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.tenkes\Desktop\Sujets en cours\"/>
    </mc:Choice>
  </mc:AlternateContent>
  <xr:revisionPtr revIDLastSave="0" documentId="13_ncr:1_{8ECC9E5A-1975-4C80-898C-BA7F17F47DF2}" xr6:coauthVersionLast="33" xr6:coauthVersionMax="33" xr10:uidLastSave="{00000000-0000-0000-0000-000000000000}"/>
  <bookViews>
    <workbookView xWindow="0" yWindow="0" windowWidth="15345" windowHeight="4485" xr2:uid="{179C40ED-94C4-49A5-BB8C-AEC05B6DE3DA}"/>
  </bookViews>
  <sheets>
    <sheet name="AT - Soins" sheetId="1" r:id="rId1"/>
    <sheet name="Liste déroulante" sheetId="2" r:id="rId2"/>
  </sheets>
  <definedNames>
    <definedName name="_xlnm._FilterDatabase" localSheetId="0" hidden="1">'AT - Soins'!$A$1:$Q$1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20" i="1" l="1"/>
  <c r="W70" i="1" l="1"/>
  <c r="V110" i="1"/>
  <c r="V109" i="1"/>
  <c r="V108" i="1"/>
  <c r="W59" i="1"/>
  <c r="W58" i="1"/>
  <c r="V3" i="1"/>
  <c r="V7" i="1"/>
  <c r="V6" i="1"/>
  <c r="W38" i="1"/>
  <c r="W37" i="1"/>
  <c r="W36" i="1"/>
  <c r="W35" i="1"/>
  <c r="W34" i="1"/>
  <c r="W33" i="1"/>
  <c r="W32" i="1"/>
  <c r="W31" i="1"/>
  <c r="W30" i="1"/>
  <c r="W29" i="1"/>
  <c r="W28" i="1"/>
  <c r="W27" i="1"/>
  <c r="W69" i="1"/>
  <c r="W81" i="1"/>
  <c r="W71" i="1"/>
  <c r="V107" i="1" l="1"/>
  <c r="W68" i="1" l="1"/>
  <c r="W67" i="1"/>
  <c r="W66" i="1"/>
  <c r="W65" i="1"/>
  <c r="W63" i="1"/>
  <c r="W62" i="1"/>
  <c r="W61" i="1"/>
  <c r="W60" i="1"/>
  <c r="W80" i="1"/>
  <c r="W79" i="1"/>
  <c r="W78" i="1"/>
  <c r="W77" i="1"/>
  <c r="W76" i="1"/>
  <c r="W75" i="1"/>
  <c r="W74" i="1"/>
  <c r="W73" i="1"/>
  <c r="W72" i="1"/>
  <c r="W64" i="1"/>
  <c r="Y26" i="1"/>
  <c r="V8" i="1"/>
  <c r="V5" i="1"/>
  <c r="V4" i="1"/>
  <c r="Y69" i="1" l="1"/>
  <c r="Y71" i="1"/>
  <c r="Y81" i="1"/>
  <c r="Y80" i="1"/>
  <c r="Y79" i="1"/>
  <c r="Y78" i="1"/>
  <c r="Y77" i="1"/>
  <c r="Y76" i="1"/>
  <c r="Y75" i="1"/>
  <c r="Y74" i="1"/>
  <c r="Y73" i="1"/>
  <c r="Y72" i="1"/>
  <c r="Y70" i="1"/>
  <c r="Y30" i="1"/>
  <c r="Y29" i="1"/>
  <c r="Y27" i="1"/>
  <c r="Y28" i="1"/>
  <c r="Y32" i="1"/>
  <c r="Y35" i="1"/>
  <c r="Y31" i="1"/>
  <c r="Y37" i="1"/>
  <c r="Y34" i="1"/>
  <c r="Y38" i="1"/>
  <c r="Y33" i="1"/>
  <c r="Y36" i="1"/>
  <c r="V9" i="1"/>
  <c r="W5" i="1" s="1"/>
  <c r="W3" i="1" l="1"/>
  <c r="W4" i="1"/>
  <c r="W7" i="1"/>
  <c r="W6" i="1"/>
  <c r="W8" i="1"/>
  <c r="W9" i="1" l="1"/>
</calcChain>
</file>

<file path=xl/sharedStrings.xml><?xml version="1.0" encoding="utf-8"?>
<sst xmlns="http://schemas.openxmlformats.org/spreadsheetml/2006/main" count="399" uniqueCount="289">
  <si>
    <t>N° Registre</t>
  </si>
  <si>
    <t>Année</t>
  </si>
  <si>
    <t>Heure</t>
  </si>
  <si>
    <t>Nom de la victime</t>
  </si>
  <si>
    <t>Lieu</t>
  </si>
  <si>
    <t>Responsable hierarchique</t>
  </si>
  <si>
    <t>Nature de lésion</t>
  </si>
  <si>
    <t>Siége de la lésion</t>
  </si>
  <si>
    <t>Corps médical</t>
  </si>
  <si>
    <t>Moyen de transport</t>
  </si>
  <si>
    <t>Jour</t>
  </si>
  <si>
    <t>Mois (lettres)</t>
  </si>
  <si>
    <t>Type</t>
  </si>
  <si>
    <t>Extérieurs</t>
  </si>
  <si>
    <t>Administratif</t>
  </si>
  <si>
    <t>Partie Commune</t>
  </si>
  <si>
    <t>Locaux Sociaux</t>
  </si>
  <si>
    <t>Magasin</t>
  </si>
  <si>
    <t>Expédition</t>
  </si>
  <si>
    <t>Matière Première</t>
  </si>
  <si>
    <t>En Cours</t>
  </si>
  <si>
    <t>Commande Numérique</t>
  </si>
  <si>
    <t>Finition</t>
  </si>
  <si>
    <t>Magasin Outillage</t>
  </si>
  <si>
    <t>Coupe</t>
  </si>
  <si>
    <t>Prototypes</t>
  </si>
  <si>
    <t>Essais</t>
  </si>
  <si>
    <t>Montage</t>
  </si>
  <si>
    <t>Contrôle</t>
  </si>
  <si>
    <t>Soudure</t>
  </si>
  <si>
    <t>Peinture</t>
  </si>
  <si>
    <t>Taillage</t>
  </si>
  <si>
    <t>Zone DUER</t>
  </si>
  <si>
    <t>AM</t>
  </si>
  <si>
    <t>ARAVINDAKSHAN Gérald</t>
  </si>
  <si>
    <t>BODE Jean-Luc</t>
  </si>
  <si>
    <t>DELPY Laure</t>
  </si>
  <si>
    <t>DIMITRIOU Yannis</t>
  </si>
  <si>
    <t>FUGIER Patrice</t>
  </si>
  <si>
    <t>GASPARD Olivier</t>
  </si>
  <si>
    <t>GELLOZ Guillaume</t>
  </si>
  <si>
    <t>GERBELOT Michel</t>
  </si>
  <si>
    <t>GUTTIN Jean-Luc</t>
  </si>
  <si>
    <t>JOUD Eric</t>
  </si>
  <si>
    <t>JULLIEN CHALON Pierre</t>
  </si>
  <si>
    <t>LARDY Sylvain</t>
  </si>
  <si>
    <t>LETANG Christophe</t>
  </si>
  <si>
    <t>MALBRANQUE Julien</t>
  </si>
  <si>
    <t>MARTINOTTO Gérald</t>
  </si>
  <si>
    <t>MICHALLON Richard</t>
  </si>
  <si>
    <t>MORIN Jean Loup</t>
  </si>
  <si>
    <t>NICOLAS Michel</t>
  </si>
  <si>
    <t>Nature des lésions</t>
  </si>
  <si>
    <t>Douleur Effort Lumbago</t>
  </si>
  <si>
    <t>Contusion - Hématome</t>
  </si>
  <si>
    <t>Plaies</t>
  </si>
  <si>
    <t>Entorse</t>
  </si>
  <si>
    <t>Fracture Fêlure (suspicion)</t>
  </si>
  <si>
    <t>Lésions de nature multiple</t>
  </si>
  <si>
    <t>Déchirure musculaire ou tendineuse</t>
  </si>
  <si>
    <t>Présence corps étranger</t>
  </si>
  <si>
    <t>Brûlure</t>
  </si>
  <si>
    <t>Autres</t>
  </si>
  <si>
    <t>Douleur</t>
  </si>
  <si>
    <t>Siège des lésions</t>
  </si>
  <si>
    <t>Tronc</t>
  </si>
  <si>
    <t>Main</t>
  </si>
  <si>
    <t>Membres inférieurs (pieds exceptés)</t>
  </si>
  <si>
    <t>Membres supérieurs (mains exceptées)</t>
  </si>
  <si>
    <t>Localisation multiples</t>
  </si>
  <si>
    <t>Pied</t>
  </si>
  <si>
    <t>Tête (yeux exceptés)</t>
  </si>
  <si>
    <t>Yeux</t>
  </si>
  <si>
    <t>Siéges internes</t>
  </si>
  <si>
    <t>Oreille</t>
  </si>
  <si>
    <t>Dos</t>
  </si>
  <si>
    <t>Transport</t>
  </si>
  <si>
    <t>Médecin</t>
  </si>
  <si>
    <t>Ambulance privée</t>
  </si>
  <si>
    <t>Pompier</t>
  </si>
  <si>
    <t>Samu</t>
  </si>
  <si>
    <t>Ophtalmologiste</t>
  </si>
  <si>
    <t>Taxi</t>
  </si>
  <si>
    <t>Urgences</t>
  </si>
  <si>
    <t>Interne</t>
  </si>
  <si>
    <t>Liste du personnel</t>
  </si>
  <si>
    <t>AFONSO FERREIRA DANIEL</t>
  </si>
  <si>
    <t>ANDRE NADEGE</t>
  </si>
  <si>
    <t>ARAVINDAKSHAN GERALD</t>
  </si>
  <si>
    <t>ARGOUD CHRISTIAN</t>
  </si>
  <si>
    <t xml:space="preserve">ARROBAS GUILLERMO </t>
  </si>
  <si>
    <t>AUZARY DIDIER</t>
  </si>
  <si>
    <t>BALLAY AURELIE</t>
  </si>
  <si>
    <t>BENDRISS-TORRES VINCENT</t>
  </si>
  <si>
    <t>BIANCHIN ALBAN</t>
  </si>
  <si>
    <t>BITEUR ALEXANDRE</t>
  </si>
  <si>
    <t>BLANC BRUNO</t>
  </si>
  <si>
    <t>BOGEY MAGALI</t>
  </si>
  <si>
    <t>BONHOMME LAURENT</t>
  </si>
  <si>
    <t>BOROT FRANCK</t>
  </si>
  <si>
    <t>BOUBAKER ALI</t>
  </si>
  <si>
    <t>BRIATTE Bastien</t>
  </si>
  <si>
    <t>CAMPOURCY Mickael</t>
  </si>
  <si>
    <t>CANARIO CARLOS</t>
  </si>
  <si>
    <t>CERETTO CHRISTIAN</t>
  </si>
  <si>
    <t>CHABANNE DANIEL</t>
  </si>
  <si>
    <t>CHABROUD BRUNO</t>
  </si>
  <si>
    <t>CHAMARANDE CATHERINE</t>
  </si>
  <si>
    <t>CHANTEUR STEPHANE</t>
  </si>
  <si>
    <t>CHARBONNIER DIMITRI</t>
  </si>
  <si>
    <t>CHARVET PATRICE</t>
  </si>
  <si>
    <t>CHARVIN CHRISTOPHE</t>
  </si>
  <si>
    <t>CHAVRIER MICHEL</t>
  </si>
  <si>
    <t>CHESNEAUX Aymerick</t>
  </si>
  <si>
    <t>CLAVEL Pascale</t>
  </si>
  <si>
    <t>CLAVIER CHRISTOPHE</t>
  </si>
  <si>
    <t>COLLIAT MICHEL</t>
  </si>
  <si>
    <t>COLON FREDERIC</t>
  </si>
  <si>
    <t>COMMANDEUR HERVE</t>
  </si>
  <si>
    <t>CORBEL ALAIN</t>
  </si>
  <si>
    <t>CORDIER TRISTAN</t>
  </si>
  <si>
    <t>CROTTI WALTER</t>
  </si>
  <si>
    <t>DAMON EVELYNE</t>
  </si>
  <si>
    <t>DEHORS FRANCK</t>
  </si>
  <si>
    <t>DELPY LAURE</t>
  </si>
  <si>
    <t>DESFONTAINES Tessy</t>
  </si>
  <si>
    <t>DESMURS BERNARD</t>
  </si>
  <si>
    <t>DIMITRIOU YANNIS</t>
  </si>
  <si>
    <t>DONATONI BENEDICTE</t>
  </si>
  <si>
    <t>DONNADIEU PATRICIA</t>
  </si>
  <si>
    <t>DOREL LAURENT</t>
  </si>
  <si>
    <t>DRAME DENIS</t>
  </si>
  <si>
    <t>DUBRET BASTIEN</t>
  </si>
  <si>
    <t>DUGUE STEPHANIE</t>
  </si>
  <si>
    <t>DURAND GRATIAN PASCAL</t>
  </si>
  <si>
    <t>ETCHEVERRY NORBERT</t>
  </si>
  <si>
    <t>FABRE XAVIER</t>
  </si>
  <si>
    <t>FAURE ISABELLE</t>
  </si>
  <si>
    <t>FAUX PASCAL</t>
  </si>
  <si>
    <t>FAVRE CHRISTOPHE</t>
  </si>
  <si>
    <t>FERNANDES ARLINDO</t>
  </si>
  <si>
    <t>FERNANDES CARLOS</t>
  </si>
  <si>
    <t>FOURNIOL LAURENT</t>
  </si>
  <si>
    <t>FUGIER PATRICE</t>
  </si>
  <si>
    <t>GACHET PHILIPPE</t>
  </si>
  <si>
    <t>GAILLARD JACKY</t>
  </si>
  <si>
    <t>GALEA FREDERIC</t>
  </si>
  <si>
    <t>GALLOIS JEAN-MARC</t>
  </si>
  <si>
    <t>GALLONI CHRISTOPHE</t>
  </si>
  <si>
    <t>GASPARD OLIVIER</t>
  </si>
  <si>
    <t>GAUD ALEXANDRE</t>
  </si>
  <si>
    <t>GELLOZ GUILLAUME</t>
  </si>
  <si>
    <t>GERBELOT BARILLON MICHEL</t>
  </si>
  <si>
    <t>GONZALEZ ROBERT</t>
  </si>
  <si>
    <t>GOY JIMMY</t>
  </si>
  <si>
    <t>GUIBOUD-RIBAUD YVES</t>
  </si>
  <si>
    <t>GUILLAUD FABIEN</t>
  </si>
  <si>
    <t>GUILLAUD-PIVOT FREDERIC</t>
  </si>
  <si>
    <t>GUILLOUD ERIC</t>
  </si>
  <si>
    <t>GUTTIN JEAN-LUC</t>
  </si>
  <si>
    <t>HEBERT JEAN MICHEL</t>
  </si>
  <si>
    <t>JABLY JONATHAN</t>
  </si>
  <si>
    <t>JEANNIN AMANDINE</t>
  </si>
  <si>
    <t>JOLY SERGE</t>
  </si>
  <si>
    <t>JOUD ERIC</t>
  </si>
  <si>
    <t>JULLIEN CHALON PIERRE</t>
  </si>
  <si>
    <t>KAMMERER JEAN-PHILIP</t>
  </si>
  <si>
    <t>LARDY SYLVAIN</t>
  </si>
  <si>
    <t>LE GLOUANEC MARIE-PIERRE</t>
  </si>
  <si>
    <t>LEFETZ MICHEL</t>
  </si>
  <si>
    <t>LEMAITRE DOMINIQUE</t>
  </si>
  <si>
    <t>LETANG CHRISTOPHE</t>
  </si>
  <si>
    <t>LUC LOIC</t>
  </si>
  <si>
    <t>MAINFROI CHRISTIAN</t>
  </si>
  <si>
    <t>MAIRE ERIC</t>
  </si>
  <si>
    <t>MALBRANQUE JULIEN</t>
  </si>
  <si>
    <t>MALVOISIN FATMA</t>
  </si>
  <si>
    <t xml:space="preserve">MANGATA MOUNY GUY-RENE </t>
  </si>
  <si>
    <t>MARCON RENE</t>
  </si>
  <si>
    <t>MARQUE LUDOVIC</t>
  </si>
  <si>
    <t>MARTIN LUDOVIC</t>
  </si>
  <si>
    <t>MARTINOTTO GERALD</t>
  </si>
  <si>
    <t>MARY DAVID</t>
  </si>
  <si>
    <t>MASSIT ROMAIN</t>
  </si>
  <si>
    <t>MASTROTOTARO MARJORIE</t>
  </si>
  <si>
    <t>MERARD SOPHIE</t>
  </si>
  <si>
    <t>MICHALLON RICHARD</t>
  </si>
  <si>
    <t>MILLON FREMILLON ROGER</t>
  </si>
  <si>
    <t>MOLLARD JEAN-PAUL</t>
  </si>
  <si>
    <t>MORALES SYLVAIN</t>
  </si>
  <si>
    <t>MOREL Geoffrey</t>
  </si>
  <si>
    <t>MORIN JEAN-LOUP</t>
  </si>
  <si>
    <t>MUET ERIC</t>
  </si>
  <si>
    <t>MUNU-SAMY PIERRE JEAN</t>
  </si>
  <si>
    <t>NICOLAS MICHEL</t>
  </si>
  <si>
    <t>PARDO DANIEL</t>
  </si>
  <si>
    <t>PASQUALINO GIUSEPPE</t>
  </si>
  <si>
    <t>PASTORINO LIONEL</t>
  </si>
  <si>
    <t>PASTORINO MODESTIE</t>
  </si>
  <si>
    <t>PAVIOT DIDIER</t>
  </si>
  <si>
    <t>PAYA NATHALIE</t>
  </si>
  <si>
    <t>PENON CHRISTOPHE</t>
  </si>
  <si>
    <t>PERRIER CORALIE</t>
  </si>
  <si>
    <t>PERRIN GILLES</t>
  </si>
  <si>
    <t>PERRIN GUILLAUME</t>
  </si>
  <si>
    <t>PERRIN MICHEL</t>
  </si>
  <si>
    <t>PILLET LIONEL</t>
  </si>
  <si>
    <t>POLLET ALOYS</t>
  </si>
  <si>
    <t>POULET ALAIN</t>
  </si>
  <si>
    <t>POULET CHRISTOPHE</t>
  </si>
  <si>
    <t>RABATEL CHRISTIAN</t>
  </si>
  <si>
    <t>RATISCOL DAVID</t>
  </si>
  <si>
    <t>RODRIGUEZ MAXIME</t>
  </si>
  <si>
    <t>ROMANELLO CHRISTIAN</t>
  </si>
  <si>
    <t>ROSTAING ERIC</t>
  </si>
  <si>
    <t>ROSTAING LAURENT</t>
  </si>
  <si>
    <t>ROSTAING PASCAL</t>
  </si>
  <si>
    <t>SALLAMAND ERIC</t>
  </si>
  <si>
    <t>SALLAMAND MURIEL</t>
  </si>
  <si>
    <t>SANCHEZ MARTINEZ DANIEL</t>
  </si>
  <si>
    <t>SANCHEZ MARTINEZ JOACHIM</t>
  </si>
  <si>
    <t>SCQUIZZATO JEAN FRANCOIS</t>
  </si>
  <si>
    <t>SEDDIKI HOCINE</t>
  </si>
  <si>
    <t>SEIGLE-VATTE FRANCOISE</t>
  </si>
  <si>
    <t>SEIGLE-VATTE YANNICK</t>
  </si>
  <si>
    <t>SIMONI ANTHONY</t>
  </si>
  <si>
    <t>SOUQUET GERALD</t>
  </si>
  <si>
    <t>SPIELMANN SYLVIE</t>
  </si>
  <si>
    <t>TABTE AHMID</t>
  </si>
  <si>
    <t>THERMOZ NATHALIE</t>
  </si>
  <si>
    <t>THEVIER VINCENT</t>
  </si>
  <si>
    <t>THOMASSON DENIS</t>
  </si>
  <si>
    <t>THOMASSON SYLVIE</t>
  </si>
  <si>
    <t>THUBERT OLIVIER</t>
  </si>
  <si>
    <t>THULLIEZ PATRICK</t>
  </si>
  <si>
    <t>TRIPIER MONDANCIN ARMAND</t>
  </si>
  <si>
    <t>VALLE OLIVIER</t>
  </si>
  <si>
    <t>VALLET TRISTAN</t>
  </si>
  <si>
    <t>VALLIN MONIQUE</t>
  </si>
  <si>
    <t>VAN NEER VINCENT</t>
  </si>
  <si>
    <t>VEYRET MARC</t>
  </si>
  <si>
    <t>VIENNE YANNICK</t>
  </si>
  <si>
    <t>VIGNIEU MARTIAL</t>
  </si>
  <si>
    <t>WALSER ERIC</t>
  </si>
  <si>
    <t>ZULIN MARYLINE</t>
  </si>
  <si>
    <t>Soin</t>
  </si>
  <si>
    <t>ATSA</t>
  </si>
  <si>
    <t>ATAA</t>
  </si>
  <si>
    <t>AT Trajet</t>
  </si>
  <si>
    <t>Incident</t>
  </si>
  <si>
    <t>Nombre de jours d'arrêt</t>
  </si>
  <si>
    <t>Heures travaillées</t>
  </si>
  <si>
    <t>Tf1</t>
  </si>
  <si>
    <t>Contrat</t>
  </si>
  <si>
    <t>CDI</t>
  </si>
  <si>
    <t>CDD</t>
  </si>
  <si>
    <t>Intérim</t>
  </si>
  <si>
    <t>Stagiaire / Apprenti</t>
  </si>
  <si>
    <t>Famille de risque</t>
  </si>
  <si>
    <t>Manutentions M.</t>
  </si>
  <si>
    <t>Machines</t>
  </si>
  <si>
    <t>Outils</t>
  </si>
  <si>
    <t>Engins</t>
  </si>
  <si>
    <t>Mois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</si>
  <si>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</si>
  <si>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</si>
  <si>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</si>
  <si>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</si>
  <si>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</si>
  <si>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</si>
  <si>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</si>
  <si>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</si>
  <si>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</si>
  <si>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</si>
  <si>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</si>
  <si>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</si>
  <si>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Nombre d'AT/Soins</t>
  </si>
  <si>
    <t>Nombre d'ATAA</t>
  </si>
  <si>
    <t>Plein P.</t>
  </si>
  <si>
    <t>Pourcentage</t>
  </si>
  <si>
    <t>Total</t>
  </si>
  <si>
    <t>Tg</t>
  </si>
  <si>
    <t>Record</t>
  </si>
  <si>
    <t>Type de fait</t>
  </si>
  <si>
    <t>Incidents</t>
  </si>
  <si>
    <t>Nombre</t>
  </si>
  <si>
    <t>Nombre de jours sans accidents déclarés</t>
  </si>
  <si>
    <t>Date dernier AT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</si>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</sst>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 style="thick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ck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4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4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3" borderId="6" xfId="0" applyFont="1" applyFill="1" applyBorder="1" applyAlignment="1">
      <alignment horizontal="center"/>
    </xf>
    <xf numFmtId="0" fontId="0" fillId="4" borderId="6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3" borderId="11" xfId="0" applyFont="1" applyFill="1" applyBorder="1" applyAlignment="1">
      <alignment wrapText="1"/>
    </xf>
    <xf numFmtId="0" fontId="3" fillId="4" borderId="11" xfId="0" applyFont="1" applyFill="1" applyBorder="1" applyAlignment="1">
      <alignment wrapText="1"/>
    </xf>
    <xf numFmtId="0" fontId="3" fillId="3" borderId="11" xfId="0" applyFont="1" applyFill="1" applyBorder="1"/>
    <xf numFmtId="0" fontId="3" fillId="4" borderId="11" xfId="0" applyFont="1" applyFill="1" applyBorder="1"/>
    <xf numFmtId="0" fontId="3" fillId="4" borderId="10" xfId="0" applyFont="1" applyFill="1" applyBorder="1" applyAlignment="1">
      <alignment wrapText="1"/>
    </xf>
    <xf numFmtId="0" fontId="3" fillId="3" borderId="10" xfId="0" applyFont="1" applyFill="1" applyBorder="1" applyAlignment="1">
      <alignment wrapText="1"/>
    </xf>
    <xf numFmtId="0" fontId="1" fillId="2" borderId="14" xfId="0" applyFont="1" applyFill="1" applyBorder="1" applyAlignment="1">
      <alignment horizontal="center"/>
    </xf>
    <xf numFmtId="0" fontId="0" fillId="3" borderId="15" xfId="0" applyFont="1" applyFill="1" applyBorder="1" applyAlignment="1">
      <alignment horizontal="center"/>
    </xf>
    <xf numFmtId="0" fontId="0" fillId="4" borderId="15" xfId="0" applyFont="1" applyFill="1" applyBorder="1" applyAlignment="1">
      <alignment horizontal="center"/>
    </xf>
    <xf numFmtId="0" fontId="0" fillId="3" borderId="16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0" fontId="0" fillId="0" borderId="13" xfId="0" applyBorder="1"/>
    <xf numFmtId="0" fontId="0" fillId="0" borderId="13" xfId="0" applyFont="1" applyFill="1" applyBorder="1" applyAlignment="1">
      <alignment horizontal="left" vertical="center"/>
    </xf>
    <xf numFmtId="0" fontId="0" fillId="5" borderId="17" xfId="0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3" xfId="0" applyNumberFormat="1" applyBorder="1" applyAlignment="1">
      <alignment horizontal="center" vertical="center"/>
    </xf>
    <xf numFmtId="0" fontId="0" fillId="0" borderId="13" xfId="0" applyNumberFormat="1" applyBorder="1" applyAlignment="1">
      <alignment horizontal="center"/>
    </xf>
    <xf numFmtId="1" fontId="0" fillId="0" borderId="13" xfId="0" applyNumberFormat="1" applyBorder="1"/>
    <xf numFmtId="0" fontId="1" fillId="2" borderId="13" xfId="0" applyFont="1" applyFill="1" applyBorder="1" applyAlignment="1">
      <alignment horizontal="center"/>
    </xf>
    <xf numFmtId="0" fontId="0" fillId="3" borderId="13" xfId="0" applyFont="1" applyFill="1" applyBorder="1" applyAlignment="1">
      <alignment horizontal="center"/>
    </xf>
    <xf numFmtId="0" fontId="0" fillId="4" borderId="13" xfId="0" applyFont="1" applyFill="1" applyBorder="1" applyAlignment="1">
      <alignment horizontal="center"/>
    </xf>
    <xf numFmtId="14" fontId="0" fillId="0" borderId="13" xfId="0" applyNumberFormat="1" applyBorder="1" applyAlignment="1">
      <alignment horizontal="center" vertical="center"/>
    </xf>
    <xf numFmtId="1" fontId="0" fillId="0" borderId="13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4" fontId="0" fillId="0" borderId="13" xfId="0" applyNumberFormat="1" applyBorder="1" applyAlignment="1">
      <alignment horizontal="center"/>
    </xf>
  </cellXfs>
  <cellStyles count="1">
    <cellStyle name="Normal" xfId="0" builtinId="0"/>
  </cellStyles>
  <dxfs count="5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center" vertical="bottom" textRotation="0" wrapText="0" relative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scheme val="minor"/>
      </font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scheme val="minor"/>
      </font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scheme val="minor"/>
      </font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scheme val="minor"/>
      </font>
      <alignment horizontal="center" vertical="bottom" textRotation="0" wrapText="0" relative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Pourcentage d'incidents </a:t>
            </a:r>
            <a:r>
              <a:rPr lang="fr-FR" baseline="0"/>
              <a:t>par famille de risque</a:t>
            </a: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'AT - Soins'!$U$3</c:f>
              <c:strCache>
                <c:ptCount val="1"/>
                <c:pt idx="0">
                  <c:v>Manutentions M.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'AT - Soins'!$V$2:$W$2</c15:sqref>
                  </c15:fullRef>
                </c:ext>
              </c:extLst>
              <c:f>'AT - Soins'!$W$2</c:f>
              <c:strCache>
                <c:ptCount val="1"/>
                <c:pt idx="0">
                  <c:v>Pourcentage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'AT - Soins'!$V$3:$W$3</c15:sqref>
                  </c15:fullRef>
                </c:ext>
              </c:extLst>
              <c:f>'AT - Soins'!$W$3</c:f>
              <c:numCache>
                <c:formatCode>0</c:formatCode>
                <c:ptCount val="1"/>
                <c:pt idx="0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30-49A8-B159-129F7E90D05D}"/>
            </c:ext>
          </c:extLst>
        </c:ser>
        <c:ser>
          <c:idx val="2"/>
          <c:order val="2"/>
          <c:tx>
            <c:strRef>
              <c:f>'AT - Soins'!$U$5</c:f>
              <c:strCache>
                <c:ptCount val="1"/>
                <c:pt idx="0">
                  <c:v>Machines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'AT - Soins'!$V$2:$W$2</c15:sqref>
                  </c15:fullRef>
                </c:ext>
              </c:extLst>
              <c:f>'AT - Soins'!$W$2</c:f>
              <c:strCache>
                <c:ptCount val="1"/>
                <c:pt idx="0">
                  <c:v>Pourcentage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'AT - Soins'!$V$5:$W$5</c15:sqref>
                  </c15:fullRef>
                </c:ext>
              </c:extLst>
              <c:f>'AT - Soins'!$W$5</c:f>
              <c:numCache>
                <c:formatCode>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30-49A8-B159-129F7E90D05D}"/>
            </c:ext>
          </c:extLst>
        </c:ser>
        <c:ser>
          <c:idx val="3"/>
          <c:order val="3"/>
          <c:tx>
            <c:strRef>
              <c:f>'AT - Soins'!$U$6</c:f>
              <c:strCache>
                <c:ptCount val="1"/>
                <c:pt idx="0">
                  <c:v>Engins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'AT - Soins'!$V$2:$W$2</c15:sqref>
                  </c15:fullRef>
                </c:ext>
              </c:extLst>
              <c:f>'AT - Soins'!$W$2</c:f>
              <c:strCache>
                <c:ptCount val="1"/>
                <c:pt idx="0">
                  <c:v>Pourcentage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'AT - Soins'!$V$6:$W$6</c15:sqref>
                  </c15:fullRef>
                </c:ext>
              </c:extLst>
              <c:f>'AT - Soins'!$W$6</c:f>
              <c:numCache>
                <c:formatCode>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30-49A8-B159-129F7E90D05D}"/>
            </c:ext>
          </c:extLst>
        </c:ser>
        <c:ser>
          <c:idx val="4"/>
          <c:order val="4"/>
          <c:tx>
            <c:strRef>
              <c:f>'AT - Soins'!$U$7</c:f>
              <c:strCache>
                <c:ptCount val="1"/>
                <c:pt idx="0">
                  <c:v>Outils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'AT - Soins'!$V$2:$W$2</c15:sqref>
                  </c15:fullRef>
                </c:ext>
              </c:extLst>
              <c:f>'AT - Soins'!$W$2</c:f>
              <c:strCache>
                <c:ptCount val="1"/>
                <c:pt idx="0">
                  <c:v>Pourcentage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'AT - Soins'!$V$7:$W$7</c15:sqref>
                  </c15:fullRef>
                </c:ext>
              </c:extLst>
              <c:f>'AT - Soins'!$W$7</c:f>
              <c:numCache>
                <c:formatCode>0</c:formatCode>
                <c:ptCount val="1"/>
                <c:pt idx="0">
                  <c:v>33.333333333333329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A30-49A8-B159-129F7E90D05D}"/>
            </c:ext>
          </c:extLst>
        </c:ser>
        <c:ser>
          <c:idx val="5"/>
          <c:order val="5"/>
          <c:tx>
            <c:strRef>
              <c:f>'AT - Soins'!$U$8</c:f>
              <c:strCache>
                <c:ptCount val="1"/>
                <c:pt idx="0">
                  <c:v>Autres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'AT - Soins'!$V$2:$W$2</c15:sqref>
                  </c15:fullRef>
                </c:ext>
              </c:extLst>
              <c:f>'AT - Soins'!$W$2</c:f>
              <c:strCache>
                <c:ptCount val="1"/>
                <c:pt idx="0">
                  <c:v>Pourcentage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'AT - Soins'!$V$8:$W$8</c15:sqref>
                  </c15:fullRef>
                </c:ext>
              </c:extLst>
              <c:f>'AT - Soins'!$W$8</c:f>
              <c:numCache>
                <c:formatCode>0</c:formatCode>
                <c:ptCount val="1"/>
                <c:pt idx="0">
                  <c:v>16.666666666666664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A30-49A8-B159-129F7E90D05D}"/>
            </c:ext>
          </c:extLst>
        </c:ser>
        <c:ser>
          <c:idx val="1"/>
          <c:order val="1"/>
          <c:tx>
            <c:strRef>
              <c:f>'AT - Soins'!$U$4</c:f>
              <c:strCache>
                <c:ptCount val="1"/>
                <c:pt idx="0">
                  <c:v>Plein P.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'AT - Soins'!$V$2:$W$2</c15:sqref>
                  </c15:fullRef>
                </c:ext>
              </c:extLst>
              <c:f>'AT - Soins'!$W$2</c:f>
              <c:strCache>
                <c:ptCount val="1"/>
                <c:pt idx="0">
                  <c:v>Pourcentage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'AT - Soins'!$V$4:$W$4</c15:sqref>
                  </c15:fullRef>
                </c:ext>
              </c:extLst>
              <c:f>'AT - Soins'!$W$4</c:f>
              <c:numCache>
                <c:formatCode>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30-49A8-B159-129F7E90D05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98050432"/>
        <c:axId val="498050760"/>
        <c:extLst>
          <c:ext xmlns:c15="http://schemas.microsoft.com/office/drawing/2012/chart" uri="{02D57815-91ED-43cb-92C2-25804820EDAC}">
            <c15:filteredBarSeries>
              <c15:ser>
                <c:idx val="6"/>
                <c:order val="6"/>
                <c:tx>
                  <c:strRef>
                    <c:extLst>
                      <c:ext uri="{02D57815-91ED-43cb-92C2-25804820EDAC}">
                        <c15:formulaRef>
                          <c15:sqref>'AT - Soins'!$U$9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>'AT - Soins'!$V$2:$W$2</c15:sqref>
                        </c15:fullRef>
                        <c15:formulaRef>
                          <c15:sqref>'AT - Soins'!$W$2</c15:sqref>
                        </c15:formulaRef>
                      </c:ext>
                    </c:extLst>
                    <c:strCache>
                      <c:ptCount val="1"/>
                      <c:pt idx="0">
                        <c:v>Pourcentage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'AT - Soins'!$V$9:$W$9</c15:sqref>
                        </c15:fullRef>
                        <c15:formulaRef>
                          <c15:sqref>'AT - Soins'!$W$9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100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7A30-49A8-B159-129F7E90D05D}"/>
                  </c:ext>
                </c:extLst>
              </c15:ser>
            </c15:filteredBarSeries>
          </c:ext>
        </c:extLst>
      </c:barChart>
      <c:catAx>
        <c:axId val="4980504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8050760"/>
        <c:crosses val="autoZero"/>
        <c:auto val="1"/>
        <c:lblAlgn val="ctr"/>
        <c:lblOffset val="100"/>
        <c:noMultiLvlLbl val="0"/>
      </c:catAx>
      <c:valAx>
        <c:axId val="498050760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Familles</a:t>
                </a:r>
                <a:r>
                  <a:rPr lang="fr-FR" baseline="0"/>
                  <a:t> de risque</a:t>
                </a:r>
                <a:endParaRPr lang="fr-F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8050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Taux</a:t>
            </a:r>
            <a:r>
              <a:rPr lang="en-US" baseline="0"/>
              <a:t> de fréquence 2017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2"/>
          <c:order val="2"/>
          <c:tx>
            <c:strRef>
              <c:f>'AT - Soins'!$Y$14</c:f>
              <c:strCache>
                <c:ptCount val="1"/>
                <c:pt idx="0">
                  <c:v>Tf1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multiLvlStrRef>
              <c:f>'AT - Soins'!$U$15:$V$26</c:f>
              <c:multiLvlStrCache>
                <c:ptCount val="12"/>
                <c:lvl>
                  <c:pt idx="0">
                    <c:v>Janvier</c:v>
                  </c:pt>
                  <c:pt idx="1">
                    <c:v>Février</c:v>
                  </c:pt>
                  <c:pt idx="2">
                    <c:v>Mars</c:v>
                  </c:pt>
                  <c:pt idx="3">
                    <c:v>Avril</c:v>
                  </c:pt>
                  <c:pt idx="4">
                    <c:v>Mai</c:v>
                  </c:pt>
                  <c:pt idx="5">
                    <c:v>Juin</c:v>
                  </c:pt>
                  <c:pt idx="6">
                    <c:v>Juillet</c:v>
                  </c:pt>
                  <c:pt idx="7">
                    <c:v>Août</c:v>
                  </c:pt>
                  <c:pt idx="8">
                    <c:v>Septembre</c:v>
                  </c:pt>
                  <c:pt idx="9">
                    <c:v>Octobre</c:v>
                  </c:pt>
                  <c:pt idx="10">
                    <c:v>Novembre</c:v>
                  </c:pt>
                  <c:pt idx="11">
                    <c:v>Décembre</c:v>
                  </c:pt>
                </c:lvl>
                <c:lvl>
                  <c:pt idx="0">
                    <c:v>2017</c:v>
                  </c:pt>
                </c:lvl>
              </c:multiLvlStrCache>
            </c:multiLvlStrRef>
          </c:cat>
          <c:val>
            <c:numRef>
              <c:f>'AT - Soins'!$Y$15:$Y$26</c:f>
              <c:numCache>
                <c:formatCode>0.0</c:formatCode>
                <c:ptCount val="12"/>
                <c:pt idx="11">
                  <c:v>34.722222222222221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0B-448E-B1EA-E08EFC5CA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142520"/>
        <c:axId val="71614219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'AT - Soins'!$W$14</c15:sqref>
                        </c15:formulaRef>
                      </c:ext>
                    </c:extLst>
                    <c:strCache>
                      <c:ptCount val="1"/>
                      <c:pt idx="0">
                        <c:v>Nombre d'ATAA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cat>
                  <c:multiLvlStrRef>
                    <c:extLst>
                      <c:ext uri="{02D57815-91ED-43cb-92C2-25804820EDAC}">
                        <c15:formulaRef>
                          <c15:sqref>'AT - Soins'!$U$15:$V$26</c15:sqref>
                        </c15:formulaRef>
                      </c:ext>
                    </c:extLst>
                    <c:multiLvlStrCache>
                      <c:ptCount val="12"/>
                      <c:lvl>
                        <c:pt idx="0">
                          <c:v>Janvier</c:v>
                        </c:pt>
                        <c:pt idx="1">
                          <c:v>Février</c:v>
                        </c:pt>
                        <c:pt idx="2">
                          <c:v>Mars</c:v>
                        </c:pt>
                        <c:pt idx="3">
                          <c:v>Avril</c:v>
                        </c:pt>
                        <c:pt idx="4">
                          <c:v>Mai</c:v>
                        </c:pt>
                        <c:pt idx="5">
                          <c:v>Juin</c:v>
                        </c:pt>
                        <c:pt idx="6">
                          <c:v>Juillet</c:v>
                        </c:pt>
                        <c:pt idx="7">
                          <c:v>Août</c:v>
                        </c:pt>
                        <c:pt idx="8">
                          <c:v>Septembre</c:v>
                        </c:pt>
                        <c:pt idx="9">
                          <c:v>Octobre</c:v>
                        </c:pt>
                        <c:pt idx="10">
                          <c:v>Novembre</c:v>
                        </c:pt>
                        <c:pt idx="11">
                          <c:v>Décembre</c:v>
                        </c:pt>
                      </c:lvl>
                      <c:lvl>
                        <c:pt idx="0">
                          <c:v>2017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'AT - Soins'!$W$15:$W$26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0</c:v>
                      </c:pt>
                      <c:pt idx="1">
                        <c:v>1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1</c:v>
                      </c:pt>
                      <c:pt idx="5">
                        <c:v>0</c:v>
                      </c:pt>
                      <c:pt idx="6">
                        <c:v>1</c:v>
                      </c:pt>
                      <c:pt idx="7">
                        <c:v>0</c:v>
                      </c:pt>
                      <c:pt idx="8">
                        <c:v>2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D10B-448E-B1EA-E08EFC5CADFD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'AT - Soins'!$X$14</c15:sqref>
                        </c15:formulaRef>
                      </c:ext>
                    </c:extLst>
                    <c:strCache>
                      <c:ptCount val="1"/>
                      <c:pt idx="0">
                        <c:v>Heures travaillées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'AT - Soins'!$U$15:$V$26</c15:sqref>
                        </c15:formulaRef>
                      </c:ext>
                    </c:extLst>
                    <c:multiLvlStrCache>
                      <c:ptCount val="12"/>
                      <c:lvl>
                        <c:pt idx="0">
                          <c:v>Janvier</c:v>
                        </c:pt>
                        <c:pt idx="1">
                          <c:v>Février</c:v>
                        </c:pt>
                        <c:pt idx="2">
                          <c:v>Mars</c:v>
                        </c:pt>
                        <c:pt idx="3">
                          <c:v>Avril</c:v>
                        </c:pt>
                        <c:pt idx="4">
                          <c:v>Mai</c:v>
                        </c:pt>
                        <c:pt idx="5">
                          <c:v>Juin</c:v>
                        </c:pt>
                        <c:pt idx="6">
                          <c:v>Juillet</c:v>
                        </c:pt>
                        <c:pt idx="7">
                          <c:v>Août</c:v>
                        </c:pt>
                        <c:pt idx="8">
                          <c:v>Septembre</c:v>
                        </c:pt>
                        <c:pt idx="9">
                          <c:v>Octobre</c:v>
                        </c:pt>
                        <c:pt idx="10">
                          <c:v>Novembre</c:v>
                        </c:pt>
                        <c:pt idx="11">
                          <c:v>Décembre</c:v>
                        </c:pt>
                      </c:lvl>
                      <c:lvl>
                        <c:pt idx="0">
                          <c:v>2017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'AT - Soins'!$X$15:$X$26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12000</c:v>
                      </c:pt>
                      <c:pt idx="1">
                        <c:v>12000</c:v>
                      </c:pt>
                      <c:pt idx="2">
                        <c:v>12000</c:v>
                      </c:pt>
                      <c:pt idx="3">
                        <c:v>12000</c:v>
                      </c:pt>
                      <c:pt idx="4">
                        <c:v>12000</c:v>
                      </c:pt>
                      <c:pt idx="5">
                        <c:v>12000</c:v>
                      </c:pt>
                      <c:pt idx="6">
                        <c:v>12000</c:v>
                      </c:pt>
                      <c:pt idx="7">
                        <c:v>12000</c:v>
                      </c:pt>
                      <c:pt idx="8">
                        <c:v>12000</c:v>
                      </c:pt>
                      <c:pt idx="9">
                        <c:v>12000</c:v>
                      </c:pt>
                      <c:pt idx="10">
                        <c:v>12000</c:v>
                      </c:pt>
                      <c:pt idx="11">
                        <c:v>12000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D10B-448E-B1EA-E08EFC5CADFD}"/>
                  </c:ext>
                </c:extLst>
              </c15:ser>
            </c15:filteredLineSeries>
          </c:ext>
        </c:extLst>
      </c:lineChart>
      <c:catAx>
        <c:axId val="716142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6142192"/>
        <c:crosses val="autoZero"/>
        <c:auto val="1"/>
        <c:lblAlgn val="ctr"/>
        <c:lblOffset val="100"/>
        <c:noMultiLvlLbl val="0"/>
      </c:catAx>
      <c:valAx>
        <c:axId val="716142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6142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Taux</a:t>
            </a:r>
            <a:r>
              <a:rPr lang="en-US" baseline="0"/>
              <a:t> de fréquence 2018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2"/>
          <c:order val="2"/>
          <c:tx>
            <c:strRef>
              <c:f>'AT - Soins'!$Y$14</c:f>
              <c:strCache>
                <c:ptCount val="1"/>
                <c:pt idx="0">
                  <c:v>Tf1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'AT - Soins'!$U$15:$V$38</c15:sqref>
                  </c15:fullRef>
                </c:ext>
              </c:extLst>
              <c:f>'AT - Soins'!$U$27:$V$38</c:f>
              <c:multiLvlStrCache>
                <c:ptCount val="12"/>
                <c:lvl>
                  <c:pt idx="0">
                    <c:v>Janvier</c:v>
                  </c:pt>
                  <c:pt idx="1">
                    <c:v>Février</c:v>
                  </c:pt>
                  <c:pt idx="2">
                    <c:v>Mars</c:v>
                  </c:pt>
                  <c:pt idx="3">
                    <c:v>Avril</c:v>
                  </c:pt>
                  <c:pt idx="4">
                    <c:v>Mai</c:v>
                  </c:pt>
                  <c:pt idx="5">
                    <c:v>Juin</c:v>
                  </c:pt>
                  <c:pt idx="6">
                    <c:v>Juillet</c:v>
                  </c:pt>
                  <c:pt idx="7">
                    <c:v>Août</c:v>
                  </c:pt>
                  <c:pt idx="8">
                    <c:v>Septembre</c:v>
                  </c:pt>
                  <c:pt idx="9">
                    <c:v>Octobre</c:v>
                  </c:pt>
                  <c:pt idx="10">
                    <c:v>Novembre</c:v>
                  </c:pt>
                  <c:pt idx="11">
                    <c:v>Décembre</c:v>
                  </c:pt>
                </c:lvl>
                <c:lvl>
                  <c:pt idx="0">
                    <c:v>2018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'AT - Soins'!$Y$15:$Y$38</c15:sqref>
                  </c15:fullRef>
                </c:ext>
              </c:extLst>
              <c:f>'AT - Soins'!$Y$27:$Y$38</c:f>
              <c:numCache>
                <c:formatCode>0.0</c:formatCode>
                <c:ptCount val="12"/>
                <c:pt idx="0">
                  <c:v>41.666666666666664</c:v>
                </c:pt>
                <c:pt idx="1">
                  <c:v>34.722222222222221</c:v>
                </c:pt>
                <c:pt idx="2">
                  <c:v>34.722222222222221</c:v>
                </c:pt>
                <c:pt idx="3">
                  <c:v>34.722222222222221</c:v>
                </c:pt>
                <c:pt idx="4">
                  <c:v>34.722222222222221</c:v>
                </c:pt>
                <c:pt idx="5">
                  <c:v>41.666666666666664</c:v>
                </c:pt>
                <c:pt idx="6">
                  <c:v>34.722222222222221</c:v>
                </c:pt>
                <c:pt idx="7">
                  <c:v>34.722222222222221</c:v>
                </c:pt>
                <c:pt idx="8">
                  <c:v>20.833333333333332</c:v>
                </c:pt>
                <c:pt idx="9">
                  <c:v>20.833333333333332</c:v>
                </c:pt>
                <c:pt idx="10">
                  <c:v>20.833333333333332</c:v>
                </c:pt>
                <c:pt idx="11">
                  <c:v>20.833333333333332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80-439E-8184-135695897CEA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16145144"/>
        <c:axId val="7161441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'AT - Soins'!$W$14</c15:sqref>
                        </c15:formulaRef>
                      </c:ext>
                    </c:extLst>
                    <c:strCache>
                      <c:ptCount val="1"/>
                      <c:pt idx="0">
                        <c:v>Nombre d'ATAA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uri="{02D57815-91ED-43cb-92C2-25804820EDAC}">
                        <c15:fullRef>
                          <c15:sqref>'AT - Soins'!$U$15:$V$38</c15:sqref>
                        </c15:fullRef>
                        <c15:formulaRef>
                          <c15:sqref>'AT - Soins'!$U$27:$V$38</c15:sqref>
                        </c15:formulaRef>
                      </c:ext>
                    </c:extLst>
                    <c:multiLvlStrCache>
                      <c:ptCount val="12"/>
                      <c:lvl>
                        <c:pt idx="0">
                          <c:v>Janvier</c:v>
                        </c:pt>
                        <c:pt idx="1">
                          <c:v>Février</c:v>
                        </c:pt>
                        <c:pt idx="2">
                          <c:v>Mars</c:v>
                        </c:pt>
                        <c:pt idx="3">
                          <c:v>Avril</c:v>
                        </c:pt>
                        <c:pt idx="4">
                          <c:v>Mai</c:v>
                        </c:pt>
                        <c:pt idx="5">
                          <c:v>Juin</c:v>
                        </c:pt>
                        <c:pt idx="6">
                          <c:v>Juillet</c:v>
                        </c:pt>
                        <c:pt idx="7">
                          <c:v>Août</c:v>
                        </c:pt>
                        <c:pt idx="8">
                          <c:v>Septembre</c:v>
                        </c:pt>
                        <c:pt idx="9">
                          <c:v>Octobre</c:v>
                        </c:pt>
                        <c:pt idx="10">
                          <c:v>Novembre</c:v>
                        </c:pt>
                        <c:pt idx="11">
                          <c:v>Décembre</c:v>
                        </c:pt>
                      </c:lvl>
                      <c:lvl>
                        <c:pt idx="0">
                          <c:v>2018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ullRef>
                          <c15:sqref>'AT - Soins'!$W$15:$W$38</c15:sqref>
                        </c15:fullRef>
                        <c15:formulaRef>
                          <c15:sqref>'AT - Soins'!$W$27:$W$38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1</c:v>
                      </c:pt>
                      <c:pt idx="5">
                        <c:v>1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7B80-439E-8184-135695897CEA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'AT - Soins'!$X$14</c15:sqref>
                        </c15:formulaRef>
                      </c:ext>
                    </c:extLst>
                    <c:strCache>
                      <c:ptCount val="1"/>
                      <c:pt idx="0">
                        <c:v>Heures travaillées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'AT - Soins'!$U$15:$V$38</c15:sqref>
                        </c15:fullRef>
                        <c15:formulaRef>
                          <c15:sqref>'AT - Soins'!$U$27:$V$38</c15:sqref>
                        </c15:formulaRef>
                      </c:ext>
                    </c:extLst>
                    <c:multiLvlStrCache>
                      <c:ptCount val="12"/>
                      <c:lvl>
                        <c:pt idx="0">
                          <c:v>Janvier</c:v>
                        </c:pt>
                        <c:pt idx="1">
                          <c:v>Février</c:v>
                        </c:pt>
                        <c:pt idx="2">
                          <c:v>Mars</c:v>
                        </c:pt>
                        <c:pt idx="3">
                          <c:v>Avril</c:v>
                        </c:pt>
                        <c:pt idx="4">
                          <c:v>Mai</c:v>
                        </c:pt>
                        <c:pt idx="5">
                          <c:v>Juin</c:v>
                        </c:pt>
                        <c:pt idx="6">
                          <c:v>Juillet</c:v>
                        </c:pt>
                        <c:pt idx="7">
                          <c:v>Août</c:v>
                        </c:pt>
                        <c:pt idx="8">
                          <c:v>Septembre</c:v>
                        </c:pt>
                        <c:pt idx="9">
                          <c:v>Octobre</c:v>
                        </c:pt>
                        <c:pt idx="10">
                          <c:v>Novembre</c:v>
                        </c:pt>
                        <c:pt idx="11">
                          <c:v>Décembre</c:v>
                        </c:pt>
                      </c:lvl>
                      <c:lvl>
                        <c:pt idx="0">
                          <c:v>2018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'AT - Soins'!$X$15:$X$38</c15:sqref>
                        </c15:fullRef>
                        <c15:formulaRef>
                          <c15:sqref>'AT - Soins'!$X$27:$X$38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12000</c:v>
                      </c:pt>
                      <c:pt idx="1">
                        <c:v>12000</c:v>
                      </c:pt>
                      <c:pt idx="2">
                        <c:v>12000</c:v>
                      </c:pt>
                      <c:pt idx="3">
                        <c:v>12000</c:v>
                      </c:pt>
                      <c:pt idx="4">
                        <c:v>12000</c:v>
                      </c:pt>
                      <c:pt idx="5">
                        <c:v>12000</c:v>
                      </c:pt>
                      <c:pt idx="6">
                        <c:v>12000</c:v>
                      </c:pt>
                      <c:pt idx="7">
                        <c:v>12000</c:v>
                      </c:pt>
                      <c:pt idx="8">
                        <c:v>12000</c:v>
                      </c:pt>
                      <c:pt idx="9">
                        <c:v>12000</c:v>
                      </c:pt>
                      <c:pt idx="10">
                        <c:v>12000</c:v>
                      </c:pt>
                      <c:pt idx="11">
                        <c:v>12000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7B80-439E-8184-135695897CEA}"/>
                  </c:ext>
                </c:extLst>
              </c15:ser>
            </c15:filteredLineSeries>
          </c:ext>
        </c:extLst>
      </c:lineChart>
      <c:catAx>
        <c:axId val="716145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6144160"/>
        <c:crosses val="autoZero"/>
        <c:auto val="1"/>
        <c:lblAlgn val="ctr"/>
        <c:lblOffset val="100"/>
        <c:noMultiLvlLbl val="0"/>
      </c:catAx>
      <c:valAx>
        <c:axId val="716144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6145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Taux</a:t>
            </a:r>
            <a:r>
              <a:rPr lang="en-US" baseline="0"/>
              <a:t> de gravité 2017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187935485402234E-2"/>
          <c:y val="5.8937745936876916E-2"/>
          <c:w val="0.91812064514597769"/>
          <c:h val="0.52653212383032622"/>
        </c:manualLayout>
      </c:layout>
      <c:lineChart>
        <c:grouping val="stacked"/>
        <c:varyColors val="0"/>
        <c:ser>
          <c:idx val="2"/>
          <c:order val="2"/>
          <c:tx>
            <c:strRef>
              <c:f>'AT - Soins'!$Y$57</c:f>
              <c:strCache>
                <c:ptCount val="1"/>
                <c:pt idx="0">
                  <c:v>Tg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multiLvlStrRef>
              <c:f>'AT - Soins'!$U$58:$V$69</c:f>
              <c:multiLvlStrCache>
                <c:ptCount val="12"/>
                <c:lvl>
                  <c:pt idx="0">
                    <c:v>Janvier</c:v>
                  </c:pt>
                  <c:pt idx="1">
                    <c:v>Février</c:v>
                  </c:pt>
                  <c:pt idx="2">
                    <c:v>Mars</c:v>
                  </c:pt>
                  <c:pt idx="3">
                    <c:v>Avril</c:v>
                  </c:pt>
                  <c:pt idx="4">
                    <c:v>Mai</c:v>
                  </c:pt>
                  <c:pt idx="5">
                    <c:v>Juin</c:v>
                  </c:pt>
                  <c:pt idx="6">
                    <c:v>Juillet</c:v>
                  </c:pt>
                  <c:pt idx="7">
                    <c:v>Août</c:v>
                  </c:pt>
                  <c:pt idx="8">
                    <c:v>Septembre</c:v>
                  </c:pt>
                  <c:pt idx="9">
                    <c:v>Octobre</c:v>
                  </c:pt>
                  <c:pt idx="10">
                    <c:v>Novembre</c:v>
                  </c:pt>
                  <c:pt idx="11">
                    <c:v>Décembre</c:v>
                  </c:pt>
                </c:lvl>
                <c:lvl>
                  <c:pt idx="0">
                    <c:v>2017</c:v>
                  </c:pt>
                </c:lvl>
              </c:multiLvlStrCache>
            </c:multiLvlStrRef>
          </c:cat>
          <c:val>
            <c:numRef>
              <c:f>'AT - Soins'!$Y$58:$Y$69</c:f>
              <c:numCache>
                <c:formatCode>0.0</c:formatCode>
                <c:ptCount val="12"/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02E-4715-8610-893E5A992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4614232"/>
        <c:axId val="684613904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'AT - Soins'!$W$57</c15:sqref>
                        </c15:formulaRef>
                      </c:ext>
                    </c:extLst>
                    <c:strCache>
                      <c:ptCount val="1"/>
                      <c:pt idx="0">
                        <c:v>Nombre de jours d'arrêt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cat>
                  <c:multiLvlStrRef>
                    <c:extLst>
                      <c:ext uri="{02D57815-91ED-43cb-92C2-25804820EDAC}">
                        <c15:formulaRef>
                          <c15:sqref>'AT - Soins'!$U$58:$V$69</c15:sqref>
                        </c15:formulaRef>
                      </c:ext>
                    </c:extLst>
                    <c:multiLvlStrCache>
                      <c:ptCount val="12"/>
                      <c:lvl>
                        <c:pt idx="0">
                          <c:v>Janvier</c:v>
                        </c:pt>
                        <c:pt idx="1">
                          <c:v>Février</c:v>
                        </c:pt>
                        <c:pt idx="2">
                          <c:v>Mars</c:v>
                        </c:pt>
                        <c:pt idx="3">
                          <c:v>Avril</c:v>
                        </c:pt>
                        <c:pt idx="4">
                          <c:v>Mai</c:v>
                        </c:pt>
                        <c:pt idx="5">
                          <c:v>Juin</c:v>
                        </c:pt>
                        <c:pt idx="6">
                          <c:v>Juillet</c:v>
                        </c:pt>
                        <c:pt idx="7">
                          <c:v>Août</c:v>
                        </c:pt>
                        <c:pt idx="8">
                          <c:v>Septembre</c:v>
                        </c:pt>
                        <c:pt idx="9">
                          <c:v>Octobre</c:v>
                        </c:pt>
                        <c:pt idx="10">
                          <c:v>Novembre</c:v>
                        </c:pt>
                        <c:pt idx="11">
                          <c:v>Décembre</c:v>
                        </c:pt>
                      </c:lvl>
                      <c:lvl>
                        <c:pt idx="0">
                          <c:v>2017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'AT - Soins'!$W$58:$W$69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802E-4715-8610-893E5A992D7D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'AT - Soins'!$X$57</c15:sqref>
                        </c15:formulaRef>
                      </c:ext>
                    </c:extLst>
                    <c:strCache>
                      <c:ptCount val="1"/>
                      <c:pt idx="0">
                        <c:v>Heures travaillées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'AT - Soins'!$U$58:$V$69</c15:sqref>
                        </c15:formulaRef>
                      </c:ext>
                    </c:extLst>
                    <c:multiLvlStrCache>
                      <c:ptCount val="12"/>
                      <c:lvl>
                        <c:pt idx="0">
                          <c:v>Janvier</c:v>
                        </c:pt>
                        <c:pt idx="1">
                          <c:v>Février</c:v>
                        </c:pt>
                        <c:pt idx="2">
                          <c:v>Mars</c:v>
                        </c:pt>
                        <c:pt idx="3">
                          <c:v>Avril</c:v>
                        </c:pt>
                        <c:pt idx="4">
                          <c:v>Mai</c:v>
                        </c:pt>
                        <c:pt idx="5">
                          <c:v>Juin</c:v>
                        </c:pt>
                        <c:pt idx="6">
                          <c:v>Juillet</c:v>
                        </c:pt>
                        <c:pt idx="7">
                          <c:v>Août</c:v>
                        </c:pt>
                        <c:pt idx="8">
                          <c:v>Septembre</c:v>
                        </c:pt>
                        <c:pt idx="9">
                          <c:v>Octobre</c:v>
                        </c:pt>
                        <c:pt idx="10">
                          <c:v>Novembre</c:v>
                        </c:pt>
                        <c:pt idx="11">
                          <c:v>Décembre</c:v>
                        </c:pt>
                      </c:lvl>
                      <c:lvl>
                        <c:pt idx="0">
                          <c:v>2017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'AT - Soins'!$X$58:$X$69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12000</c:v>
                      </c:pt>
                      <c:pt idx="1">
                        <c:v>12000</c:v>
                      </c:pt>
                      <c:pt idx="2">
                        <c:v>12000</c:v>
                      </c:pt>
                      <c:pt idx="3">
                        <c:v>12000</c:v>
                      </c:pt>
                      <c:pt idx="4">
                        <c:v>12000</c:v>
                      </c:pt>
                      <c:pt idx="5">
                        <c:v>12000</c:v>
                      </c:pt>
                      <c:pt idx="6">
                        <c:v>12000</c:v>
                      </c:pt>
                      <c:pt idx="7">
                        <c:v>12000</c:v>
                      </c:pt>
                      <c:pt idx="8">
                        <c:v>12000</c:v>
                      </c:pt>
                      <c:pt idx="9">
                        <c:v>12000</c:v>
                      </c:pt>
                      <c:pt idx="10">
                        <c:v>12000</c:v>
                      </c:pt>
                      <c:pt idx="11">
                        <c:v>12000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802E-4715-8610-893E5A992D7D}"/>
                  </c:ext>
                </c:extLst>
              </c15:ser>
            </c15:filteredLineSeries>
          </c:ext>
        </c:extLst>
      </c:lineChart>
      <c:catAx>
        <c:axId val="684614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84613904"/>
        <c:crosses val="autoZero"/>
        <c:auto val="1"/>
        <c:lblAlgn val="ctr"/>
        <c:lblOffset val="100"/>
        <c:noMultiLvlLbl val="0"/>
      </c:catAx>
      <c:valAx>
        <c:axId val="684613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84614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Taux</a:t>
            </a:r>
            <a:r>
              <a:rPr lang="fr-FR" baseline="0"/>
              <a:t> de gravité 2018</a:t>
            </a: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2"/>
          <c:order val="2"/>
          <c:tx>
            <c:strRef>
              <c:f>'AT - Soins'!$Y$57</c:f>
              <c:strCache>
                <c:ptCount val="1"/>
                <c:pt idx="0">
                  <c:v>Tg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multiLvlStrRef>
              <c:extLst>
                <c:ext xmlns:c15="http://schemas.microsoft.com/office/drawing/2012/chart" uri="{02D57815-91ED-43cb-92C2-25804820EDAC}">
                  <c15:fullRef>
                    <c15:sqref>'AT - Soins'!$U$58:$V$81</c15:sqref>
                  </c15:fullRef>
                </c:ext>
              </c:extLst>
              <c:f>'AT - Soins'!$U$70:$V$81</c:f>
              <c:multiLvlStrCache>
                <c:ptCount val="12"/>
                <c:lvl>
                  <c:pt idx="0">
                    <c:v>Janvier</c:v>
                  </c:pt>
                  <c:pt idx="1">
                    <c:v>Février</c:v>
                  </c:pt>
                  <c:pt idx="2">
                    <c:v>Mars</c:v>
                  </c:pt>
                  <c:pt idx="3">
                    <c:v>Avril</c:v>
                  </c:pt>
                  <c:pt idx="4">
                    <c:v>Mai</c:v>
                  </c:pt>
                  <c:pt idx="5">
                    <c:v>Juin</c:v>
                  </c:pt>
                  <c:pt idx="6">
                    <c:v>Juillet</c:v>
                  </c:pt>
                  <c:pt idx="7">
                    <c:v>Août</c:v>
                  </c:pt>
                  <c:pt idx="8">
                    <c:v>Septembre</c:v>
                  </c:pt>
                  <c:pt idx="9">
                    <c:v>Octobre</c:v>
                  </c:pt>
                  <c:pt idx="10">
                    <c:v>Novembre</c:v>
                  </c:pt>
                  <c:pt idx="11">
                    <c:v>Décembre</c:v>
                  </c:pt>
                </c:lvl>
                <c:lvl>
                  <c:pt idx="0">
                    <c:v>2018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'AT - Soins'!$Y$58:$Y$81</c15:sqref>
                  </c15:fullRef>
                </c:ext>
              </c:extLst>
              <c:f>'AT - Soins'!$Y$70:$Y$81</c:f>
              <c:numCache>
                <c:formatCode>0.0</c:formatCode>
                <c:ptCount val="12"/>
                <c:pt idx="0">
                  <c:v>0.27777777777777779</c:v>
                </c:pt>
                <c:pt idx="1">
                  <c:v>0.27777777777777779</c:v>
                </c:pt>
                <c:pt idx="2">
                  <c:v>0.27777777777777779</c:v>
                </c:pt>
                <c:pt idx="3">
                  <c:v>0.27777777777777779</c:v>
                </c:pt>
                <c:pt idx="4">
                  <c:v>0.58333333333333337</c:v>
                </c:pt>
                <c:pt idx="5">
                  <c:v>0.79166666666666663</c:v>
                </c:pt>
                <c:pt idx="6">
                  <c:v>0.79166666666666663</c:v>
                </c:pt>
                <c:pt idx="7">
                  <c:v>0.79166666666666663</c:v>
                </c:pt>
                <c:pt idx="8">
                  <c:v>0.79166666666666663</c:v>
                </c:pt>
                <c:pt idx="9">
                  <c:v>0.79166666666666663</c:v>
                </c:pt>
                <c:pt idx="10">
                  <c:v>0.79166666666666663</c:v>
                </c:pt>
                <c:pt idx="11">
                  <c:v>0.79166666666666663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002-4885-813C-9D15F89E6D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2825768"/>
        <c:axId val="69282675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'AT - Soins'!$W$57</c15:sqref>
                        </c15:formulaRef>
                      </c:ext>
                    </c:extLst>
                    <c:strCache>
                      <c:ptCount val="1"/>
                      <c:pt idx="0">
                        <c:v>Nombre de jours d'arrêt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cat>
                  <c:multiLvlStrRef>
                    <c:extLst>
                      <c:ext uri="{02D57815-91ED-43cb-92C2-25804820EDAC}">
                        <c15:fullRef>
                          <c15:sqref>'AT - Soins'!$U$58:$V$81</c15:sqref>
                        </c15:fullRef>
                        <c15:formulaRef>
                          <c15:sqref>'AT - Soins'!$U$70:$V$81</c15:sqref>
                        </c15:formulaRef>
                      </c:ext>
                    </c:extLst>
                    <c:multiLvlStrCache>
                      <c:ptCount val="12"/>
                      <c:lvl>
                        <c:pt idx="0">
                          <c:v>Janvier</c:v>
                        </c:pt>
                        <c:pt idx="1">
                          <c:v>Février</c:v>
                        </c:pt>
                        <c:pt idx="2">
                          <c:v>Mars</c:v>
                        </c:pt>
                        <c:pt idx="3">
                          <c:v>Avril</c:v>
                        </c:pt>
                        <c:pt idx="4">
                          <c:v>Mai</c:v>
                        </c:pt>
                        <c:pt idx="5">
                          <c:v>Juin</c:v>
                        </c:pt>
                        <c:pt idx="6">
                          <c:v>Juillet</c:v>
                        </c:pt>
                        <c:pt idx="7">
                          <c:v>Août</c:v>
                        </c:pt>
                        <c:pt idx="8">
                          <c:v>Septembre</c:v>
                        </c:pt>
                        <c:pt idx="9">
                          <c:v>Octobre</c:v>
                        </c:pt>
                        <c:pt idx="10">
                          <c:v>Novembre</c:v>
                        </c:pt>
                        <c:pt idx="11">
                          <c:v>Décembre</c:v>
                        </c:pt>
                      </c:lvl>
                      <c:lvl>
                        <c:pt idx="0">
                          <c:v>2018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ullRef>
                          <c15:sqref>'AT - Soins'!$W$58:$W$81</c15:sqref>
                        </c15:fullRef>
                        <c15:formulaRef>
                          <c15:sqref>'AT - Soins'!$W$70:$W$81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40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44</c:v>
                      </c:pt>
                      <c:pt idx="5">
                        <c:v>30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002-4885-813C-9D15F89E6D4B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'AT - Soins'!$X$57</c15:sqref>
                        </c15:formulaRef>
                      </c:ext>
                    </c:extLst>
                    <c:strCache>
                      <c:ptCount val="1"/>
                      <c:pt idx="0">
                        <c:v>Heures travaillées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'AT - Soins'!$U$58:$V$81</c15:sqref>
                        </c15:fullRef>
                        <c15:formulaRef>
                          <c15:sqref>'AT - Soins'!$U$70:$V$81</c15:sqref>
                        </c15:formulaRef>
                      </c:ext>
                    </c:extLst>
                    <c:multiLvlStrCache>
                      <c:ptCount val="12"/>
                      <c:lvl>
                        <c:pt idx="0">
                          <c:v>Janvier</c:v>
                        </c:pt>
                        <c:pt idx="1">
                          <c:v>Février</c:v>
                        </c:pt>
                        <c:pt idx="2">
                          <c:v>Mars</c:v>
                        </c:pt>
                        <c:pt idx="3">
                          <c:v>Avril</c:v>
                        </c:pt>
                        <c:pt idx="4">
                          <c:v>Mai</c:v>
                        </c:pt>
                        <c:pt idx="5">
                          <c:v>Juin</c:v>
                        </c:pt>
                        <c:pt idx="6">
                          <c:v>Juillet</c:v>
                        </c:pt>
                        <c:pt idx="7">
                          <c:v>Août</c:v>
                        </c:pt>
                        <c:pt idx="8">
                          <c:v>Septembre</c:v>
                        </c:pt>
                        <c:pt idx="9">
                          <c:v>Octobre</c:v>
                        </c:pt>
                        <c:pt idx="10">
                          <c:v>Novembre</c:v>
                        </c:pt>
                        <c:pt idx="11">
                          <c:v>Décembre</c:v>
                        </c:pt>
                      </c:lvl>
                      <c:lvl>
                        <c:pt idx="0">
                          <c:v>2018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'AT - Soins'!$X$58:$X$81</c15:sqref>
                        </c15:fullRef>
                        <c15:formulaRef>
                          <c15:sqref>'AT - Soins'!$X$70:$X$81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12000</c:v>
                      </c:pt>
                      <c:pt idx="1">
                        <c:v>12000</c:v>
                      </c:pt>
                      <c:pt idx="2">
                        <c:v>12000</c:v>
                      </c:pt>
                      <c:pt idx="3">
                        <c:v>12000</c:v>
                      </c:pt>
                      <c:pt idx="4">
                        <c:v>12000</c:v>
                      </c:pt>
                      <c:pt idx="5">
                        <c:v>12000</c:v>
                      </c:pt>
                      <c:pt idx="6">
                        <c:v>12000</c:v>
                      </c:pt>
                      <c:pt idx="7">
                        <c:v>12000</c:v>
                      </c:pt>
                      <c:pt idx="8">
                        <c:v>12000</c:v>
                      </c:pt>
                      <c:pt idx="9">
                        <c:v>12000</c:v>
                      </c:pt>
                      <c:pt idx="10">
                        <c:v>12000</c:v>
                      </c:pt>
                      <c:pt idx="11">
                        <c:v>12000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E002-4885-813C-9D15F89E6D4B}"/>
                  </c:ext>
                </c:extLst>
              </c15:ser>
            </c15:filteredLineSeries>
          </c:ext>
        </c:extLst>
      </c:lineChart>
      <c:catAx>
        <c:axId val="692825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92826752"/>
        <c:crosses val="autoZero"/>
        <c:auto val="1"/>
        <c:lblAlgn val="ctr"/>
        <c:lblOffset val="100"/>
        <c:noMultiLvlLbl val="0"/>
      </c:catAx>
      <c:valAx>
        <c:axId val="692826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92825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Type</a:t>
            </a:r>
            <a:r>
              <a:rPr lang="en-US" baseline="0"/>
              <a:t> de fait en 2018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'AT - Soins'!$V$106</c:f>
              <c:strCache>
                <c:ptCount val="1"/>
                <c:pt idx="0">
                  <c:v>Nombre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'AT - Soins'!$T$107:$U$110</c:f>
              <c:multiLvlStrCache>
                <c:ptCount val="4"/>
                <c:lvl>
                  <c:pt idx="0">
                    <c:v>Incidents</c:v>
                  </c:pt>
                  <c:pt idx="1">
                    <c:v>Soin</c:v>
                  </c:pt>
                  <c:pt idx="2">
                    <c:v>ATSA</c:v>
                  </c:pt>
                  <c:pt idx="3">
                    <c:v>ATAA</c:v>
                  </c:pt>
                </c:lvl>
                <c:lvl>
                  <c:pt idx="0">
                    <c:v>2018</c:v>
                  </c:pt>
                </c:lvl>
              </c:multiLvlStrCache>
            </c:multiLvlStrRef>
          </c:cat>
          <c:val>
            <c:numRef>
              <c:f>'AT - Soins'!$V$107:$V$110</c:f>
              <c:numCache>
                <c:formatCode>General</c:formatCode>
                <c:ptCount val="4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E4-4A5A-A77B-4D2061F1E23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17067088"/>
        <c:axId val="717066760"/>
        <c:axId val="0"/>
      </c:bar3DChart>
      <c:catAx>
        <c:axId val="7170670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Type de fait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7066760"/>
        <c:crosses val="autoZero"/>
        <c:auto val="1"/>
        <c:lblAlgn val="ctr"/>
        <c:lblOffset val="100"/>
        <c:noMultiLvlLbl val="0"/>
      </c:catAx>
      <c:valAx>
        <c:axId val="717066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Nombre</a:t>
                </a:r>
              </a:p>
            </c:rich>
          </c:tx>
          <c:layout>
            <c:manualLayout>
              <c:xMode val="edge"/>
              <c:yMode val="edge"/>
              <c:x val="6.2200617053193623E-2"/>
              <c:y val="0.386118141011621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7067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371475</xdr:colOff>
      <xdr:row>0</xdr:row>
      <xdr:rowOff>100011</xdr:rowOff>
    </xdr:from>
    <xdr:to>
      <xdr:col>33</xdr:col>
      <xdr:colOff>333375</xdr:colOff>
      <xdr:row>15</xdr:row>
      <xdr:rowOff>57149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1C6D976F-ADEA-48A2-8587-9F07FA0B17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638174</xdr:colOff>
      <xdr:row>15</xdr:row>
      <xdr:rowOff>185736</xdr:rowOff>
    </xdr:from>
    <xdr:to>
      <xdr:col>33</xdr:col>
      <xdr:colOff>304800</xdr:colOff>
      <xdr:row>34</xdr:row>
      <xdr:rowOff>114300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1E34063F-D569-4E5F-AE94-F22727CC00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666749</xdr:colOff>
      <xdr:row>35</xdr:row>
      <xdr:rowOff>166686</xdr:rowOff>
    </xdr:from>
    <xdr:to>
      <xdr:col>33</xdr:col>
      <xdr:colOff>180974</xdr:colOff>
      <xdr:row>51</xdr:row>
      <xdr:rowOff>190499</xdr:rowOff>
    </xdr:to>
    <xdr:graphicFrame macro="">
      <xdr:nvGraphicFramePr>
        <xdr:cNvPr id="10" name="Graphique 9">
          <a:extLst>
            <a:ext uri="{FF2B5EF4-FFF2-40B4-BE49-F238E27FC236}">
              <a16:creationId xmlns:a16="http://schemas.microsoft.com/office/drawing/2014/main" id="{02497743-0FA8-42DA-94EC-D421A0F380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352424</xdr:colOff>
      <xdr:row>55</xdr:row>
      <xdr:rowOff>142875</xdr:rowOff>
    </xdr:from>
    <xdr:to>
      <xdr:col>33</xdr:col>
      <xdr:colOff>28575</xdr:colOff>
      <xdr:row>73</xdr:row>
      <xdr:rowOff>180974</xdr:rowOff>
    </xdr:to>
    <xdr:graphicFrame macro="">
      <xdr:nvGraphicFramePr>
        <xdr:cNvPr id="11" name="Graphique 10">
          <a:extLst>
            <a:ext uri="{FF2B5EF4-FFF2-40B4-BE49-F238E27FC236}">
              <a16:creationId xmlns:a16="http://schemas.microsoft.com/office/drawing/2014/main" id="{FEAC065C-6EEE-42A3-8E86-46F756FF8C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25</xdr:col>
      <xdr:colOff>409574</xdr:colOff>
      <xdr:row>74</xdr:row>
      <xdr:rowOff>142875</xdr:rowOff>
    </xdr:from>
    <xdr:to>
      <xdr:col>32</xdr:col>
      <xdr:colOff>619125</xdr:colOff>
      <xdr:row>93</xdr:row>
      <xdr:rowOff>104775</xdr:rowOff>
    </xdr:to>
    <xdr:graphicFrame macro="">
      <xdr:nvGraphicFramePr>
        <xdr:cNvPr id="12" name="Graphique 11">
          <a:extLst>
            <a:ext uri="{FF2B5EF4-FFF2-40B4-BE49-F238E27FC236}">
              <a16:creationId xmlns:a16="http://schemas.microsoft.com/office/drawing/2014/main" id="{D6AD6CED-F4ED-4857-94F4-D0D2267E95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22</xdr:col>
      <xdr:colOff>476248</xdr:colOff>
      <xdr:row>97</xdr:row>
      <xdr:rowOff>146795</xdr:rowOff>
    </xdr:from>
    <xdr:to>
      <xdr:col>28</xdr:col>
      <xdr:colOff>414616</xdr:colOff>
      <xdr:row>115</xdr:row>
      <xdr:rowOff>78440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969C08A2-B24A-4B62-87B8-78195A51AB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50392D3-3FF5-425B-B78A-BA0BBB2ECAC1}" name="Tableau6" displayName="Tableau6" ref="J1:J13" totalsRowShown="0" headerRowDxfId="50" dataDxfId="49" tableBorderDxfId="48">
  <autoFilter ref="J1:J13" xr:uid="{D1D4B403-C058-4E87-B7A8-7EE3D3FBE32D}"/>
  <tableColumns count="1">
    <tableColumn id="1" xr3:uid="{A90CEADF-6984-46A5-A3F9-921AE7EEAC5F}" name="Nature des lésions" dataDxfId="47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C72C1BF-BAC4-48F5-B66C-B99F30ED1F70}" name="Tableau8" displayName="Tableau8" ref="L1:M12" totalsRowShown="0" headerRowDxfId="46" dataDxfId="45">
  <autoFilter ref="L1:M12" xr:uid="{7D798078-E230-4C88-A63A-2D9314B5E56C}"/>
  <tableColumns count="2">
    <tableColumn id="1" xr3:uid="{65A13573-9731-4403-8A74-38400F03E395}" name="Siège des lésions" dataDxfId="44"/>
    <tableColumn id="2" xr3:uid="{086728FB-BECB-47C1-93BC-4C914C19DF28}" name="Famille de risque" dataDxfId="43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EA8BE1A-50CE-4F72-A442-D1AD3CDD89AB}" name="Tableau7" displayName="Tableau7" ref="N1:N8" totalsRowShown="0" headerRowDxfId="42" dataDxfId="41" tableBorderDxfId="40">
  <autoFilter ref="N1:N8" xr:uid="{8E52F7A2-3C2B-44DF-99E4-8FAE8A5ABDFA}"/>
  <tableColumns count="1">
    <tableColumn id="1" xr3:uid="{1EF556C1-8A6D-4B80-8ABE-B15246EBB587}" name="Corps médical" dataDxfId="39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C497732-5CC8-4ADD-9A21-751262542BCC}" name="Tableau711" displayName="Tableau711" ref="P1:P8" totalsRowShown="0" headerRowDxfId="38" dataDxfId="37" tableBorderDxfId="36">
  <autoFilter ref="P1:P8" xr:uid="{D09274C7-5AFC-43C4-9FB7-03AD5B79A7EE}"/>
  <tableColumns count="1">
    <tableColumn id="1" xr3:uid="{AE8686B9-E9E7-4D13-9841-34D5F357F666}" name="Transport" dataDxfId="35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008DB-65F7-46AA-8FEB-408E6FFB885A}">
  <dimension ref="A1:Y154"/>
  <sheetViews>
    <sheetView tabSelected="1" zoomScale="40" zoomScaleNormal="40" workbookViewId="0">
      <selection activeCell="V120" sqref="V120"/>
    </sheetView>
  </sheetViews>
  <sheetFormatPr baseColWidth="10" defaultRowHeight="15" x14ac:dyDescent="0.25"/>
  <cols>
    <col min="2" max="2" width="25.5703125" bestFit="1" customWidth="1"/>
    <col min="3" max="3" width="12.7109375" customWidth="1"/>
    <col min="4" max="4" width="12.140625" bestFit="1" customWidth="1"/>
    <col min="5" max="5" width="27" style="1" bestFit="1" customWidth="1"/>
    <col min="7" max="7" width="17.5703125" bestFit="1" customWidth="1"/>
    <col min="9" max="9" width="14.140625" customWidth="1"/>
    <col min="11" max="11" width="16.85546875" bestFit="1" customWidth="1"/>
    <col min="12" max="12" width="27.7109375" customWidth="1"/>
    <col min="13" max="13" width="18.42578125" customWidth="1"/>
    <col min="14" max="15" width="20" customWidth="1"/>
    <col min="16" max="16" width="17.140625" customWidth="1"/>
    <col min="17" max="17" width="21.140625" customWidth="1"/>
    <col min="20" max="20" width="14.85546875" bestFit="1" customWidth="1"/>
    <col min="21" max="21" width="40.5703125" bestFit="1" customWidth="1"/>
    <col min="22" max="22" width="21" customWidth="1"/>
    <col min="23" max="23" width="22.5703125" customWidth="1"/>
    <col min="24" max="24" width="17.140625" bestFit="1" customWidth="1"/>
  </cols>
  <sheetData>
    <row r="1" spans="1:25" ht="24.75" customHeight="1" x14ac:dyDescent="0.25">
      <c r="A1" s="33" t="s">
        <v>0</v>
      </c>
      <c r="B1" s="34" t="s">
        <v>3</v>
      </c>
      <c r="C1" s="34" t="s">
        <v>12</v>
      </c>
      <c r="D1" s="34" t="s">
        <v>253</v>
      </c>
      <c r="E1" s="34" t="s">
        <v>250</v>
      </c>
      <c r="F1" s="34" t="s">
        <v>1</v>
      </c>
      <c r="G1" s="34" t="s">
        <v>11</v>
      </c>
      <c r="H1" s="34" t="s">
        <v>10</v>
      </c>
      <c r="I1" s="34" t="s">
        <v>288</v>
      </c>
      <c r="J1" s="34" t="s">
        <v>2</v>
      </c>
      <c r="K1" s="34" t="s">
        <v>4</v>
      </c>
      <c r="L1" s="34" t="s">
        <v>5</v>
      </c>
      <c r="M1" s="34" t="s">
        <v>6</v>
      </c>
      <c r="N1" s="34" t="s">
        <v>7</v>
      </c>
      <c r="O1" s="34" t="s">
        <v>258</v>
      </c>
      <c r="P1" s="34" t="s">
        <v>8</v>
      </c>
      <c r="Q1" s="35" t="s">
        <v>9</v>
      </c>
    </row>
    <row r="2" spans="1:25" x14ac:dyDescent="0.25">
      <c r="A2" s="36">
        <v>1</v>
      </c>
      <c r="B2" s="36" t="s">
        <v>86</v>
      </c>
      <c r="C2" s="36" t="s">
        <v>247</v>
      </c>
      <c r="D2" s="37" t="s">
        <v>254</v>
      </c>
      <c r="E2" s="37">
        <v>40</v>
      </c>
      <c r="F2" s="37">
        <v>2018</v>
      </c>
      <c r="G2" s="37" t="s">
        <v>264</v>
      </c>
      <c r="H2" s="38">
        <v>1</v>
      </c>
      <c r="I2" s="49">
        <v>43101</v>
      </c>
      <c r="J2" s="36"/>
      <c r="K2" s="36" t="s">
        <v>13</v>
      </c>
      <c r="L2" s="36"/>
      <c r="M2" s="36"/>
      <c r="N2" s="36"/>
      <c r="O2" s="36" t="s">
        <v>259</v>
      </c>
      <c r="P2" s="36"/>
      <c r="Q2" s="36"/>
      <c r="T2" s="48">
        <v>2018</v>
      </c>
      <c r="U2" s="31" t="s">
        <v>258</v>
      </c>
      <c r="V2" s="31" t="s">
        <v>276</v>
      </c>
      <c r="W2" s="31" t="s">
        <v>279</v>
      </c>
    </row>
    <row r="3" spans="1:25" x14ac:dyDescent="0.25">
      <c r="A3" s="36">
        <v>2</v>
      </c>
      <c r="B3" s="36" t="s">
        <v>90</v>
      </c>
      <c r="C3" s="36" t="s">
        <v>245</v>
      </c>
      <c r="D3" s="37" t="s">
        <v>255</v>
      </c>
      <c r="E3" s="36">
        <v>0</v>
      </c>
      <c r="F3" s="37">
        <v>2018</v>
      </c>
      <c r="G3" s="37" t="s">
        <v>265</v>
      </c>
      <c r="H3" s="38">
        <v>2</v>
      </c>
      <c r="I3" s="49">
        <v>43133</v>
      </c>
      <c r="J3" s="31"/>
      <c r="K3" s="36" t="s">
        <v>14</v>
      </c>
      <c r="L3" s="36"/>
      <c r="M3" s="36"/>
      <c r="N3" s="36"/>
      <c r="O3" s="36" t="s">
        <v>259</v>
      </c>
      <c r="P3" s="36"/>
      <c r="Q3" s="36"/>
      <c r="T3" s="48"/>
      <c r="U3" s="32" t="s">
        <v>259</v>
      </c>
      <c r="V3" s="31">
        <f>COUNTIF(O2:O146,"Manutentions M.")</f>
        <v>3</v>
      </c>
      <c r="W3" s="39">
        <f>(V3/V9)*100</f>
        <v>50</v>
      </c>
    </row>
    <row r="4" spans="1:25" x14ac:dyDescent="0.25">
      <c r="A4" s="36">
        <v>3</v>
      </c>
      <c r="B4" s="36" t="s">
        <v>93</v>
      </c>
      <c r="C4" s="36" t="s">
        <v>246</v>
      </c>
      <c r="D4" s="37" t="s">
        <v>254</v>
      </c>
      <c r="E4" s="36">
        <v>0</v>
      </c>
      <c r="F4" s="37">
        <v>2018</v>
      </c>
      <c r="G4" s="37" t="s">
        <v>266</v>
      </c>
      <c r="H4" s="38">
        <v>10</v>
      </c>
      <c r="I4" s="49">
        <v>43169</v>
      </c>
      <c r="J4" s="31"/>
      <c r="K4" s="36" t="s">
        <v>30</v>
      </c>
      <c r="L4" s="36"/>
      <c r="M4" s="36"/>
      <c r="N4" s="36"/>
      <c r="O4" s="36" t="s">
        <v>259</v>
      </c>
      <c r="P4" s="36"/>
      <c r="Q4" s="36"/>
      <c r="T4" s="48"/>
      <c r="U4" s="32" t="s">
        <v>278</v>
      </c>
      <c r="V4" s="31">
        <f>COUNTIF(O2:O147,"Plein P.")</f>
        <v>0</v>
      </c>
      <c r="W4" s="39">
        <f>(V4/V9)*100</f>
        <v>0</v>
      </c>
    </row>
    <row r="5" spans="1:25" x14ac:dyDescent="0.25">
      <c r="A5" s="36">
        <v>4</v>
      </c>
      <c r="B5" s="36" t="s">
        <v>98</v>
      </c>
      <c r="C5" s="36" t="s">
        <v>247</v>
      </c>
      <c r="D5" s="37" t="s">
        <v>255</v>
      </c>
      <c r="E5" s="36">
        <v>24</v>
      </c>
      <c r="F5" s="37">
        <v>2018</v>
      </c>
      <c r="G5" s="37" t="s">
        <v>268</v>
      </c>
      <c r="H5" s="38">
        <v>11</v>
      </c>
      <c r="I5" s="49">
        <v>43231</v>
      </c>
      <c r="J5" s="31"/>
      <c r="K5" s="36" t="s">
        <v>29</v>
      </c>
      <c r="L5" s="36"/>
      <c r="M5" s="36"/>
      <c r="N5" s="36"/>
      <c r="O5" s="36" t="s">
        <v>261</v>
      </c>
      <c r="P5" s="36"/>
      <c r="Q5" s="36"/>
      <c r="T5" s="48"/>
      <c r="U5" s="32" t="s">
        <v>260</v>
      </c>
      <c r="V5" s="31">
        <f>COUNTIF(O2:O148,"Machines")</f>
        <v>0</v>
      </c>
      <c r="W5" s="39">
        <f>(V5/V9)*100</f>
        <v>0</v>
      </c>
    </row>
    <row r="6" spans="1:25" x14ac:dyDescent="0.25">
      <c r="A6" s="36">
        <v>5</v>
      </c>
      <c r="B6" s="36" t="s">
        <v>100</v>
      </c>
      <c r="C6" s="36" t="s">
        <v>245</v>
      </c>
      <c r="D6" s="37" t="s">
        <v>256</v>
      </c>
      <c r="E6" s="36">
        <v>20</v>
      </c>
      <c r="F6" s="37">
        <v>2018</v>
      </c>
      <c r="G6" s="37" t="s">
        <v>268</v>
      </c>
      <c r="H6" s="38">
        <v>12</v>
      </c>
      <c r="I6" s="49">
        <v>43232</v>
      </c>
      <c r="J6" s="31"/>
      <c r="K6" s="36" t="s">
        <v>27</v>
      </c>
      <c r="L6" s="36"/>
      <c r="M6" s="36"/>
      <c r="N6" s="36"/>
      <c r="O6" s="36" t="s">
        <v>261</v>
      </c>
      <c r="P6" s="36"/>
      <c r="Q6" s="36"/>
      <c r="T6" s="48"/>
      <c r="U6" s="32" t="s">
        <v>262</v>
      </c>
      <c r="V6" s="31">
        <f>COUNTIF(O2:O149,"Engins")</f>
        <v>0</v>
      </c>
      <c r="W6" s="39">
        <f>(V6/V9)*100</f>
        <v>0</v>
      </c>
    </row>
    <row r="7" spans="1:25" x14ac:dyDescent="0.25">
      <c r="A7" s="36">
        <v>6</v>
      </c>
      <c r="B7" s="36" t="s">
        <v>104</v>
      </c>
      <c r="C7" s="36" t="s">
        <v>247</v>
      </c>
      <c r="D7" s="37" t="s">
        <v>256</v>
      </c>
      <c r="E7" s="36">
        <v>30</v>
      </c>
      <c r="F7" s="37">
        <v>2018</v>
      </c>
      <c r="G7" s="37" t="s">
        <v>269</v>
      </c>
      <c r="H7" s="38">
        <v>20</v>
      </c>
      <c r="I7" s="49">
        <v>43271</v>
      </c>
      <c r="J7" s="31"/>
      <c r="K7" s="36" t="s">
        <v>19</v>
      </c>
      <c r="L7" s="36"/>
      <c r="M7" s="36"/>
      <c r="N7" s="36"/>
      <c r="O7" s="36" t="s">
        <v>62</v>
      </c>
      <c r="P7" s="36"/>
      <c r="Q7" s="36"/>
      <c r="T7" s="48"/>
      <c r="U7" s="32" t="s">
        <v>261</v>
      </c>
      <c r="V7" s="31">
        <f>COUNTIF(O2:O150,"Outils")</f>
        <v>2</v>
      </c>
      <c r="W7" s="39">
        <f>(V7/V9)*100</f>
        <v>33.333333333333329</v>
      </c>
    </row>
    <row r="8" spans="1:25" x14ac:dyDescent="0.25">
      <c r="A8" s="31"/>
      <c r="B8" s="36"/>
      <c r="C8" s="36"/>
      <c r="D8" s="37"/>
      <c r="E8" s="36"/>
      <c r="F8" s="37"/>
      <c r="G8" s="37"/>
      <c r="H8" s="31"/>
      <c r="I8" s="31"/>
      <c r="J8" s="31"/>
      <c r="K8" s="36"/>
      <c r="L8" s="36"/>
      <c r="M8" s="36"/>
      <c r="N8" s="36"/>
      <c r="O8" s="36"/>
      <c r="P8" s="36"/>
      <c r="Q8" s="36"/>
      <c r="T8" s="48"/>
      <c r="U8" s="32" t="s">
        <v>62</v>
      </c>
      <c r="V8" s="31">
        <f>COUNTIF(O2:O151,"Autres")</f>
        <v>1</v>
      </c>
      <c r="W8" s="39">
        <f>(V8/V9)*100</f>
        <v>16.666666666666664</v>
      </c>
    </row>
    <row r="9" spans="1:25" x14ac:dyDescent="0.25">
      <c r="A9" s="31"/>
      <c r="B9" s="36"/>
      <c r="C9" s="36"/>
      <c r="D9" s="37"/>
      <c r="E9" s="36"/>
      <c r="F9" s="37"/>
      <c r="G9" s="37"/>
      <c r="H9" s="31"/>
      <c r="I9" s="31"/>
      <c r="J9" s="31"/>
      <c r="K9" s="36"/>
      <c r="L9" s="36"/>
      <c r="M9" s="36"/>
      <c r="N9" s="36"/>
      <c r="O9" s="36"/>
      <c r="P9" s="36"/>
      <c r="Q9" s="36"/>
      <c r="T9" s="48"/>
      <c r="U9" s="31" t="s">
        <v>280</v>
      </c>
      <c r="V9" s="31">
        <f>SUM(V3:V8)</f>
        <v>6</v>
      </c>
      <c r="W9" s="39">
        <f>SUM(W3:W8)</f>
        <v>100</v>
      </c>
    </row>
    <row r="10" spans="1:25" x14ac:dyDescent="0.25">
      <c r="A10" s="31"/>
      <c r="B10" s="36"/>
      <c r="C10" s="36"/>
      <c r="D10" s="37"/>
      <c r="E10" s="36"/>
      <c r="F10" s="37"/>
      <c r="G10" s="37"/>
      <c r="H10" s="31"/>
      <c r="I10" s="31"/>
      <c r="J10" s="31"/>
      <c r="K10" s="36"/>
      <c r="L10" s="36"/>
      <c r="M10" s="36"/>
      <c r="N10" s="36"/>
      <c r="O10" s="36"/>
      <c r="P10" s="36"/>
      <c r="Q10" s="36"/>
    </row>
    <row r="11" spans="1:25" x14ac:dyDescent="0.25">
      <c r="A11" s="31"/>
      <c r="B11" s="36"/>
      <c r="C11" s="36"/>
      <c r="D11" s="37"/>
      <c r="E11" s="36"/>
      <c r="F11" s="37"/>
      <c r="G11" s="37"/>
      <c r="H11" s="31"/>
      <c r="I11" s="31"/>
      <c r="J11" s="31"/>
      <c r="K11" s="36"/>
      <c r="L11" s="36"/>
      <c r="M11" s="36"/>
      <c r="N11" s="36"/>
      <c r="O11" s="36"/>
      <c r="P11" s="36"/>
      <c r="Q11" s="36"/>
    </row>
    <row r="12" spans="1:25" x14ac:dyDescent="0.25">
      <c r="A12" s="31"/>
      <c r="B12" s="36"/>
      <c r="C12" s="36"/>
      <c r="D12" s="37"/>
      <c r="E12" s="36"/>
      <c r="F12" s="37"/>
      <c r="G12" s="37"/>
      <c r="H12" s="31"/>
      <c r="I12" s="31"/>
      <c r="J12" s="31"/>
      <c r="K12" s="36"/>
      <c r="L12" s="36"/>
      <c r="M12" s="36"/>
      <c r="N12" s="36"/>
      <c r="O12" s="36"/>
      <c r="P12" s="36"/>
      <c r="Q12" s="36"/>
    </row>
    <row r="13" spans="1:25" x14ac:dyDescent="0.25">
      <c r="A13" s="31"/>
      <c r="B13" s="36"/>
      <c r="C13" s="36"/>
      <c r="D13" s="37"/>
      <c r="E13" s="36"/>
      <c r="F13" s="37"/>
      <c r="G13" s="37"/>
      <c r="H13" s="31"/>
      <c r="I13" s="31"/>
      <c r="J13" s="31"/>
      <c r="K13" s="36"/>
      <c r="L13" s="36"/>
      <c r="M13" s="36"/>
      <c r="N13" s="36"/>
      <c r="O13" s="36"/>
      <c r="P13" s="36"/>
      <c r="Q13" s="36"/>
    </row>
    <row r="14" spans="1:25" x14ac:dyDescent="0.25">
      <c r="A14" s="31"/>
      <c r="B14" s="36"/>
      <c r="C14" s="36"/>
      <c r="D14" s="37"/>
      <c r="E14" s="36"/>
      <c r="F14" s="37"/>
      <c r="G14" s="37"/>
      <c r="H14" s="31"/>
      <c r="I14" s="31"/>
      <c r="J14" s="31"/>
      <c r="K14" s="36"/>
      <c r="L14" s="36"/>
      <c r="M14" s="36"/>
      <c r="N14" s="36"/>
      <c r="O14" s="36"/>
      <c r="P14" s="36"/>
      <c r="Q14" s="36"/>
      <c r="U14" s="28" t="s">
        <v>1</v>
      </c>
      <c r="V14" s="28" t="s">
        <v>263</v>
      </c>
      <c r="W14" s="28" t="s">
        <v>277</v>
      </c>
      <c r="X14" s="28" t="s">
        <v>251</v>
      </c>
      <c r="Y14" s="28" t="s">
        <v>252</v>
      </c>
    </row>
    <row r="15" spans="1:25" x14ac:dyDescent="0.25">
      <c r="A15" s="31"/>
      <c r="B15" s="36"/>
      <c r="C15" s="36"/>
      <c r="D15" s="37"/>
      <c r="E15" s="36"/>
      <c r="F15" s="37"/>
      <c r="G15" s="37"/>
      <c r="H15" s="31"/>
      <c r="I15" s="31"/>
      <c r="J15" s="31"/>
      <c r="K15" s="36"/>
      <c r="L15" s="36"/>
      <c r="M15" s="36"/>
      <c r="N15" s="36"/>
      <c r="O15" s="36"/>
      <c r="P15" s="36"/>
      <c r="Q15" s="36"/>
      <c r="U15" s="48">
        <v>2017</v>
      </c>
      <c r="V15" s="28" t="s">
        <v>264</v>
      </c>
      <c r="W15" s="28">
        <v>0</v>
      </c>
      <c r="X15" s="28">
        <v>12000</v>
      </c>
      <c r="Y15" s="30"/>
    </row>
    <row r="16" spans="1:25" x14ac:dyDescent="0.25">
      <c r="A16" s="31"/>
      <c r="B16" s="36"/>
      <c r="C16" s="36"/>
      <c r="D16" s="37"/>
      <c r="E16" s="36"/>
      <c r="F16" s="37"/>
      <c r="G16" s="37"/>
      <c r="H16" s="31"/>
      <c r="I16" s="31"/>
      <c r="J16" s="31"/>
      <c r="K16" s="36"/>
      <c r="L16" s="36"/>
      <c r="M16" s="36"/>
      <c r="N16" s="36"/>
      <c r="O16" s="36"/>
      <c r="P16" s="36"/>
      <c r="Q16" s="36"/>
      <c r="U16" s="48"/>
      <c r="V16" s="28" t="s">
        <v>265</v>
      </c>
      <c r="W16" s="28">
        <v>1</v>
      </c>
      <c r="X16" s="28">
        <v>12000</v>
      </c>
      <c r="Y16" s="30"/>
    </row>
    <row r="17" spans="1:25" x14ac:dyDescent="0.25">
      <c r="A17" s="31"/>
      <c r="B17" s="36"/>
      <c r="C17" s="36"/>
      <c r="D17" s="37"/>
      <c r="E17" s="36"/>
      <c r="F17" s="37"/>
      <c r="G17" s="37"/>
      <c r="H17" s="31"/>
      <c r="I17" s="31"/>
      <c r="J17" s="31"/>
      <c r="K17" s="36"/>
      <c r="L17" s="36"/>
      <c r="M17" s="36"/>
      <c r="N17" s="36"/>
      <c r="O17" s="36"/>
      <c r="P17" s="36"/>
      <c r="Q17" s="36"/>
      <c r="U17" s="48"/>
      <c r="V17" s="28" t="s">
        <v>266</v>
      </c>
      <c r="W17" s="28">
        <v>0</v>
      </c>
      <c r="X17" s="28">
        <v>12000</v>
      </c>
      <c r="Y17" s="30"/>
    </row>
    <row r="18" spans="1:25" x14ac:dyDescent="0.25">
      <c r="A18" s="31"/>
      <c r="B18" s="36"/>
      <c r="C18" s="36"/>
      <c r="D18" s="37"/>
      <c r="E18" s="36"/>
      <c r="F18" s="37"/>
      <c r="G18" s="37"/>
      <c r="H18" s="31"/>
      <c r="I18" s="31"/>
      <c r="J18" s="31"/>
      <c r="K18" s="36"/>
      <c r="L18" s="36"/>
      <c r="M18" s="36"/>
      <c r="N18" s="36"/>
      <c r="O18" s="36"/>
      <c r="P18" s="36"/>
      <c r="Q18" s="36"/>
      <c r="U18" s="48"/>
      <c r="V18" s="28" t="s">
        <v>267</v>
      </c>
      <c r="W18" s="28">
        <v>0</v>
      </c>
      <c r="X18" s="28">
        <v>12000</v>
      </c>
      <c r="Y18" s="30"/>
    </row>
    <row r="19" spans="1:25" x14ac:dyDescent="0.25">
      <c r="A19" s="31"/>
      <c r="B19" s="36"/>
      <c r="C19" s="36"/>
      <c r="D19" s="37"/>
      <c r="E19" s="36"/>
      <c r="F19" s="37"/>
      <c r="G19" s="37"/>
      <c r="H19" s="31"/>
      <c r="I19" s="31"/>
      <c r="J19" s="31"/>
      <c r="K19" s="36"/>
      <c r="L19" s="36"/>
      <c r="M19" s="36"/>
      <c r="N19" s="36"/>
      <c r="O19" s="36"/>
      <c r="P19" s="36"/>
      <c r="Q19" s="36"/>
      <c r="U19" s="48"/>
      <c r="V19" s="28" t="s">
        <v>268</v>
      </c>
      <c r="W19" s="28">
        <v>1</v>
      </c>
      <c r="X19" s="28">
        <v>12000</v>
      </c>
      <c r="Y19" s="30"/>
    </row>
    <row r="20" spans="1:25" x14ac:dyDescent="0.25">
      <c r="A20" s="31"/>
      <c r="B20" s="36"/>
      <c r="C20" s="36"/>
      <c r="D20" s="37"/>
      <c r="E20" s="36"/>
      <c r="F20" s="37"/>
      <c r="G20" s="37"/>
      <c r="H20" s="31"/>
      <c r="I20" s="31"/>
      <c r="J20" s="31"/>
      <c r="K20" s="36"/>
      <c r="L20" s="36"/>
      <c r="M20" s="36"/>
      <c r="N20" s="36"/>
      <c r="O20" s="36"/>
      <c r="P20" s="36"/>
      <c r="Q20" s="36"/>
      <c r="U20" s="48"/>
      <c r="V20" s="28" t="s">
        <v>269</v>
      </c>
      <c r="W20" s="28">
        <v>0</v>
      </c>
      <c r="X20" s="28">
        <v>12000</v>
      </c>
      <c r="Y20" s="30"/>
    </row>
    <row r="21" spans="1:25" x14ac:dyDescent="0.25">
      <c r="A21" s="31"/>
      <c r="B21" s="36"/>
      <c r="C21" s="36"/>
      <c r="D21" s="37"/>
      <c r="E21" s="36"/>
      <c r="F21" s="37"/>
      <c r="G21" s="37"/>
      <c r="H21" s="31"/>
      <c r="I21" s="31"/>
      <c r="J21" s="31"/>
      <c r="K21" s="36"/>
      <c r="L21" s="36"/>
      <c r="M21" s="36"/>
      <c r="N21" s="36"/>
      <c r="O21" s="36"/>
      <c r="P21" s="36"/>
      <c r="Q21" s="36"/>
      <c r="U21" s="48"/>
      <c r="V21" s="28" t="s">
        <v>270</v>
      </c>
      <c r="W21" s="28">
        <v>1</v>
      </c>
      <c r="X21" s="28">
        <v>12000</v>
      </c>
      <c r="Y21" s="30"/>
    </row>
    <row r="22" spans="1:25" x14ac:dyDescent="0.25">
      <c r="A22" s="31"/>
      <c r="B22" s="36"/>
      <c r="C22" s="36"/>
      <c r="D22" s="37"/>
      <c r="E22" s="36"/>
      <c r="F22" s="37"/>
      <c r="G22" s="37"/>
      <c r="H22" s="31"/>
      <c r="I22" s="31"/>
      <c r="J22" s="31"/>
      <c r="K22" s="36"/>
      <c r="L22" s="36"/>
      <c r="M22" s="36"/>
      <c r="N22" s="36"/>
      <c r="O22" s="36"/>
      <c r="P22" s="36"/>
      <c r="Q22" s="36"/>
      <c r="U22" s="48"/>
      <c r="V22" s="28" t="s">
        <v>271</v>
      </c>
      <c r="W22" s="28">
        <v>0</v>
      </c>
      <c r="X22" s="28">
        <v>12000</v>
      </c>
      <c r="Y22" s="30"/>
    </row>
    <row r="23" spans="1:25" x14ac:dyDescent="0.25">
      <c r="A23" s="31"/>
      <c r="B23" s="36"/>
      <c r="C23" s="36"/>
      <c r="D23" s="37"/>
      <c r="E23" s="36"/>
      <c r="F23" s="37"/>
      <c r="G23" s="37"/>
      <c r="H23" s="31"/>
      <c r="I23" s="31"/>
      <c r="J23" s="31"/>
      <c r="K23" s="36"/>
      <c r="L23" s="36"/>
      <c r="M23" s="36"/>
      <c r="N23" s="36"/>
      <c r="O23" s="36"/>
      <c r="P23" s="36"/>
      <c r="Q23" s="36"/>
      <c r="U23" s="48"/>
      <c r="V23" s="28" t="s">
        <v>272</v>
      </c>
      <c r="W23" s="28">
        <v>2</v>
      </c>
      <c r="X23" s="28">
        <v>12000</v>
      </c>
      <c r="Y23" s="30"/>
    </row>
    <row r="24" spans="1:25" x14ac:dyDescent="0.25">
      <c r="A24" s="31"/>
      <c r="B24" s="36"/>
      <c r="C24" s="36"/>
      <c r="D24" s="37"/>
      <c r="E24" s="36"/>
      <c r="F24" s="37"/>
      <c r="G24" s="37"/>
      <c r="H24" s="31"/>
      <c r="I24" s="31"/>
      <c r="J24" s="31"/>
      <c r="K24" s="36"/>
      <c r="L24" s="36"/>
      <c r="M24" s="36"/>
      <c r="N24" s="36"/>
      <c r="O24" s="36"/>
      <c r="P24" s="36"/>
      <c r="Q24" s="36"/>
      <c r="U24" s="48"/>
      <c r="V24" s="28" t="s">
        <v>273</v>
      </c>
      <c r="W24" s="28">
        <v>0</v>
      </c>
      <c r="X24" s="28">
        <v>12000</v>
      </c>
      <c r="Y24" s="30"/>
    </row>
    <row r="25" spans="1:25" x14ac:dyDescent="0.25">
      <c r="A25" s="31"/>
      <c r="B25" s="36"/>
      <c r="C25" s="36"/>
      <c r="D25" s="37"/>
      <c r="E25" s="36"/>
      <c r="F25" s="37"/>
      <c r="G25" s="37"/>
      <c r="H25" s="31"/>
      <c r="I25" s="31"/>
      <c r="J25" s="31"/>
      <c r="K25" s="36"/>
      <c r="L25" s="36"/>
      <c r="M25" s="36"/>
      <c r="N25" s="36"/>
      <c r="O25" s="36"/>
      <c r="P25" s="36"/>
      <c r="Q25" s="36"/>
      <c r="U25" s="48"/>
      <c r="V25" s="28" t="s">
        <v>274</v>
      </c>
      <c r="W25" s="28">
        <v>0</v>
      </c>
      <c r="X25" s="28">
        <v>12000</v>
      </c>
      <c r="Y25" s="30"/>
    </row>
    <row r="26" spans="1:25" x14ac:dyDescent="0.25">
      <c r="A26" s="31"/>
      <c r="B26" s="36"/>
      <c r="C26" s="36"/>
      <c r="D26" s="37"/>
      <c r="E26" s="36"/>
      <c r="F26" s="37"/>
      <c r="G26" s="37"/>
      <c r="H26" s="31"/>
      <c r="I26" s="31"/>
      <c r="J26" s="31"/>
      <c r="K26" s="36"/>
      <c r="L26" s="36"/>
      <c r="M26" s="36"/>
      <c r="N26" s="36"/>
      <c r="O26" s="36"/>
      <c r="P26" s="36"/>
      <c r="Q26" s="36"/>
      <c r="U26" s="48"/>
      <c r="V26" s="28" t="s">
        <v>275</v>
      </c>
      <c r="W26" s="28">
        <v>0</v>
      </c>
      <c r="X26" s="28">
        <v>12000</v>
      </c>
      <c r="Y26" s="30">
        <f>(SUM(W15:W26)*1000000)/(SUM(X15:X26))</f>
        <v>34.722222222222221</v>
      </c>
    </row>
    <row r="27" spans="1:25" x14ac:dyDescent="0.25">
      <c r="A27" s="31"/>
      <c r="B27" s="36"/>
      <c r="C27" s="36"/>
      <c r="D27" s="37"/>
      <c r="E27" s="36"/>
      <c r="F27" s="37"/>
      <c r="G27" s="37"/>
      <c r="H27" s="31"/>
      <c r="I27" s="31"/>
      <c r="J27" s="31"/>
      <c r="K27" s="36"/>
      <c r="L27" s="36"/>
      <c r="M27" s="36"/>
      <c r="N27" s="36"/>
      <c r="O27" s="36"/>
      <c r="P27" s="36"/>
      <c r="Q27" s="36"/>
      <c r="U27" s="48">
        <v>2018</v>
      </c>
      <c r="V27" s="28" t="s">
        <v>264</v>
      </c>
      <c r="W27" s="28">
        <f>COUNTIFS($F$2:$F$156, "2018",  $G$2:$G$156, "Janvier", $C$2:$C$156, "ATAA")</f>
        <v>1</v>
      </c>
      <c r="X27" s="28">
        <v>12000</v>
      </c>
      <c r="Y27" s="30">
        <f>(SUM(W16:W27)*1000000)/(SUM(X16:X27))</f>
        <v>41.666666666666664</v>
      </c>
    </row>
    <row r="28" spans="1:25" x14ac:dyDescent="0.25">
      <c r="A28" s="31"/>
      <c r="B28" s="36"/>
      <c r="C28" s="36"/>
      <c r="D28" s="37"/>
      <c r="E28" s="36"/>
      <c r="F28" s="37"/>
      <c r="G28" s="37"/>
      <c r="H28" s="31"/>
      <c r="I28" s="31"/>
      <c r="J28" s="31"/>
      <c r="K28" s="36"/>
      <c r="L28" s="36"/>
      <c r="M28" s="36"/>
      <c r="N28" s="36"/>
      <c r="O28" s="36"/>
      <c r="P28" s="36"/>
      <c r="Q28" s="36"/>
      <c r="U28" s="48"/>
      <c r="V28" s="28" t="s">
        <v>265</v>
      </c>
      <c r="W28" s="28">
        <f>COUNTIFS($F$2:$F$157, "2018",  $G$2:$G$157, "Février", $C$2:$C$157, "ATAA")</f>
        <v>0</v>
      </c>
      <c r="X28" s="28">
        <v>12000</v>
      </c>
      <c r="Y28" s="30">
        <f t="shared" ref="Y28:Y38" si="0">(SUM(W17:W28)*1000000)/(SUM(X17:X28))</f>
        <v>34.722222222222221</v>
      </c>
    </row>
    <row r="29" spans="1:25" x14ac:dyDescent="0.25">
      <c r="A29" s="31"/>
      <c r="B29" s="36"/>
      <c r="C29" s="36"/>
      <c r="D29" s="37"/>
      <c r="E29" s="36"/>
      <c r="F29" s="37"/>
      <c r="G29" s="37"/>
      <c r="H29" s="31"/>
      <c r="I29" s="31"/>
      <c r="J29" s="31"/>
      <c r="K29" s="36"/>
      <c r="L29" s="36"/>
      <c r="M29" s="36"/>
      <c r="N29" s="36"/>
      <c r="O29" s="36"/>
      <c r="P29" s="36"/>
      <c r="Q29" s="36"/>
      <c r="U29" s="48"/>
      <c r="V29" s="28" t="s">
        <v>266</v>
      </c>
      <c r="W29" s="28">
        <f>COUNTIFS($F$2:$F$158, "2018",  $G$2:$G$158, "Mars", $C$2:$C$158, "ATAA")</f>
        <v>0</v>
      </c>
      <c r="X29" s="28">
        <v>12000</v>
      </c>
      <c r="Y29" s="30">
        <f t="shared" si="0"/>
        <v>34.722222222222221</v>
      </c>
    </row>
    <row r="30" spans="1:25" x14ac:dyDescent="0.25">
      <c r="A30" s="31"/>
      <c r="B30" s="36"/>
      <c r="C30" s="36"/>
      <c r="D30" s="37"/>
      <c r="E30" s="36"/>
      <c r="F30" s="37"/>
      <c r="G30" s="37"/>
      <c r="H30" s="31"/>
      <c r="I30" s="31"/>
      <c r="J30" s="31"/>
      <c r="K30" s="36"/>
      <c r="L30" s="36"/>
      <c r="M30" s="36"/>
      <c r="N30" s="36"/>
      <c r="O30" s="36"/>
      <c r="P30" s="36"/>
      <c r="Q30" s="36"/>
      <c r="U30" s="48"/>
      <c r="V30" s="28" t="s">
        <v>267</v>
      </c>
      <c r="W30" s="28">
        <f>COUNTIFS($F$2:$F$159, "2018",  $G$2:$G$159, "Avril", $C$2:$C$159, "ATAA")</f>
        <v>0</v>
      </c>
      <c r="X30" s="28">
        <v>12000</v>
      </c>
      <c r="Y30" s="30">
        <f t="shared" si="0"/>
        <v>34.722222222222221</v>
      </c>
    </row>
    <row r="31" spans="1:25" x14ac:dyDescent="0.25">
      <c r="A31" s="31"/>
      <c r="B31" s="36"/>
      <c r="C31" s="36"/>
      <c r="D31" s="37"/>
      <c r="E31" s="36"/>
      <c r="F31" s="37"/>
      <c r="G31" s="37"/>
      <c r="H31" s="31"/>
      <c r="I31" s="31"/>
      <c r="J31" s="31"/>
      <c r="K31" s="36"/>
      <c r="L31" s="36"/>
      <c r="M31" s="36"/>
      <c r="N31" s="36"/>
      <c r="O31" s="36"/>
      <c r="P31" s="36"/>
      <c r="Q31" s="36"/>
      <c r="U31" s="48"/>
      <c r="V31" s="28" t="s">
        <v>268</v>
      </c>
      <c r="W31" s="28">
        <f>COUNTIFS($F$2:$F$160, "2018",  $G$2:$G$160, "Mai", $C$2:$C$160, "ATAA")</f>
        <v>1</v>
      </c>
      <c r="X31" s="28">
        <v>12000</v>
      </c>
      <c r="Y31" s="30">
        <f t="shared" si="0"/>
        <v>34.722222222222221</v>
      </c>
    </row>
    <row r="32" spans="1:25" x14ac:dyDescent="0.25">
      <c r="A32" s="31"/>
      <c r="B32" s="36"/>
      <c r="C32" s="36"/>
      <c r="D32" s="37"/>
      <c r="E32" s="36"/>
      <c r="F32" s="37"/>
      <c r="G32" s="37"/>
      <c r="H32" s="31"/>
      <c r="I32" s="31"/>
      <c r="J32" s="31"/>
      <c r="K32" s="36"/>
      <c r="L32" s="36"/>
      <c r="M32" s="36"/>
      <c r="N32" s="36"/>
      <c r="O32" s="36"/>
      <c r="P32" s="36"/>
      <c r="Q32" s="36"/>
      <c r="U32" s="48"/>
      <c r="V32" s="28" t="s">
        <v>269</v>
      </c>
      <c r="W32" s="28">
        <f>COUNTIFS($F$2:$F$161, "2018",  $G$2:$G$161, "Juin", $C$2:$C$161, "ATAA")</f>
        <v>1</v>
      </c>
      <c r="X32" s="28">
        <v>12000</v>
      </c>
      <c r="Y32" s="30">
        <f t="shared" si="0"/>
        <v>41.666666666666664</v>
      </c>
    </row>
    <row r="33" spans="1:25" x14ac:dyDescent="0.25">
      <c r="A33" s="31"/>
      <c r="B33" s="36"/>
      <c r="C33" s="36"/>
      <c r="D33" s="37"/>
      <c r="E33" s="36"/>
      <c r="F33" s="37"/>
      <c r="G33" s="37"/>
      <c r="H33" s="31"/>
      <c r="I33" s="31"/>
      <c r="J33" s="31"/>
      <c r="K33" s="36"/>
      <c r="L33" s="36"/>
      <c r="M33" s="36"/>
      <c r="N33" s="36"/>
      <c r="O33" s="36"/>
      <c r="P33" s="36"/>
      <c r="Q33" s="36"/>
      <c r="U33" s="48"/>
      <c r="V33" s="28" t="s">
        <v>270</v>
      </c>
      <c r="W33" s="28">
        <f>COUNTIFS($F$2:$F$162, "2018",  $G$2:$G$162, "Juillet", $C$2:$C$162, "ATAA")</f>
        <v>0</v>
      </c>
      <c r="X33" s="28">
        <v>12000</v>
      </c>
      <c r="Y33" s="30">
        <f t="shared" si="0"/>
        <v>34.722222222222221</v>
      </c>
    </row>
    <row r="34" spans="1:25" x14ac:dyDescent="0.25">
      <c r="A34" s="31"/>
      <c r="B34" s="36"/>
      <c r="C34" s="36"/>
      <c r="D34" s="37"/>
      <c r="E34" s="36"/>
      <c r="F34" s="37"/>
      <c r="G34" s="37"/>
      <c r="H34" s="31"/>
      <c r="I34" s="31"/>
      <c r="J34" s="31"/>
      <c r="K34" s="36"/>
      <c r="L34" s="36"/>
      <c r="M34" s="36"/>
      <c r="N34" s="36"/>
      <c r="O34" s="36"/>
      <c r="P34" s="36"/>
      <c r="Q34" s="36"/>
      <c r="U34" s="48"/>
      <c r="V34" s="28" t="s">
        <v>271</v>
      </c>
      <c r="W34" s="28">
        <f>COUNTIFS($F$2:$F$163, "2018",  $G$2:$G$163, "Aout", $C$2:$C$163, "ATAA")</f>
        <v>0</v>
      </c>
      <c r="X34" s="28">
        <v>12000</v>
      </c>
      <c r="Y34" s="30">
        <f t="shared" si="0"/>
        <v>34.722222222222221</v>
      </c>
    </row>
    <row r="35" spans="1:25" x14ac:dyDescent="0.25">
      <c r="A35" s="31"/>
      <c r="B35" s="36"/>
      <c r="C35" s="36"/>
      <c r="D35" s="37"/>
      <c r="E35" s="36"/>
      <c r="F35" s="37"/>
      <c r="G35" s="37"/>
      <c r="H35" s="31"/>
      <c r="I35" s="31"/>
      <c r="J35" s="31"/>
      <c r="K35" s="36"/>
      <c r="L35" s="36"/>
      <c r="M35" s="36"/>
      <c r="N35" s="36"/>
      <c r="O35" s="36"/>
      <c r="P35" s="36"/>
      <c r="Q35" s="36"/>
      <c r="U35" s="48"/>
      <c r="V35" s="28" t="s">
        <v>272</v>
      </c>
      <c r="W35" s="28">
        <f>COUNTIFS($F$2:$F$164, "2018",  $G$2:$G$164, "Septembre", $C$2:$C$164, "ATAA")</f>
        <v>0</v>
      </c>
      <c r="X35" s="28">
        <v>12000</v>
      </c>
      <c r="Y35" s="30">
        <f t="shared" si="0"/>
        <v>20.833333333333332</v>
      </c>
    </row>
    <row r="36" spans="1:25" x14ac:dyDescent="0.25">
      <c r="A36" s="31"/>
      <c r="B36" s="36"/>
      <c r="C36" s="36"/>
      <c r="D36" s="37"/>
      <c r="E36" s="36"/>
      <c r="F36" s="37"/>
      <c r="G36" s="37"/>
      <c r="H36" s="31"/>
      <c r="I36" s="31"/>
      <c r="J36" s="31"/>
      <c r="K36" s="36"/>
      <c r="L36" s="36"/>
      <c r="M36" s="36"/>
      <c r="N36" s="36"/>
      <c r="O36" s="36"/>
      <c r="P36" s="36"/>
      <c r="Q36" s="36"/>
      <c r="U36" s="48"/>
      <c r="V36" s="28" t="s">
        <v>273</v>
      </c>
      <c r="W36" s="28">
        <f>COUNTIFS($F$2:$F$165, "2018",  $G$2:$G$165, "Octobre", $C$2:$C$165, "ATAA")</f>
        <v>0</v>
      </c>
      <c r="X36" s="28">
        <v>12000</v>
      </c>
      <c r="Y36" s="30">
        <f t="shared" si="0"/>
        <v>20.833333333333332</v>
      </c>
    </row>
    <row r="37" spans="1:25" x14ac:dyDescent="0.25">
      <c r="A37" s="31"/>
      <c r="B37" s="36"/>
      <c r="C37" s="36"/>
      <c r="D37" s="37"/>
      <c r="E37" s="36"/>
      <c r="F37" s="37"/>
      <c r="G37" s="37"/>
      <c r="H37" s="31"/>
      <c r="I37" s="31"/>
      <c r="J37" s="31"/>
      <c r="K37" s="36"/>
      <c r="L37" s="36"/>
      <c r="M37" s="36"/>
      <c r="N37" s="36"/>
      <c r="O37" s="36"/>
      <c r="P37" s="36"/>
      <c r="Q37" s="36"/>
      <c r="U37" s="48"/>
      <c r="V37" s="28" t="s">
        <v>274</v>
      </c>
      <c r="W37" s="28">
        <f>COUNTIFS($F$2:$F$166, "2018",  $G$2:$G$166, "Novembre", $C$2:$C$166, "ATAA")</f>
        <v>0</v>
      </c>
      <c r="X37" s="28">
        <v>12000</v>
      </c>
      <c r="Y37" s="30">
        <f>(SUM(W26:W37)*1000000)/(SUM(X26:X37))</f>
        <v>20.833333333333332</v>
      </c>
    </row>
    <row r="38" spans="1:25" x14ac:dyDescent="0.25">
      <c r="A38" s="31"/>
      <c r="B38" s="36"/>
      <c r="C38" s="36"/>
      <c r="D38" s="37"/>
      <c r="E38" s="36"/>
      <c r="F38" s="37"/>
      <c r="G38" s="37"/>
      <c r="H38" s="31"/>
      <c r="I38" s="31"/>
      <c r="J38" s="31"/>
      <c r="K38" s="36"/>
      <c r="L38" s="36"/>
      <c r="M38" s="36"/>
      <c r="N38" s="36"/>
      <c r="O38" s="36"/>
      <c r="P38" s="36"/>
      <c r="Q38" s="36"/>
      <c r="U38" s="48"/>
      <c r="V38" s="28" t="s">
        <v>275</v>
      </c>
      <c r="W38" s="28">
        <f>COUNTIFS($F$2:$F$167, "2018",  $G$2:$G$167, "Décembre", $C$2:$C$167, "ATAA")</f>
        <v>0</v>
      </c>
      <c r="X38" s="28">
        <v>12000</v>
      </c>
      <c r="Y38" s="30">
        <f t="shared" si="0"/>
        <v>20.833333333333332</v>
      </c>
    </row>
    <row r="39" spans="1:25" x14ac:dyDescent="0.25">
      <c r="A39" s="31"/>
      <c r="B39" s="36"/>
      <c r="C39" s="36"/>
      <c r="D39" s="37"/>
      <c r="E39" s="36"/>
      <c r="F39" s="31"/>
      <c r="G39" s="37"/>
      <c r="H39" s="31"/>
      <c r="I39" s="31"/>
      <c r="J39" s="31"/>
      <c r="K39" s="36"/>
      <c r="L39" s="36"/>
      <c r="M39" s="36"/>
      <c r="N39" s="36"/>
      <c r="O39" s="36"/>
      <c r="P39" s="36"/>
      <c r="Q39" s="36"/>
    </row>
    <row r="40" spans="1:25" x14ac:dyDescent="0.25">
      <c r="A40" s="31"/>
      <c r="B40" s="36"/>
      <c r="C40" s="36"/>
      <c r="D40" s="37"/>
      <c r="E40" s="36"/>
      <c r="F40" s="31"/>
      <c r="G40" s="37"/>
      <c r="H40" s="31"/>
      <c r="I40" s="31"/>
      <c r="J40" s="31"/>
      <c r="K40" s="36"/>
      <c r="L40" s="36"/>
      <c r="M40" s="36"/>
      <c r="N40" s="36"/>
      <c r="O40" s="36"/>
      <c r="P40" s="36"/>
      <c r="Q40" s="36"/>
    </row>
    <row r="41" spans="1:25" x14ac:dyDescent="0.25">
      <c r="A41" s="31"/>
      <c r="B41" s="36"/>
      <c r="C41" s="36"/>
      <c r="D41" s="37"/>
      <c r="E41" s="36"/>
      <c r="F41" s="31"/>
      <c r="G41" s="37"/>
      <c r="H41" s="31"/>
      <c r="I41" s="31"/>
      <c r="J41" s="31"/>
      <c r="K41" s="36"/>
      <c r="L41" s="36"/>
      <c r="M41" s="36"/>
      <c r="N41" s="36"/>
      <c r="O41" s="36"/>
      <c r="P41" s="36"/>
      <c r="Q41" s="36"/>
    </row>
    <row r="42" spans="1:25" x14ac:dyDescent="0.25">
      <c r="A42" s="31"/>
      <c r="B42" s="36"/>
      <c r="C42" s="36"/>
      <c r="D42" s="37"/>
      <c r="E42" s="36"/>
      <c r="F42" s="31"/>
      <c r="G42" s="37"/>
      <c r="H42" s="31"/>
      <c r="I42" s="31"/>
      <c r="J42" s="31"/>
      <c r="K42" s="36"/>
      <c r="L42" s="36"/>
      <c r="M42" s="36"/>
      <c r="N42" s="36"/>
      <c r="O42" s="36"/>
      <c r="P42" s="36"/>
      <c r="Q42" s="36"/>
    </row>
    <row r="43" spans="1:25" x14ac:dyDescent="0.25">
      <c r="A43" s="31"/>
      <c r="B43" s="36"/>
      <c r="C43" s="36"/>
      <c r="D43" s="37"/>
      <c r="E43" s="36"/>
      <c r="F43" s="31"/>
      <c r="G43" s="37"/>
      <c r="H43" s="31"/>
      <c r="I43" s="31"/>
      <c r="J43" s="31"/>
      <c r="K43" s="36"/>
      <c r="L43" s="36"/>
      <c r="M43" s="36"/>
      <c r="N43" s="36"/>
      <c r="O43" s="36"/>
      <c r="P43" s="36"/>
      <c r="Q43" s="36"/>
    </row>
    <row r="44" spans="1:25" x14ac:dyDescent="0.25">
      <c r="A44" s="31"/>
      <c r="B44" s="36"/>
      <c r="C44" s="36"/>
      <c r="D44" s="37"/>
      <c r="E44" s="36"/>
      <c r="F44" s="31"/>
      <c r="G44" s="37"/>
      <c r="H44" s="31"/>
      <c r="I44" s="31"/>
      <c r="J44" s="31"/>
      <c r="K44" s="36"/>
      <c r="L44" s="36"/>
      <c r="M44" s="36"/>
      <c r="N44" s="36"/>
      <c r="O44" s="36"/>
      <c r="P44" s="36"/>
      <c r="Q44" s="36"/>
    </row>
    <row r="45" spans="1:25" x14ac:dyDescent="0.25">
      <c r="A45" s="31"/>
      <c r="B45" s="36"/>
      <c r="C45" s="36"/>
      <c r="D45" s="37"/>
      <c r="E45" s="36"/>
      <c r="F45" s="31"/>
      <c r="G45" s="37"/>
      <c r="H45" s="31"/>
      <c r="I45" s="31"/>
      <c r="J45" s="31"/>
      <c r="K45" s="36"/>
      <c r="L45" s="36"/>
      <c r="M45" s="36"/>
      <c r="N45" s="36"/>
      <c r="O45" s="36"/>
      <c r="P45" s="36"/>
      <c r="Q45" s="36"/>
    </row>
    <row r="46" spans="1:25" x14ac:dyDescent="0.25">
      <c r="A46" s="31"/>
      <c r="B46" s="36"/>
      <c r="C46" s="36"/>
      <c r="D46" s="37"/>
      <c r="E46" s="36"/>
      <c r="F46" s="31"/>
      <c r="G46" s="37"/>
      <c r="H46" s="31"/>
      <c r="I46" s="31"/>
      <c r="J46" s="31"/>
      <c r="K46" s="36"/>
      <c r="L46" s="36"/>
      <c r="M46" s="36"/>
      <c r="N46" s="36"/>
      <c r="O46" s="36"/>
      <c r="P46" s="36"/>
      <c r="Q46" s="36"/>
    </row>
    <row r="47" spans="1:25" x14ac:dyDescent="0.25">
      <c r="A47" s="31"/>
      <c r="B47" s="36"/>
      <c r="C47" s="36"/>
      <c r="D47" s="37"/>
      <c r="E47" s="36"/>
      <c r="F47" s="31"/>
      <c r="G47" s="37"/>
      <c r="H47" s="31"/>
      <c r="I47" s="31"/>
      <c r="J47" s="31"/>
      <c r="K47" s="36"/>
      <c r="L47" s="36"/>
      <c r="M47" s="36"/>
      <c r="N47" s="36"/>
      <c r="O47" s="36"/>
      <c r="P47" s="36"/>
      <c r="Q47" s="36"/>
    </row>
    <row r="48" spans="1:25" x14ac:dyDescent="0.25">
      <c r="A48" s="31"/>
      <c r="B48" s="36"/>
      <c r="C48" s="36"/>
      <c r="D48" s="37"/>
      <c r="E48" s="36"/>
      <c r="F48" s="31"/>
      <c r="G48" s="37"/>
      <c r="H48" s="31"/>
      <c r="I48" s="31"/>
      <c r="J48" s="31"/>
      <c r="K48" s="36"/>
      <c r="L48" s="36"/>
      <c r="M48" s="36"/>
      <c r="N48" s="36"/>
      <c r="O48" s="36"/>
      <c r="P48" s="36"/>
      <c r="Q48" s="36"/>
    </row>
    <row r="49" spans="1:25" x14ac:dyDescent="0.25">
      <c r="A49" s="31"/>
      <c r="B49" s="36"/>
      <c r="C49" s="36"/>
      <c r="D49" s="37"/>
      <c r="E49" s="36"/>
      <c r="F49" s="31"/>
      <c r="G49" s="37"/>
      <c r="H49" s="31"/>
      <c r="I49" s="31"/>
      <c r="J49" s="31"/>
      <c r="K49" s="36"/>
      <c r="L49" s="36"/>
      <c r="M49" s="36"/>
      <c r="N49" s="36"/>
      <c r="O49" s="36"/>
      <c r="P49" s="36"/>
      <c r="Q49" s="36"/>
    </row>
    <row r="50" spans="1:25" x14ac:dyDescent="0.25">
      <c r="A50" s="31"/>
      <c r="B50" s="36"/>
      <c r="C50" s="36"/>
      <c r="D50" s="37"/>
      <c r="E50" s="36"/>
      <c r="F50" s="31"/>
      <c r="G50" s="37"/>
      <c r="H50" s="31"/>
      <c r="I50" s="31"/>
      <c r="J50" s="31"/>
      <c r="K50" s="36"/>
      <c r="L50" s="36"/>
      <c r="M50" s="36"/>
      <c r="N50" s="36"/>
      <c r="O50" s="36"/>
      <c r="P50" s="36"/>
      <c r="Q50" s="36"/>
    </row>
    <row r="51" spans="1:25" x14ac:dyDescent="0.25">
      <c r="A51" s="31"/>
      <c r="B51" s="36"/>
      <c r="C51" s="36"/>
      <c r="D51" s="37"/>
      <c r="E51" s="36"/>
      <c r="F51" s="31"/>
      <c r="G51" s="37"/>
      <c r="H51" s="31"/>
      <c r="I51" s="31"/>
      <c r="J51" s="31"/>
      <c r="K51" s="36"/>
      <c r="L51" s="36"/>
      <c r="M51" s="36"/>
      <c r="N51" s="36"/>
      <c r="O51" s="36"/>
      <c r="P51" s="36"/>
      <c r="Q51" s="36"/>
    </row>
    <row r="52" spans="1:25" x14ac:dyDescent="0.25">
      <c r="A52" s="31"/>
      <c r="B52" s="36"/>
      <c r="C52" s="36"/>
      <c r="D52" s="37"/>
      <c r="E52" s="36"/>
      <c r="F52" s="31"/>
      <c r="G52" s="37"/>
      <c r="H52" s="31"/>
      <c r="I52" s="31"/>
      <c r="J52" s="31"/>
      <c r="K52" s="36"/>
      <c r="L52" s="36"/>
      <c r="M52" s="36"/>
      <c r="N52" s="36"/>
      <c r="O52" s="36"/>
      <c r="P52" s="36"/>
      <c r="Q52" s="36"/>
    </row>
    <row r="53" spans="1:25" x14ac:dyDescent="0.25">
      <c r="A53" s="31"/>
      <c r="B53" s="36"/>
      <c r="C53" s="36"/>
      <c r="D53" s="37"/>
      <c r="E53" s="36"/>
      <c r="F53" s="31"/>
      <c r="G53" s="37"/>
      <c r="H53" s="31"/>
      <c r="I53" s="31"/>
      <c r="J53" s="31"/>
      <c r="K53" s="36"/>
      <c r="L53" s="36"/>
      <c r="M53" s="36"/>
      <c r="N53" s="36"/>
      <c r="O53" s="36"/>
      <c r="P53" s="36"/>
      <c r="Q53" s="36"/>
    </row>
    <row r="54" spans="1:25" x14ac:dyDescent="0.25">
      <c r="A54" s="31"/>
      <c r="B54" s="36"/>
      <c r="C54" s="36"/>
      <c r="D54" s="37"/>
      <c r="E54" s="36"/>
      <c r="F54" s="31"/>
      <c r="G54" s="37"/>
      <c r="H54" s="31"/>
      <c r="I54" s="31"/>
      <c r="J54" s="31"/>
      <c r="K54" s="36"/>
      <c r="L54" s="36"/>
      <c r="M54" s="36"/>
      <c r="N54" s="36"/>
      <c r="O54" s="36"/>
      <c r="P54" s="36"/>
      <c r="Q54" s="36"/>
    </row>
    <row r="55" spans="1:25" x14ac:dyDescent="0.25">
      <c r="A55" s="31"/>
      <c r="B55" s="36"/>
      <c r="C55" s="36"/>
      <c r="D55" s="37"/>
      <c r="E55" s="36"/>
      <c r="F55" s="31"/>
      <c r="G55" s="37"/>
      <c r="H55" s="31"/>
      <c r="I55" s="31"/>
      <c r="J55" s="31"/>
      <c r="K55" s="36"/>
      <c r="L55" s="36"/>
      <c r="M55" s="36"/>
      <c r="N55" s="36"/>
      <c r="O55" s="36"/>
      <c r="P55" s="36"/>
      <c r="Q55" s="36"/>
    </row>
    <row r="56" spans="1:25" x14ac:dyDescent="0.25">
      <c r="A56" s="31"/>
      <c r="B56" s="36"/>
      <c r="C56" s="36"/>
      <c r="D56" s="37"/>
      <c r="E56" s="36"/>
      <c r="F56" s="31"/>
      <c r="G56" s="37"/>
      <c r="H56" s="31"/>
      <c r="I56" s="31"/>
      <c r="J56" s="31"/>
      <c r="K56" s="36"/>
      <c r="L56" s="36"/>
      <c r="M56" s="36"/>
      <c r="N56" s="36"/>
      <c r="O56" s="36"/>
      <c r="P56" s="36"/>
      <c r="Q56" s="36"/>
    </row>
    <row r="57" spans="1:25" x14ac:dyDescent="0.25">
      <c r="A57" s="31"/>
      <c r="B57" s="36"/>
      <c r="C57" s="36"/>
      <c r="D57" s="37"/>
      <c r="E57" s="36"/>
      <c r="F57" s="31"/>
      <c r="G57" s="37"/>
      <c r="H57" s="31"/>
      <c r="I57" s="31"/>
      <c r="J57" s="31"/>
      <c r="K57" s="36"/>
      <c r="L57" s="36"/>
      <c r="M57" s="36"/>
      <c r="N57" s="36"/>
      <c r="O57" s="36"/>
      <c r="P57" s="36"/>
      <c r="Q57" s="36"/>
      <c r="U57" s="28" t="s">
        <v>1</v>
      </c>
      <c r="V57" s="28" t="s">
        <v>263</v>
      </c>
      <c r="W57" s="28" t="s">
        <v>250</v>
      </c>
      <c r="X57" s="28" t="s">
        <v>251</v>
      </c>
      <c r="Y57" s="28" t="s">
        <v>281</v>
      </c>
    </row>
    <row r="58" spans="1:25" x14ac:dyDescent="0.25">
      <c r="A58" s="31"/>
      <c r="B58" s="36"/>
      <c r="C58" s="36"/>
      <c r="D58" s="37"/>
      <c r="E58" s="36"/>
      <c r="F58" s="31"/>
      <c r="G58" s="37"/>
      <c r="H58" s="31"/>
      <c r="I58" s="31"/>
      <c r="J58" s="31"/>
      <c r="K58" s="36"/>
      <c r="L58" s="36"/>
      <c r="M58" s="36"/>
      <c r="N58" s="36"/>
      <c r="O58" s="36"/>
      <c r="P58" s="36"/>
      <c r="Q58" s="36"/>
      <c r="U58" s="45">
        <v>2017</v>
      </c>
      <c r="V58" s="28" t="s">
        <v>264</v>
      </c>
      <c r="W58" s="28">
        <f>SUMIFS($E$2:$E$156, $G$2:$G$156, "Janvier", $F$2:$F$156, "2017")</f>
        <v>0</v>
      </c>
      <c r="X58" s="28">
        <v>12000</v>
      </c>
      <c r="Y58" s="30"/>
    </row>
    <row r="59" spans="1:25" x14ac:dyDescent="0.25">
      <c r="A59" s="31"/>
      <c r="B59" s="36"/>
      <c r="C59" s="36"/>
      <c r="D59" s="37"/>
      <c r="E59" s="36"/>
      <c r="F59" s="31"/>
      <c r="G59" s="37"/>
      <c r="H59" s="31"/>
      <c r="I59" s="31"/>
      <c r="J59" s="31"/>
      <c r="K59" s="36"/>
      <c r="L59" s="36"/>
      <c r="M59" s="36"/>
      <c r="N59" s="36"/>
      <c r="O59" s="36"/>
      <c r="P59" s="36"/>
      <c r="Q59" s="36"/>
      <c r="U59" s="46"/>
      <c r="V59" s="28" t="s">
        <v>265</v>
      </c>
      <c r="W59" s="28">
        <f>SUMIFS($E$2:$E$156, $G$2:$G$156, "Février", $F$2:$F$156, "2017")</f>
        <v>0</v>
      </c>
      <c r="X59" s="28">
        <v>12000</v>
      </c>
      <c r="Y59" s="30"/>
    </row>
    <row r="60" spans="1:25" x14ac:dyDescent="0.25">
      <c r="A60" s="31"/>
      <c r="B60" s="36"/>
      <c r="C60" s="36"/>
      <c r="D60" s="37"/>
      <c r="E60" s="36"/>
      <c r="F60" s="31"/>
      <c r="G60" s="37"/>
      <c r="H60" s="31"/>
      <c r="I60" s="31"/>
      <c r="J60" s="31"/>
      <c r="K60" s="36"/>
      <c r="L60" s="36"/>
      <c r="M60" s="36"/>
      <c r="N60" s="36"/>
      <c r="O60" s="36"/>
      <c r="P60" s="36"/>
      <c r="Q60" s="36"/>
      <c r="U60" s="46"/>
      <c r="V60" s="28" t="s">
        <v>266</v>
      </c>
      <c r="W60" s="28">
        <f>SUMIFS($E$2:$E$156, $G$2:$G$156, "Mars", $F$2:$F$156, "2017")</f>
        <v>0</v>
      </c>
      <c r="X60" s="28">
        <v>12000</v>
      </c>
      <c r="Y60" s="30"/>
    </row>
    <row r="61" spans="1:25" x14ac:dyDescent="0.25">
      <c r="A61" s="31"/>
      <c r="B61" s="36"/>
      <c r="C61" s="36"/>
      <c r="D61" s="37"/>
      <c r="E61" s="36"/>
      <c r="F61" s="31"/>
      <c r="G61" s="37"/>
      <c r="H61" s="31"/>
      <c r="I61" s="31"/>
      <c r="J61" s="31"/>
      <c r="K61" s="36"/>
      <c r="L61" s="36"/>
      <c r="M61" s="36"/>
      <c r="N61" s="36"/>
      <c r="O61" s="36"/>
      <c r="P61" s="36"/>
      <c r="Q61" s="36"/>
      <c r="U61" s="46"/>
      <c r="V61" s="28" t="s">
        <v>267</v>
      </c>
      <c r="W61" s="28">
        <f>SUMIFS($E$2:$E$156, $G$2:$G$156, "Avril", $F$2:$F$156, "2017")</f>
        <v>0</v>
      </c>
      <c r="X61" s="28">
        <v>12000</v>
      </c>
      <c r="Y61" s="30"/>
    </row>
    <row r="62" spans="1:25" x14ac:dyDescent="0.25">
      <c r="A62" s="31"/>
      <c r="B62" s="36"/>
      <c r="C62" s="36"/>
      <c r="D62" s="37"/>
      <c r="E62" s="36"/>
      <c r="F62" s="31"/>
      <c r="G62" s="37"/>
      <c r="H62" s="31"/>
      <c r="I62" s="31"/>
      <c r="J62" s="31"/>
      <c r="K62" s="36"/>
      <c r="L62" s="36"/>
      <c r="M62" s="36"/>
      <c r="N62" s="36"/>
      <c r="O62" s="36"/>
      <c r="P62" s="36"/>
      <c r="Q62" s="36"/>
      <c r="U62" s="46"/>
      <c r="V62" s="28" t="s">
        <v>268</v>
      </c>
      <c r="W62" s="28">
        <f>SUMIFS($E$2:$E$156, $G$2:$G$156, "Mai", $F$2:$F$156, "2017")</f>
        <v>0</v>
      </c>
      <c r="X62" s="28">
        <v>12000</v>
      </c>
      <c r="Y62" s="30"/>
    </row>
    <row r="63" spans="1:25" x14ac:dyDescent="0.25">
      <c r="A63" s="31"/>
      <c r="B63" s="36"/>
      <c r="C63" s="36"/>
      <c r="D63" s="37"/>
      <c r="E63" s="36"/>
      <c r="F63" s="31"/>
      <c r="G63" s="37"/>
      <c r="H63" s="31"/>
      <c r="I63" s="31"/>
      <c r="J63" s="31"/>
      <c r="K63" s="36"/>
      <c r="L63" s="36"/>
      <c r="M63" s="36"/>
      <c r="N63" s="36"/>
      <c r="O63" s="36"/>
      <c r="P63" s="36"/>
      <c r="Q63" s="36"/>
      <c r="U63" s="46"/>
      <c r="V63" s="28" t="s">
        <v>269</v>
      </c>
      <c r="W63" s="28">
        <f>SUMIFS($E$2:$E$156, $G$2:$G$156, "Juin", $F$2:$F$156, "2017")</f>
        <v>0</v>
      </c>
      <c r="X63" s="28">
        <v>12000</v>
      </c>
      <c r="Y63" s="30"/>
    </row>
    <row r="64" spans="1:25" x14ac:dyDescent="0.25">
      <c r="A64" s="31"/>
      <c r="B64" s="36"/>
      <c r="C64" s="36"/>
      <c r="D64" s="37"/>
      <c r="E64" s="36"/>
      <c r="F64" s="31"/>
      <c r="G64" s="37"/>
      <c r="H64" s="31"/>
      <c r="I64" s="31"/>
      <c r="J64" s="31"/>
      <c r="K64" s="36"/>
      <c r="L64" s="36"/>
      <c r="M64" s="36"/>
      <c r="N64" s="36"/>
      <c r="O64" s="36"/>
      <c r="P64" s="36"/>
      <c r="Q64" s="36"/>
      <c r="U64" s="46"/>
      <c r="V64" s="28" t="s">
        <v>270</v>
      </c>
      <c r="W64" s="28">
        <f>SUMIFS($E$2:$E$156, $G$2:$G$156, "Juillet", $F$2:$F$156, "2018")</f>
        <v>0</v>
      </c>
      <c r="X64" s="28">
        <v>12000</v>
      </c>
      <c r="Y64" s="30"/>
    </row>
    <row r="65" spans="1:25" x14ac:dyDescent="0.25">
      <c r="A65" s="31"/>
      <c r="B65" s="36"/>
      <c r="C65" s="36"/>
      <c r="D65" s="37"/>
      <c r="E65" s="36"/>
      <c r="F65" s="31"/>
      <c r="G65" s="37"/>
      <c r="H65" s="31"/>
      <c r="I65" s="31"/>
      <c r="J65" s="31"/>
      <c r="K65" s="36"/>
      <c r="L65" s="36"/>
      <c r="M65" s="36"/>
      <c r="N65" s="36"/>
      <c r="O65" s="36"/>
      <c r="P65" s="36"/>
      <c r="Q65" s="36"/>
      <c r="U65" s="46"/>
      <c r="V65" s="28" t="s">
        <v>271</v>
      </c>
      <c r="W65" s="28">
        <f>SUMIFS($E$2:$E$156, $G$2:$G$156, "Août", $F$2:$F$156, "2017")</f>
        <v>0</v>
      </c>
      <c r="X65" s="28">
        <v>12000</v>
      </c>
      <c r="Y65" s="30"/>
    </row>
    <row r="66" spans="1:25" x14ac:dyDescent="0.25">
      <c r="A66" s="31"/>
      <c r="B66" s="36"/>
      <c r="C66" s="36"/>
      <c r="D66" s="37"/>
      <c r="E66" s="36"/>
      <c r="F66" s="31"/>
      <c r="G66" s="37"/>
      <c r="H66" s="31"/>
      <c r="I66" s="31"/>
      <c r="J66" s="31"/>
      <c r="K66" s="36"/>
      <c r="L66" s="36"/>
      <c r="M66" s="36"/>
      <c r="N66" s="36"/>
      <c r="O66" s="36"/>
      <c r="P66" s="36"/>
      <c r="Q66" s="36"/>
      <c r="U66" s="46"/>
      <c r="V66" s="28" t="s">
        <v>272</v>
      </c>
      <c r="W66" s="28">
        <f>SUMIFS($E$2:$E$156, $G$2:$G$156, "Septembre", $F$2:$F$156, "2017")</f>
        <v>0</v>
      </c>
      <c r="X66" s="28">
        <v>12000</v>
      </c>
      <c r="Y66" s="30"/>
    </row>
    <row r="67" spans="1:25" x14ac:dyDescent="0.25">
      <c r="A67" s="31"/>
      <c r="B67" s="36"/>
      <c r="C67" s="36"/>
      <c r="D67" s="37"/>
      <c r="E67" s="36"/>
      <c r="F67" s="31"/>
      <c r="G67" s="37"/>
      <c r="H67" s="31"/>
      <c r="I67" s="31"/>
      <c r="J67" s="31"/>
      <c r="K67" s="36"/>
      <c r="L67" s="36"/>
      <c r="M67" s="36"/>
      <c r="N67" s="36"/>
      <c r="O67" s="36"/>
      <c r="P67" s="36"/>
      <c r="Q67" s="36"/>
      <c r="U67" s="46"/>
      <c r="V67" s="28" t="s">
        <v>273</v>
      </c>
      <c r="W67" s="28">
        <f>SUMIFS($E$2:$E$156, $G$2:$G$156, "Octobre", $F$2:$F$156, "2017")</f>
        <v>0</v>
      </c>
      <c r="X67" s="28">
        <v>12000</v>
      </c>
      <c r="Y67" s="30"/>
    </row>
    <row r="68" spans="1:25" x14ac:dyDescent="0.25">
      <c r="A68" s="31"/>
      <c r="B68" s="36"/>
      <c r="C68" s="36"/>
      <c r="D68" s="37"/>
      <c r="E68" s="36"/>
      <c r="F68" s="31"/>
      <c r="G68" s="37"/>
      <c r="H68" s="31"/>
      <c r="I68" s="31"/>
      <c r="J68" s="31"/>
      <c r="K68" s="36"/>
      <c r="L68" s="36"/>
      <c r="M68" s="36"/>
      <c r="N68" s="36"/>
      <c r="O68" s="36"/>
      <c r="P68" s="36"/>
      <c r="Q68" s="36"/>
      <c r="U68" s="46"/>
      <c r="V68" s="28" t="s">
        <v>274</v>
      </c>
      <c r="W68" s="28">
        <f>SUMIFS($E$2:$E$156, $G$2:$G$156, "Novembre", $F$2:$F$156, "2017")</f>
        <v>0</v>
      </c>
      <c r="X68" s="28">
        <v>12000</v>
      </c>
      <c r="Y68" s="30"/>
    </row>
    <row r="69" spans="1:25" x14ac:dyDescent="0.25">
      <c r="A69" s="31"/>
      <c r="B69" s="36"/>
      <c r="C69" s="36"/>
      <c r="D69" s="37"/>
      <c r="E69" s="36"/>
      <c r="F69" s="31"/>
      <c r="G69" s="37"/>
      <c r="H69" s="31"/>
      <c r="I69" s="31"/>
      <c r="J69" s="31"/>
      <c r="K69" s="36"/>
      <c r="L69" s="36"/>
      <c r="M69" s="36"/>
      <c r="N69" s="36"/>
      <c r="O69" s="36"/>
      <c r="P69" s="36"/>
      <c r="Q69" s="36"/>
      <c r="U69" s="47"/>
      <c r="V69" s="28" t="s">
        <v>275</v>
      </c>
      <c r="W69" s="28">
        <f>SUMIFS($E$2:$E$156, $G$2:$G$156, "Décembre", $F$2:$F$156, "2017")</f>
        <v>0</v>
      </c>
      <c r="X69" s="28">
        <v>12000</v>
      </c>
      <c r="Y69" s="30">
        <f>SUM(W58:W69)*1000/SUM(X58:X69)</f>
        <v>0</v>
      </c>
    </row>
    <row r="70" spans="1:25" x14ac:dyDescent="0.25">
      <c r="A70" s="31"/>
      <c r="B70" s="36"/>
      <c r="C70" s="36"/>
      <c r="D70" s="37"/>
      <c r="E70" s="36"/>
      <c r="F70" s="31"/>
      <c r="G70" s="37"/>
      <c r="H70" s="31"/>
      <c r="I70" s="31"/>
      <c r="J70" s="31"/>
      <c r="K70" s="36"/>
      <c r="L70" s="36"/>
      <c r="M70" s="36"/>
      <c r="N70" s="36"/>
      <c r="O70" s="36"/>
      <c r="P70" s="36"/>
      <c r="Q70" s="36"/>
      <c r="U70" s="45">
        <v>2018</v>
      </c>
      <c r="V70" s="28" t="s">
        <v>264</v>
      </c>
      <c r="W70" s="28">
        <f>SUMIFS($E$2:$E$156, $G$2:$G$156, "Janvier", $F$2:$F$156, "2018")</f>
        <v>40</v>
      </c>
      <c r="X70" s="28">
        <v>12000</v>
      </c>
      <c r="Y70" s="30">
        <f>SUM(W59:W70)*1000/SUM(X59:X70)</f>
        <v>0.27777777777777779</v>
      </c>
    </row>
    <row r="71" spans="1:25" x14ac:dyDescent="0.25">
      <c r="A71" s="31"/>
      <c r="B71" s="36"/>
      <c r="C71" s="36"/>
      <c r="D71" s="37"/>
      <c r="E71" s="36"/>
      <c r="F71" s="31"/>
      <c r="G71" s="37"/>
      <c r="H71" s="31"/>
      <c r="I71" s="31"/>
      <c r="J71" s="31"/>
      <c r="K71" s="36"/>
      <c r="L71" s="36"/>
      <c r="M71" s="36"/>
      <c r="N71" s="36"/>
      <c r="O71" s="36"/>
      <c r="P71" s="36"/>
      <c r="Q71" s="36"/>
      <c r="U71" s="46"/>
      <c r="V71" s="28" t="s">
        <v>265</v>
      </c>
      <c r="W71" s="28">
        <f>SUMIFS($E$2:$E$156, $G$2:$G$156, "Février", $F$2:$F$156, "2018")</f>
        <v>0</v>
      </c>
      <c r="X71" s="28">
        <v>12000</v>
      </c>
      <c r="Y71" s="30">
        <f>SUM(W60:W71)*1000/SUM(X60:X71)</f>
        <v>0.27777777777777779</v>
      </c>
    </row>
    <row r="72" spans="1:25" x14ac:dyDescent="0.25">
      <c r="A72" s="31"/>
      <c r="B72" s="36"/>
      <c r="C72" s="36"/>
      <c r="D72" s="37"/>
      <c r="E72" s="36"/>
      <c r="F72" s="31"/>
      <c r="G72" s="37"/>
      <c r="H72" s="31"/>
      <c r="I72" s="31"/>
      <c r="J72" s="31"/>
      <c r="K72" s="36"/>
      <c r="L72" s="36"/>
      <c r="M72" s="36"/>
      <c r="N72" s="36"/>
      <c r="O72" s="36"/>
      <c r="P72" s="36"/>
      <c r="Q72" s="36"/>
      <c r="U72" s="46"/>
      <c r="V72" s="28" t="s">
        <v>266</v>
      </c>
      <c r="W72" s="28">
        <f>SUMIFS($E$2:$E$156, $G$2:$G$156, "Mars", $F$2:$F$156, "2018")</f>
        <v>0</v>
      </c>
      <c r="X72" s="28">
        <v>12000</v>
      </c>
      <c r="Y72" s="30">
        <f t="shared" ref="Y72:Y81" si="1">SUM(W61:W72)*1000/SUM(X61:X72)</f>
        <v>0.27777777777777779</v>
      </c>
    </row>
    <row r="73" spans="1:25" x14ac:dyDescent="0.25">
      <c r="A73" s="31"/>
      <c r="B73" s="36"/>
      <c r="C73" s="36"/>
      <c r="D73" s="37"/>
      <c r="E73" s="36"/>
      <c r="F73" s="31"/>
      <c r="G73" s="37"/>
      <c r="H73" s="31"/>
      <c r="I73" s="31"/>
      <c r="J73" s="31"/>
      <c r="K73" s="36"/>
      <c r="L73" s="36"/>
      <c r="M73" s="36"/>
      <c r="N73" s="36"/>
      <c r="O73" s="36"/>
      <c r="P73" s="36"/>
      <c r="Q73" s="36"/>
      <c r="U73" s="46"/>
      <c r="V73" s="28" t="s">
        <v>267</v>
      </c>
      <c r="W73" s="28">
        <f>SUMIFS($E$2:$E$156, $G$2:$G$156, "Avril", $F$2:$F$156, "2018")</f>
        <v>0</v>
      </c>
      <c r="X73" s="28">
        <v>12000</v>
      </c>
      <c r="Y73" s="30">
        <f t="shared" si="1"/>
        <v>0.27777777777777779</v>
      </c>
    </row>
    <row r="74" spans="1:25" x14ac:dyDescent="0.25">
      <c r="A74" s="31"/>
      <c r="B74" s="36"/>
      <c r="C74" s="36"/>
      <c r="D74" s="37"/>
      <c r="E74" s="36"/>
      <c r="F74" s="31"/>
      <c r="G74" s="37"/>
      <c r="H74" s="31"/>
      <c r="I74" s="31"/>
      <c r="J74" s="31"/>
      <c r="K74" s="36"/>
      <c r="L74" s="36"/>
      <c r="M74" s="36"/>
      <c r="N74" s="36"/>
      <c r="O74" s="36"/>
      <c r="P74" s="36"/>
      <c r="Q74" s="36"/>
      <c r="U74" s="46"/>
      <c r="V74" s="28" t="s">
        <v>268</v>
      </c>
      <c r="W74" s="28">
        <f>SUMIFS($E$2:$E$156, $G$2:$G$156, "Mai", $F$2:$F$156, "2018")</f>
        <v>44</v>
      </c>
      <c r="X74" s="28">
        <v>12000</v>
      </c>
      <c r="Y74" s="30">
        <f t="shared" si="1"/>
        <v>0.58333333333333337</v>
      </c>
    </row>
    <row r="75" spans="1:25" x14ac:dyDescent="0.25">
      <c r="A75" s="31"/>
      <c r="B75" s="36"/>
      <c r="C75" s="36"/>
      <c r="D75" s="37"/>
      <c r="E75" s="36"/>
      <c r="F75" s="31"/>
      <c r="G75" s="37"/>
      <c r="H75" s="31"/>
      <c r="I75" s="31"/>
      <c r="J75" s="31"/>
      <c r="K75" s="36"/>
      <c r="L75" s="36"/>
      <c r="M75" s="36"/>
      <c r="N75" s="36"/>
      <c r="O75" s="36"/>
      <c r="P75" s="36"/>
      <c r="Q75" s="36"/>
      <c r="U75" s="46"/>
      <c r="V75" s="28" t="s">
        <v>269</v>
      </c>
      <c r="W75" s="28">
        <f>SUMIFS($E$2:$E$156, $G$2:$G$156, "Juin", $F$2:$F$156, "2018")</f>
        <v>30</v>
      </c>
      <c r="X75" s="28">
        <v>12000</v>
      </c>
      <c r="Y75" s="30">
        <f t="shared" si="1"/>
        <v>0.79166666666666663</v>
      </c>
    </row>
    <row r="76" spans="1:25" x14ac:dyDescent="0.25">
      <c r="A76" s="31"/>
      <c r="B76" s="36"/>
      <c r="C76" s="36"/>
      <c r="D76" s="37"/>
      <c r="E76" s="36"/>
      <c r="F76" s="31"/>
      <c r="G76" s="37"/>
      <c r="H76" s="31"/>
      <c r="I76" s="31"/>
      <c r="J76" s="31"/>
      <c r="K76" s="36"/>
      <c r="L76" s="36"/>
      <c r="M76" s="36"/>
      <c r="N76" s="36"/>
      <c r="O76" s="36"/>
      <c r="P76" s="36"/>
      <c r="Q76" s="36"/>
      <c r="U76" s="46"/>
      <c r="V76" s="28" t="s">
        <v>270</v>
      </c>
      <c r="W76" s="28">
        <f>SUMIFS($E$2:$E$156, $G$2:$G$156, "Juillet", $F$2:$F$156, "2018")</f>
        <v>0</v>
      </c>
      <c r="X76" s="28">
        <v>12000</v>
      </c>
      <c r="Y76" s="30">
        <f t="shared" si="1"/>
        <v>0.79166666666666663</v>
      </c>
    </row>
    <row r="77" spans="1:25" x14ac:dyDescent="0.25">
      <c r="A77" s="31"/>
      <c r="B77" s="36"/>
      <c r="C77" s="36"/>
      <c r="D77" s="37"/>
      <c r="E77" s="36"/>
      <c r="F77" s="31"/>
      <c r="G77" s="37"/>
      <c r="H77" s="31"/>
      <c r="I77" s="31"/>
      <c r="J77" s="31"/>
      <c r="K77" s="36"/>
      <c r="L77" s="36"/>
      <c r="M77" s="36"/>
      <c r="N77" s="36"/>
      <c r="O77" s="36"/>
      <c r="P77" s="36"/>
      <c r="Q77" s="36"/>
      <c r="U77" s="46"/>
      <c r="V77" s="28" t="s">
        <v>271</v>
      </c>
      <c r="W77" s="28">
        <f>SUMIFS($E$2:$E$156, $G$2:$G$156, "Aout", $F$2:$F$156, "2018")</f>
        <v>0</v>
      </c>
      <c r="X77" s="28">
        <v>12000</v>
      </c>
      <c r="Y77" s="30">
        <f t="shared" si="1"/>
        <v>0.79166666666666663</v>
      </c>
    </row>
    <row r="78" spans="1:25" x14ac:dyDescent="0.25">
      <c r="A78" s="31"/>
      <c r="B78" s="36"/>
      <c r="C78" s="36"/>
      <c r="D78" s="37"/>
      <c r="E78" s="36"/>
      <c r="F78" s="31"/>
      <c r="G78" s="37"/>
      <c r="H78" s="31"/>
      <c r="I78" s="31"/>
      <c r="J78" s="31"/>
      <c r="K78" s="36"/>
      <c r="L78" s="36"/>
      <c r="M78" s="36"/>
      <c r="N78" s="36"/>
      <c r="O78" s="36"/>
      <c r="P78" s="36"/>
      <c r="Q78" s="36"/>
      <c r="U78" s="46"/>
      <c r="V78" s="28" t="s">
        <v>272</v>
      </c>
      <c r="W78" s="28">
        <f>SUMIFS($E$2:$E$156, $G$2:$G$156, "Septembre", $F$2:$F$156, "2018")</f>
        <v>0</v>
      </c>
      <c r="X78" s="28">
        <v>12000</v>
      </c>
      <c r="Y78" s="30">
        <f t="shared" si="1"/>
        <v>0.79166666666666663</v>
      </c>
    </row>
    <row r="79" spans="1:25" x14ac:dyDescent="0.25">
      <c r="A79" s="31"/>
      <c r="B79" s="36"/>
      <c r="C79" s="36"/>
      <c r="D79" s="37"/>
      <c r="E79" s="36"/>
      <c r="F79" s="31"/>
      <c r="G79" s="37"/>
      <c r="H79" s="31"/>
      <c r="I79" s="31"/>
      <c r="J79" s="31"/>
      <c r="K79" s="36"/>
      <c r="L79" s="36"/>
      <c r="M79" s="36"/>
      <c r="N79" s="36"/>
      <c r="O79" s="36"/>
      <c r="P79" s="36"/>
      <c r="Q79" s="36"/>
      <c r="U79" s="46"/>
      <c r="V79" s="28" t="s">
        <v>273</v>
      </c>
      <c r="W79" s="28">
        <f>SUMIFS($E$2:$E$156, $G$2:$G$156, "Octobre", $F$2:$F$156, "2018")</f>
        <v>0</v>
      </c>
      <c r="X79" s="28">
        <v>12000</v>
      </c>
      <c r="Y79" s="30">
        <f t="shared" si="1"/>
        <v>0.79166666666666663</v>
      </c>
    </row>
    <row r="80" spans="1:25" x14ac:dyDescent="0.25">
      <c r="A80" s="31"/>
      <c r="B80" s="36"/>
      <c r="C80" s="36"/>
      <c r="D80" s="37"/>
      <c r="E80" s="36"/>
      <c r="F80" s="31"/>
      <c r="G80" s="37"/>
      <c r="H80" s="31"/>
      <c r="I80" s="31"/>
      <c r="J80" s="31"/>
      <c r="K80" s="36"/>
      <c r="L80" s="36"/>
      <c r="M80" s="36"/>
      <c r="N80" s="36"/>
      <c r="O80" s="36"/>
      <c r="P80" s="36"/>
      <c r="Q80" s="36"/>
      <c r="U80" s="46"/>
      <c r="V80" s="28" t="s">
        <v>274</v>
      </c>
      <c r="W80" s="28">
        <f>SUMIFS($E$2:$E$156, $G$2:$G$156, "Novembre", $F$2:$F$156, "2018")</f>
        <v>0</v>
      </c>
      <c r="X80" s="28">
        <v>12000</v>
      </c>
      <c r="Y80" s="30">
        <f t="shared" si="1"/>
        <v>0.79166666666666663</v>
      </c>
    </row>
    <row r="81" spans="1:25" x14ac:dyDescent="0.25">
      <c r="A81" s="31"/>
      <c r="B81" s="36"/>
      <c r="C81" s="36"/>
      <c r="D81" s="37"/>
      <c r="E81" s="36"/>
      <c r="F81" s="31"/>
      <c r="G81" s="37"/>
      <c r="H81" s="31"/>
      <c r="I81" s="31"/>
      <c r="J81" s="31"/>
      <c r="K81" s="36"/>
      <c r="L81" s="36"/>
      <c r="M81" s="36"/>
      <c r="N81" s="36"/>
      <c r="O81" s="36"/>
      <c r="P81" s="36"/>
      <c r="Q81" s="36"/>
      <c r="U81" s="47"/>
      <c r="V81" s="28" t="s">
        <v>275</v>
      </c>
      <c r="W81" s="28">
        <f>SUMIFS($E$2:$E$156, $G$2:$G$156, "Décembre", $F$2:$F$156, "2018")</f>
        <v>0</v>
      </c>
      <c r="X81" s="28">
        <v>12000</v>
      </c>
      <c r="Y81" s="30">
        <f t="shared" si="1"/>
        <v>0.79166666666666663</v>
      </c>
    </row>
    <row r="82" spans="1:25" x14ac:dyDescent="0.25">
      <c r="A82" s="31"/>
      <c r="B82" s="36"/>
      <c r="C82" s="36"/>
      <c r="D82" s="37"/>
      <c r="E82" s="36"/>
      <c r="F82" s="31"/>
      <c r="G82" s="37"/>
      <c r="H82" s="31"/>
      <c r="I82" s="31"/>
      <c r="J82" s="31"/>
      <c r="K82" s="36"/>
      <c r="L82" s="36"/>
      <c r="M82" s="36"/>
      <c r="N82" s="36"/>
      <c r="O82" s="36"/>
      <c r="P82" s="36"/>
      <c r="Q82" s="36"/>
    </row>
    <row r="83" spans="1:25" x14ac:dyDescent="0.25">
      <c r="A83" s="31"/>
      <c r="B83" s="36"/>
      <c r="C83" s="36"/>
      <c r="D83" s="37"/>
      <c r="E83" s="36"/>
      <c r="F83" s="31"/>
      <c r="G83" s="37"/>
      <c r="H83" s="31"/>
      <c r="I83" s="31"/>
      <c r="J83" s="31"/>
      <c r="K83" s="36"/>
      <c r="L83" s="36"/>
      <c r="M83" s="36"/>
      <c r="N83" s="36"/>
      <c r="O83" s="36"/>
      <c r="P83" s="36"/>
      <c r="Q83" s="36"/>
    </row>
    <row r="84" spans="1:25" x14ac:dyDescent="0.25">
      <c r="A84" s="31"/>
      <c r="B84" s="36"/>
      <c r="C84" s="36"/>
      <c r="D84" s="37"/>
      <c r="E84" s="36"/>
      <c r="F84" s="31"/>
      <c r="G84" s="37"/>
      <c r="H84" s="31"/>
      <c r="I84" s="31"/>
      <c r="J84" s="31"/>
      <c r="K84" s="36"/>
      <c r="L84" s="36"/>
      <c r="M84" s="36"/>
      <c r="N84" s="36"/>
      <c r="O84" s="36"/>
      <c r="P84" s="36"/>
      <c r="Q84" s="36"/>
    </row>
    <row r="85" spans="1:25" x14ac:dyDescent="0.25">
      <c r="A85" s="31"/>
      <c r="B85" s="36"/>
      <c r="C85" s="36"/>
      <c r="D85" s="37"/>
      <c r="E85" s="36"/>
      <c r="F85" s="31"/>
      <c r="G85" s="37"/>
      <c r="H85" s="31"/>
      <c r="I85" s="31"/>
      <c r="J85" s="31"/>
      <c r="K85" s="36"/>
      <c r="L85" s="36"/>
      <c r="M85" s="36"/>
      <c r="N85" s="36"/>
      <c r="O85" s="36"/>
      <c r="P85" s="36"/>
      <c r="Q85" s="36"/>
    </row>
    <row r="86" spans="1:25" x14ac:dyDescent="0.25">
      <c r="A86" s="31"/>
      <c r="B86" s="36"/>
      <c r="C86" s="36"/>
      <c r="D86" s="37"/>
      <c r="E86" s="36"/>
      <c r="F86" s="31"/>
      <c r="G86" s="37"/>
      <c r="H86" s="31"/>
      <c r="I86" s="31"/>
      <c r="J86" s="31"/>
      <c r="K86" s="36"/>
      <c r="L86" s="36"/>
      <c r="M86" s="36"/>
      <c r="N86" s="36"/>
      <c r="O86" s="36"/>
      <c r="P86" s="36"/>
      <c r="Q86" s="36"/>
    </row>
    <row r="87" spans="1:25" x14ac:dyDescent="0.25">
      <c r="A87" s="31"/>
      <c r="B87" s="36"/>
      <c r="C87" s="36"/>
      <c r="D87" s="37"/>
      <c r="E87" s="36"/>
      <c r="F87" s="31"/>
      <c r="G87" s="37"/>
      <c r="H87" s="31"/>
      <c r="I87" s="31"/>
      <c r="J87" s="31"/>
      <c r="K87" s="36"/>
      <c r="L87" s="36"/>
      <c r="M87" s="36"/>
      <c r="N87" s="36"/>
      <c r="O87" s="36"/>
      <c r="P87" s="36"/>
      <c r="Q87" s="36"/>
    </row>
    <row r="88" spans="1:25" x14ac:dyDescent="0.25">
      <c r="A88" s="31"/>
      <c r="B88" s="36"/>
      <c r="C88" s="36"/>
      <c r="D88" s="37"/>
      <c r="E88" s="36"/>
      <c r="F88" s="31"/>
      <c r="G88" s="37"/>
      <c r="H88" s="31"/>
      <c r="I88" s="31"/>
      <c r="J88" s="31"/>
      <c r="K88" s="36"/>
      <c r="L88" s="36"/>
      <c r="M88" s="36"/>
      <c r="N88" s="36"/>
      <c r="O88" s="36"/>
      <c r="P88" s="36"/>
      <c r="Q88" s="36"/>
    </row>
    <row r="89" spans="1:25" x14ac:dyDescent="0.25">
      <c r="A89" s="31"/>
      <c r="B89" s="36"/>
      <c r="C89" s="36"/>
      <c r="D89" s="37"/>
      <c r="E89" s="36"/>
      <c r="F89" s="31"/>
      <c r="G89" s="37"/>
      <c r="H89" s="31"/>
      <c r="I89" s="31"/>
      <c r="J89" s="31"/>
      <c r="K89" s="36"/>
      <c r="L89" s="36"/>
      <c r="M89" s="36"/>
      <c r="N89" s="36"/>
      <c r="O89" s="36"/>
      <c r="P89" s="36"/>
      <c r="Q89" s="36"/>
    </row>
    <row r="90" spans="1:25" x14ac:dyDescent="0.25">
      <c r="A90" s="31"/>
      <c r="B90" s="36"/>
      <c r="C90" s="36"/>
      <c r="D90" s="37"/>
      <c r="E90" s="36"/>
      <c r="F90" s="31"/>
      <c r="G90" s="37"/>
      <c r="H90" s="31"/>
      <c r="I90" s="31"/>
      <c r="J90" s="31"/>
      <c r="K90" s="36"/>
      <c r="L90" s="36"/>
      <c r="M90" s="36"/>
      <c r="N90" s="36"/>
      <c r="O90" s="36"/>
      <c r="P90" s="36"/>
      <c r="Q90" s="36"/>
    </row>
    <row r="91" spans="1:25" x14ac:dyDescent="0.25">
      <c r="A91" s="31"/>
      <c r="B91" s="36"/>
      <c r="C91" s="36"/>
      <c r="D91" s="37"/>
      <c r="E91" s="36"/>
      <c r="F91" s="31"/>
      <c r="G91" s="31"/>
      <c r="H91" s="31"/>
      <c r="I91" s="31"/>
      <c r="J91" s="31"/>
      <c r="K91" s="36"/>
      <c r="L91" s="36"/>
      <c r="M91" s="36"/>
      <c r="N91" s="36"/>
      <c r="O91" s="36"/>
      <c r="P91" s="36"/>
      <c r="Q91" s="36"/>
    </row>
    <row r="92" spans="1:25" x14ac:dyDescent="0.25">
      <c r="A92" s="31"/>
      <c r="B92" s="36"/>
      <c r="C92" s="36"/>
      <c r="D92" s="37"/>
      <c r="E92" s="36"/>
      <c r="F92" s="31"/>
      <c r="G92" s="31"/>
      <c r="H92" s="31"/>
      <c r="I92" s="31"/>
      <c r="J92" s="31"/>
      <c r="K92" s="36"/>
      <c r="L92" s="36"/>
      <c r="M92" s="36"/>
      <c r="N92" s="36"/>
      <c r="O92" s="36"/>
      <c r="P92" s="36"/>
      <c r="Q92" s="36"/>
    </row>
    <row r="93" spans="1:25" x14ac:dyDescent="0.25">
      <c r="A93" s="31"/>
      <c r="B93" s="36"/>
      <c r="C93" s="36"/>
      <c r="D93" s="37"/>
      <c r="E93" s="36"/>
      <c r="F93" s="31"/>
      <c r="G93" s="31"/>
      <c r="H93" s="31"/>
      <c r="I93" s="31"/>
      <c r="J93" s="31"/>
      <c r="K93" s="36"/>
      <c r="L93" s="36"/>
      <c r="M93" s="36"/>
      <c r="N93" s="36"/>
      <c r="O93" s="36"/>
      <c r="P93" s="36"/>
      <c r="Q93" s="36"/>
    </row>
    <row r="94" spans="1:25" x14ac:dyDescent="0.25">
      <c r="A94" s="31"/>
      <c r="B94" s="36"/>
      <c r="C94" s="36"/>
      <c r="D94" s="37"/>
      <c r="E94" s="36"/>
      <c r="F94" s="31"/>
      <c r="G94" s="31"/>
      <c r="H94" s="31"/>
      <c r="I94" s="31"/>
      <c r="J94" s="31"/>
      <c r="K94" s="36"/>
      <c r="L94" s="36"/>
      <c r="M94" s="36"/>
      <c r="N94" s="36"/>
      <c r="O94" s="36"/>
      <c r="P94" s="36"/>
      <c r="Q94" s="36"/>
    </row>
    <row r="95" spans="1:25" x14ac:dyDescent="0.25">
      <c r="A95" s="31"/>
      <c r="B95" s="36"/>
      <c r="C95" s="36"/>
      <c r="D95" s="37"/>
      <c r="E95" s="36"/>
      <c r="F95" s="31"/>
      <c r="G95" s="31"/>
      <c r="H95" s="31"/>
      <c r="I95" s="31"/>
      <c r="J95" s="31"/>
      <c r="K95" s="36"/>
      <c r="L95" s="36"/>
      <c r="M95" s="36"/>
      <c r="N95" s="36"/>
      <c r="O95" s="36"/>
      <c r="P95" s="36"/>
      <c r="Q95" s="36"/>
    </row>
    <row r="96" spans="1:25" x14ac:dyDescent="0.25">
      <c r="A96" s="31"/>
      <c r="B96" s="36"/>
      <c r="C96" s="36"/>
      <c r="D96" s="37"/>
      <c r="E96" s="36"/>
      <c r="F96" s="31"/>
      <c r="G96" s="31"/>
      <c r="H96" s="31"/>
      <c r="I96" s="31"/>
      <c r="J96" s="31"/>
      <c r="K96" s="36"/>
      <c r="L96" s="36"/>
      <c r="M96" s="36"/>
      <c r="N96" s="36"/>
      <c r="O96" s="36"/>
      <c r="P96" s="36"/>
      <c r="Q96" s="36"/>
    </row>
    <row r="97" spans="1:22" x14ac:dyDescent="0.25">
      <c r="A97" s="31"/>
      <c r="B97" s="36"/>
      <c r="C97" s="36"/>
      <c r="D97" s="37"/>
      <c r="E97" s="36"/>
      <c r="F97" s="31"/>
      <c r="G97" s="31"/>
      <c r="H97" s="31"/>
      <c r="I97" s="31"/>
      <c r="J97" s="31"/>
      <c r="K97" s="36"/>
      <c r="L97" s="36"/>
      <c r="M97" s="36"/>
      <c r="N97" s="36"/>
      <c r="O97" s="36"/>
      <c r="P97" s="36"/>
      <c r="Q97" s="36"/>
    </row>
    <row r="98" spans="1:22" x14ac:dyDescent="0.25">
      <c r="A98" s="31"/>
      <c r="B98" s="36"/>
      <c r="C98" s="36"/>
      <c r="D98" s="37"/>
      <c r="E98" s="36"/>
      <c r="F98" s="31"/>
      <c r="G98" s="31"/>
      <c r="H98" s="31"/>
      <c r="I98" s="31"/>
      <c r="J98" s="31"/>
      <c r="K98" s="36"/>
      <c r="L98" s="36"/>
      <c r="M98" s="36"/>
      <c r="N98" s="36"/>
      <c r="O98" s="36"/>
      <c r="P98" s="36"/>
      <c r="Q98" s="36"/>
    </row>
    <row r="99" spans="1:22" x14ac:dyDescent="0.25">
      <c r="A99" s="31"/>
      <c r="B99" s="36"/>
      <c r="C99" s="36"/>
      <c r="D99" s="37"/>
      <c r="E99" s="36"/>
      <c r="F99" s="31"/>
      <c r="G99" s="31"/>
      <c r="H99" s="31"/>
      <c r="I99" s="31"/>
      <c r="J99" s="31"/>
      <c r="K99" s="36"/>
      <c r="L99" s="36"/>
      <c r="M99" s="36"/>
      <c r="N99" s="36"/>
      <c r="O99" s="36"/>
      <c r="P99" s="36"/>
      <c r="Q99" s="36"/>
    </row>
    <row r="100" spans="1:22" x14ac:dyDescent="0.25">
      <c r="A100" s="31"/>
      <c r="B100" s="36"/>
      <c r="C100" s="36"/>
      <c r="D100" s="37"/>
      <c r="E100" s="36"/>
      <c r="F100" s="31"/>
      <c r="G100" s="31"/>
      <c r="H100" s="31"/>
      <c r="I100" s="31"/>
      <c r="J100" s="31"/>
      <c r="K100" s="36"/>
      <c r="L100" s="36"/>
      <c r="M100" s="36"/>
      <c r="N100" s="36"/>
      <c r="O100" s="36"/>
      <c r="P100" s="36"/>
      <c r="Q100" s="36"/>
    </row>
    <row r="101" spans="1:22" x14ac:dyDescent="0.25">
      <c r="A101" s="31"/>
      <c r="B101" s="36"/>
      <c r="C101" s="36"/>
      <c r="D101" s="37"/>
      <c r="E101" s="36"/>
      <c r="F101" s="31"/>
      <c r="G101" s="31"/>
      <c r="H101" s="31"/>
      <c r="I101" s="31"/>
      <c r="J101" s="31"/>
      <c r="K101" s="36"/>
      <c r="L101" s="36"/>
      <c r="M101" s="36"/>
      <c r="N101" s="36"/>
      <c r="O101" s="36"/>
      <c r="P101" s="36"/>
      <c r="Q101" s="36"/>
    </row>
    <row r="102" spans="1:22" x14ac:dyDescent="0.25">
      <c r="A102" s="31"/>
      <c r="B102" s="36"/>
      <c r="C102" s="36"/>
      <c r="D102" s="37"/>
      <c r="E102" s="36"/>
      <c r="F102" s="31"/>
      <c r="G102" s="31"/>
      <c r="H102" s="31"/>
      <c r="I102" s="31"/>
      <c r="J102" s="31"/>
      <c r="K102" s="36"/>
      <c r="L102" s="36"/>
      <c r="M102" s="36"/>
      <c r="N102" s="36"/>
      <c r="O102" s="36"/>
      <c r="P102" s="36"/>
      <c r="Q102" s="36"/>
    </row>
    <row r="103" spans="1:22" x14ac:dyDescent="0.25">
      <c r="A103" s="31"/>
      <c r="B103" s="36"/>
      <c r="C103" s="36"/>
      <c r="D103" s="37"/>
      <c r="E103" s="36"/>
      <c r="F103" s="31"/>
      <c r="G103" s="31"/>
      <c r="H103" s="31"/>
      <c r="I103" s="31"/>
      <c r="J103" s="31"/>
      <c r="K103" s="36"/>
      <c r="L103" s="36"/>
      <c r="M103" s="36"/>
      <c r="N103" s="36"/>
      <c r="O103" s="36"/>
      <c r="P103" s="36"/>
      <c r="Q103" s="36"/>
    </row>
    <row r="104" spans="1:22" x14ac:dyDescent="0.25">
      <c r="A104" s="31"/>
      <c r="B104" s="36"/>
      <c r="C104" s="36"/>
      <c r="D104" s="37"/>
      <c r="E104" s="36"/>
      <c r="F104" s="31"/>
      <c r="G104" s="31"/>
      <c r="H104" s="31"/>
      <c r="I104" s="31"/>
      <c r="J104" s="31"/>
      <c r="K104" s="36"/>
      <c r="L104" s="36"/>
      <c r="M104" s="36"/>
      <c r="N104" s="36"/>
      <c r="O104" s="36"/>
      <c r="P104" s="36"/>
      <c r="Q104" s="36"/>
    </row>
    <row r="105" spans="1:22" x14ac:dyDescent="0.25">
      <c r="A105" s="31"/>
      <c r="B105" s="36"/>
      <c r="C105" s="36"/>
      <c r="D105" s="37"/>
      <c r="E105" s="36"/>
      <c r="F105" s="31"/>
      <c r="G105" s="31"/>
      <c r="H105" s="31"/>
      <c r="I105" s="31"/>
      <c r="J105" s="31"/>
      <c r="K105" s="36"/>
      <c r="L105" s="36"/>
      <c r="M105" s="36"/>
      <c r="N105" s="36"/>
      <c r="O105" s="36"/>
      <c r="P105" s="36"/>
      <c r="Q105" s="36"/>
    </row>
    <row r="106" spans="1:22" x14ac:dyDescent="0.25">
      <c r="A106" s="31"/>
      <c r="B106" s="36"/>
      <c r="C106" s="36"/>
      <c r="D106" s="37"/>
      <c r="E106" s="36"/>
      <c r="F106" s="31"/>
      <c r="G106" s="31"/>
      <c r="H106" s="31"/>
      <c r="I106" s="31"/>
      <c r="J106" s="31"/>
      <c r="K106" s="36"/>
      <c r="L106" s="36"/>
      <c r="M106" s="36"/>
      <c r="N106" s="36"/>
      <c r="O106" s="36"/>
      <c r="P106" s="36"/>
      <c r="Q106" s="36"/>
      <c r="T106" s="28" t="s">
        <v>1</v>
      </c>
      <c r="U106" s="28" t="s">
        <v>283</v>
      </c>
      <c r="V106" s="28" t="s">
        <v>285</v>
      </c>
    </row>
    <row r="107" spans="1:22" x14ac:dyDescent="0.25">
      <c r="A107" s="31"/>
      <c r="B107" s="36"/>
      <c r="C107" s="36"/>
      <c r="D107" s="37"/>
      <c r="E107" s="36"/>
      <c r="F107" s="31"/>
      <c r="G107" s="31"/>
      <c r="H107" s="31"/>
      <c r="I107" s="31"/>
      <c r="J107" s="31"/>
      <c r="K107" s="36"/>
      <c r="L107" s="36"/>
      <c r="M107" s="36"/>
      <c r="N107" s="36"/>
      <c r="O107" s="36"/>
      <c r="P107" s="36"/>
      <c r="Q107" s="36"/>
      <c r="T107" s="48">
        <v>2018</v>
      </c>
      <c r="U107" s="28" t="s">
        <v>284</v>
      </c>
      <c r="V107" s="28">
        <f>COUNTIFS($F$2:$F$152, "2018", $C$2:$C$152, "Incidents")</f>
        <v>0</v>
      </c>
    </row>
    <row r="108" spans="1:22" x14ac:dyDescent="0.25">
      <c r="A108" s="31"/>
      <c r="B108" s="36"/>
      <c r="C108" s="36"/>
      <c r="D108" s="37"/>
      <c r="E108" s="36"/>
      <c r="F108" s="31"/>
      <c r="G108" s="31"/>
      <c r="H108" s="31"/>
      <c r="I108" s="31"/>
      <c r="J108" s="31"/>
      <c r="K108" s="36"/>
      <c r="L108" s="36"/>
      <c r="M108" s="36"/>
      <c r="N108" s="36"/>
      <c r="O108" s="36"/>
      <c r="P108" s="36"/>
      <c r="Q108" s="36"/>
      <c r="T108" s="48"/>
      <c r="U108" s="28" t="s">
        <v>245</v>
      </c>
      <c r="V108" s="28">
        <f>COUNTIFS($F$2:$F$152, "2018", $C$2:$C$152, "Soin")</f>
        <v>2</v>
      </c>
    </row>
    <row r="109" spans="1:22" x14ac:dyDescent="0.25">
      <c r="A109" s="31"/>
      <c r="B109" s="36"/>
      <c r="C109" s="36"/>
      <c r="D109" s="37"/>
      <c r="E109" s="36"/>
      <c r="F109" s="31"/>
      <c r="G109" s="31"/>
      <c r="H109" s="31"/>
      <c r="I109" s="31"/>
      <c r="J109" s="31"/>
      <c r="K109" s="36"/>
      <c r="L109" s="36"/>
      <c r="M109" s="36"/>
      <c r="N109" s="36"/>
      <c r="O109" s="36"/>
      <c r="P109" s="36"/>
      <c r="Q109" s="36"/>
      <c r="T109" s="48"/>
      <c r="U109" s="28" t="s">
        <v>246</v>
      </c>
      <c r="V109" s="28">
        <f>COUNTIFS($F$2:$F$152, "2018", $C$2:$C$152, "ATSA")</f>
        <v>1</v>
      </c>
    </row>
    <row r="110" spans="1:22" x14ac:dyDescent="0.25">
      <c r="A110" s="31"/>
      <c r="B110" s="36"/>
      <c r="C110" s="36"/>
      <c r="D110" s="37"/>
      <c r="E110" s="36"/>
      <c r="F110" s="31"/>
      <c r="G110" s="31"/>
      <c r="H110" s="31"/>
      <c r="I110" s="31"/>
      <c r="J110" s="31"/>
      <c r="K110" s="36"/>
      <c r="L110" s="36"/>
      <c r="M110" s="36"/>
      <c r="N110" s="36"/>
      <c r="O110" s="36"/>
      <c r="P110" s="36"/>
      <c r="Q110" s="36"/>
      <c r="T110" s="48"/>
      <c r="U110" s="28" t="s">
        <v>247</v>
      </c>
      <c r="V110" s="28">
        <f>COUNTIFS($F$2:$F$152, "2018", $C$2:$C$152, "ATAA")</f>
        <v>3</v>
      </c>
    </row>
    <row r="111" spans="1:22" x14ac:dyDescent="0.25">
      <c r="A111" s="31"/>
      <c r="B111" s="36"/>
      <c r="C111" s="36"/>
      <c r="D111" s="37"/>
      <c r="E111" s="36"/>
      <c r="F111" s="31"/>
      <c r="G111" s="31"/>
      <c r="H111" s="31"/>
      <c r="I111" s="31"/>
      <c r="J111" s="31"/>
      <c r="K111" s="36"/>
      <c r="L111" s="36"/>
      <c r="M111" s="36"/>
      <c r="N111" s="36"/>
      <c r="O111" s="36"/>
      <c r="P111" s="36"/>
      <c r="Q111" s="36"/>
    </row>
    <row r="112" spans="1:22" x14ac:dyDescent="0.25">
      <c r="A112" s="31"/>
      <c r="B112" s="36"/>
      <c r="C112" s="36"/>
      <c r="D112" s="37"/>
      <c r="E112" s="36"/>
      <c r="F112" s="31"/>
      <c r="G112" s="31"/>
      <c r="H112" s="31"/>
      <c r="I112" s="31"/>
      <c r="J112" s="31"/>
      <c r="K112" s="36"/>
      <c r="L112" s="36"/>
      <c r="M112" s="36"/>
      <c r="N112" s="36"/>
      <c r="O112" s="36"/>
      <c r="P112" s="36"/>
      <c r="Q112" s="36"/>
    </row>
    <row r="113" spans="1:22" x14ac:dyDescent="0.25">
      <c r="A113" s="31"/>
      <c r="B113" s="36"/>
      <c r="C113" s="36"/>
      <c r="D113" s="37"/>
      <c r="E113" s="36"/>
      <c r="F113" s="31"/>
      <c r="G113" s="31"/>
      <c r="H113" s="31"/>
      <c r="I113" s="31"/>
      <c r="J113" s="31"/>
      <c r="K113" s="36"/>
      <c r="L113" s="36"/>
      <c r="M113" s="36"/>
      <c r="N113" s="36"/>
      <c r="O113" s="36"/>
      <c r="P113" s="36"/>
      <c r="Q113" s="36"/>
    </row>
    <row r="114" spans="1:22" x14ac:dyDescent="0.25">
      <c r="A114" s="31"/>
      <c r="B114" s="36"/>
      <c r="C114" s="36"/>
      <c r="D114" s="37"/>
      <c r="E114" s="36"/>
      <c r="F114" s="31"/>
      <c r="G114" s="31"/>
      <c r="H114" s="31"/>
      <c r="I114" s="31"/>
      <c r="J114" s="31"/>
      <c r="K114" s="36"/>
      <c r="L114" s="36"/>
      <c r="M114" s="36"/>
      <c r="N114" s="36"/>
      <c r="O114" s="36"/>
      <c r="P114" s="36"/>
      <c r="Q114" s="36"/>
    </row>
    <row r="115" spans="1:22" x14ac:dyDescent="0.25">
      <c r="A115" s="31"/>
      <c r="B115" s="36"/>
      <c r="C115" s="36"/>
      <c r="D115" s="37"/>
      <c r="E115" s="36"/>
      <c r="F115" s="31"/>
      <c r="G115" s="31"/>
      <c r="H115" s="31"/>
      <c r="I115" s="31"/>
      <c r="J115" s="31"/>
      <c r="K115" s="36"/>
      <c r="L115" s="36"/>
      <c r="M115" s="36"/>
      <c r="N115" s="36"/>
      <c r="O115" s="36"/>
      <c r="P115" s="36"/>
      <c r="Q115" s="36"/>
    </row>
    <row r="116" spans="1:22" x14ac:dyDescent="0.25">
      <c r="A116" s="31"/>
      <c r="B116" s="36"/>
      <c r="C116" s="36"/>
      <c r="D116" s="37"/>
      <c r="E116" s="36"/>
      <c r="F116" s="31"/>
      <c r="G116" s="31"/>
      <c r="H116" s="31"/>
      <c r="I116" s="31"/>
      <c r="J116" s="31"/>
      <c r="K116" s="36"/>
      <c r="L116" s="36"/>
      <c r="M116" s="36"/>
      <c r="N116" s="36"/>
      <c r="O116" s="36"/>
      <c r="P116" s="36"/>
      <c r="Q116" s="36"/>
    </row>
    <row r="117" spans="1:22" x14ac:dyDescent="0.25">
      <c r="A117" s="31"/>
      <c r="B117" s="36"/>
      <c r="C117" s="36"/>
      <c r="D117" s="37"/>
      <c r="E117" s="36"/>
      <c r="F117" s="31"/>
      <c r="G117" s="31"/>
      <c r="H117" s="31"/>
      <c r="I117" s="31"/>
      <c r="J117" s="31"/>
      <c r="K117" s="36"/>
      <c r="L117" s="36"/>
      <c r="M117" s="36"/>
      <c r="N117" s="36"/>
      <c r="O117" s="36"/>
      <c r="P117" s="36"/>
      <c r="Q117" s="36"/>
    </row>
    <row r="118" spans="1:22" x14ac:dyDescent="0.25">
      <c r="A118" s="31"/>
      <c r="B118" s="36"/>
      <c r="C118" s="36"/>
      <c r="D118" s="37"/>
      <c r="E118" s="36"/>
      <c r="F118" s="31"/>
      <c r="G118" s="31"/>
      <c r="H118" s="31"/>
      <c r="I118" s="31"/>
      <c r="J118" s="31"/>
      <c r="K118" s="36"/>
      <c r="L118" s="36"/>
      <c r="M118" s="36"/>
      <c r="N118" s="36"/>
      <c r="O118" s="36"/>
      <c r="P118" s="36"/>
      <c r="Q118" s="36"/>
    </row>
    <row r="119" spans="1:22" x14ac:dyDescent="0.25">
      <c r="A119" s="31"/>
      <c r="B119" s="36"/>
      <c r="C119" s="36"/>
      <c r="D119" s="37"/>
      <c r="E119" s="36"/>
      <c r="F119" s="31"/>
      <c r="G119" s="31"/>
      <c r="H119" s="31"/>
      <c r="I119" s="31"/>
      <c r="J119" s="31"/>
      <c r="K119" s="36"/>
      <c r="L119" s="36"/>
      <c r="M119" s="36"/>
      <c r="N119" s="36"/>
      <c r="O119" s="36"/>
      <c r="P119" s="36"/>
      <c r="Q119" s="36"/>
      <c r="T119" s="29" t="s">
        <v>287</v>
      </c>
      <c r="U119" s="29" t="s">
        <v>286</v>
      </c>
      <c r="V119" s="29" t="s">
        <v>282</v>
      </c>
    </row>
    <row r="120" spans="1:22" x14ac:dyDescent="0.25">
      <c r="A120" s="31"/>
      <c r="B120" s="36"/>
      <c r="C120" s="36"/>
      <c r="D120" s="37"/>
      <c r="E120" s="36"/>
      <c r="F120" s="31"/>
      <c r="G120" s="31"/>
      <c r="H120" s="31"/>
      <c r="I120" s="31"/>
      <c r="J120" s="31"/>
      <c r="K120" s="36"/>
      <c r="L120" s="36"/>
      <c r="M120" s="36"/>
      <c r="N120" s="36"/>
      <c r="O120" s="36"/>
      <c r="P120" s="36"/>
      <c r="Q120" s="36"/>
      <c r="T120" s="43">
        <v>43245</v>
      </c>
      <c r="U120" s="44">
        <f ca="1" xml:space="preserve"> TODAY()- T120</f>
        <v>39</v>
      </c>
      <c r="V120" s="29"/>
    </row>
    <row r="121" spans="1:22" x14ac:dyDescent="0.25">
      <c r="A121" s="31"/>
      <c r="B121" s="36"/>
      <c r="C121" s="36"/>
      <c r="D121" s="37"/>
      <c r="E121" s="36"/>
      <c r="F121" s="31"/>
      <c r="G121" s="31"/>
      <c r="H121" s="31"/>
      <c r="I121" s="31"/>
      <c r="J121" s="31"/>
      <c r="K121" s="36"/>
      <c r="L121" s="36"/>
      <c r="M121" s="36"/>
      <c r="N121" s="36"/>
      <c r="O121" s="36"/>
      <c r="P121" s="36"/>
      <c r="Q121" s="36"/>
    </row>
    <row r="122" spans="1:22" x14ac:dyDescent="0.25">
      <c r="A122" s="31"/>
      <c r="B122" s="36"/>
      <c r="C122" s="36"/>
      <c r="D122" s="37"/>
      <c r="E122" s="36"/>
      <c r="F122" s="31"/>
      <c r="G122" s="31"/>
      <c r="H122" s="31"/>
      <c r="I122" s="31"/>
      <c r="J122" s="31"/>
      <c r="K122" s="36"/>
      <c r="L122" s="36"/>
      <c r="M122" s="36"/>
      <c r="N122" s="36"/>
      <c r="O122" s="36"/>
      <c r="P122" s="36"/>
      <c r="Q122" s="36"/>
    </row>
    <row r="123" spans="1:22" x14ac:dyDescent="0.25">
      <c r="A123" s="31"/>
      <c r="B123" s="36"/>
      <c r="C123" s="36"/>
      <c r="D123" s="37"/>
      <c r="E123" s="36"/>
      <c r="F123" s="31"/>
      <c r="G123" s="31"/>
      <c r="H123" s="31"/>
      <c r="I123" s="31"/>
      <c r="J123" s="31"/>
      <c r="K123" s="36"/>
      <c r="L123" s="36"/>
      <c r="M123" s="36"/>
      <c r="N123" s="36"/>
      <c r="O123" s="36"/>
      <c r="P123" s="36"/>
      <c r="Q123" s="36"/>
    </row>
    <row r="124" spans="1:22" x14ac:dyDescent="0.25">
      <c r="A124" s="31"/>
      <c r="B124" s="36"/>
      <c r="C124" s="36"/>
      <c r="D124" s="37"/>
      <c r="E124" s="36"/>
      <c r="F124" s="31"/>
      <c r="G124" s="31"/>
      <c r="H124" s="31"/>
      <c r="I124" s="31"/>
      <c r="J124" s="31"/>
      <c r="K124" s="36"/>
      <c r="L124" s="36"/>
      <c r="M124" s="36"/>
      <c r="N124" s="36"/>
      <c r="O124" s="36"/>
      <c r="P124" s="36"/>
      <c r="Q124" s="36"/>
    </row>
    <row r="125" spans="1:22" x14ac:dyDescent="0.25">
      <c r="A125" s="31"/>
      <c r="B125" s="36"/>
      <c r="C125" s="36"/>
      <c r="D125" s="37"/>
      <c r="E125" s="36"/>
      <c r="F125" s="31"/>
      <c r="G125" s="31"/>
      <c r="H125" s="31"/>
      <c r="I125" s="31"/>
      <c r="J125" s="31"/>
      <c r="K125" s="36"/>
      <c r="L125" s="36"/>
      <c r="M125" s="36"/>
      <c r="N125" s="36"/>
      <c r="O125" s="36"/>
      <c r="P125" s="36"/>
      <c r="Q125" s="36"/>
    </row>
    <row r="126" spans="1:22" x14ac:dyDescent="0.25">
      <c r="A126" s="31"/>
      <c r="B126" s="36"/>
      <c r="C126" s="36"/>
      <c r="D126" s="37"/>
      <c r="E126" s="36"/>
      <c r="F126" s="31"/>
      <c r="G126" s="31"/>
      <c r="H126" s="31"/>
      <c r="I126" s="31"/>
      <c r="J126" s="31"/>
      <c r="K126" s="36"/>
      <c r="L126" s="36"/>
      <c r="M126" s="36"/>
      <c r="N126" s="36"/>
      <c r="O126" s="36"/>
      <c r="P126" s="36"/>
      <c r="Q126" s="36"/>
    </row>
    <row r="127" spans="1:22" x14ac:dyDescent="0.25">
      <c r="A127" s="31"/>
      <c r="B127" s="36"/>
      <c r="C127" s="36"/>
      <c r="D127" s="37"/>
      <c r="E127" s="36"/>
      <c r="F127" s="31"/>
      <c r="G127" s="31"/>
      <c r="H127" s="31"/>
      <c r="I127" s="31"/>
      <c r="J127" s="31"/>
      <c r="K127" s="36"/>
      <c r="L127" s="36"/>
      <c r="M127" s="36"/>
      <c r="N127" s="36"/>
      <c r="O127" s="36"/>
      <c r="P127" s="36"/>
      <c r="Q127" s="36"/>
    </row>
    <row r="128" spans="1:22" x14ac:dyDescent="0.25">
      <c r="A128" s="31"/>
      <c r="B128" s="36"/>
      <c r="C128" s="36"/>
      <c r="D128" s="37"/>
      <c r="E128" s="36"/>
      <c r="F128" s="31"/>
      <c r="G128" s="31"/>
      <c r="H128" s="31"/>
      <c r="I128" s="31"/>
      <c r="J128" s="31"/>
      <c r="K128" s="36"/>
      <c r="L128" s="36"/>
      <c r="M128" s="36"/>
      <c r="N128" s="36"/>
      <c r="O128" s="36"/>
      <c r="P128" s="36"/>
      <c r="Q128" s="36"/>
    </row>
    <row r="129" spans="1:17" x14ac:dyDescent="0.25">
      <c r="A129" s="31"/>
      <c r="B129" s="36"/>
      <c r="C129" s="36"/>
      <c r="D129" s="37"/>
      <c r="E129" s="36"/>
      <c r="F129" s="31"/>
      <c r="G129" s="31"/>
      <c r="H129" s="31"/>
      <c r="I129" s="31"/>
      <c r="J129" s="31"/>
      <c r="K129" s="36"/>
      <c r="L129" s="36"/>
      <c r="M129" s="36"/>
      <c r="N129" s="36"/>
      <c r="O129" s="36"/>
      <c r="P129" s="36"/>
      <c r="Q129" s="36"/>
    </row>
    <row r="130" spans="1:17" x14ac:dyDescent="0.25">
      <c r="A130" s="31"/>
      <c r="B130" s="36"/>
      <c r="C130" s="36"/>
      <c r="D130" s="37"/>
      <c r="E130" s="36"/>
      <c r="F130" s="31"/>
      <c r="G130" s="31"/>
      <c r="H130" s="31"/>
      <c r="I130" s="31"/>
      <c r="J130" s="31"/>
      <c r="K130" s="36"/>
      <c r="L130" s="36"/>
      <c r="M130" s="36"/>
      <c r="N130" s="36"/>
      <c r="O130" s="36"/>
      <c r="P130" s="36"/>
      <c r="Q130" s="36"/>
    </row>
    <row r="131" spans="1:17" x14ac:dyDescent="0.25">
      <c r="A131" s="31"/>
      <c r="B131" s="36"/>
      <c r="C131" s="36"/>
      <c r="D131" s="37"/>
      <c r="E131" s="36"/>
      <c r="F131" s="31"/>
      <c r="G131" s="31"/>
      <c r="H131" s="31"/>
      <c r="I131" s="31"/>
      <c r="J131" s="31"/>
      <c r="K131" s="36"/>
      <c r="L131" s="36"/>
      <c r="M131" s="36"/>
      <c r="N131" s="36"/>
      <c r="O131" s="36"/>
      <c r="P131" s="36"/>
      <c r="Q131" s="36"/>
    </row>
    <row r="132" spans="1:17" x14ac:dyDescent="0.25">
      <c r="A132" s="31"/>
      <c r="B132" s="36"/>
      <c r="C132" s="36"/>
      <c r="D132" s="37"/>
      <c r="E132" s="36"/>
      <c r="F132" s="31"/>
      <c r="G132" s="31"/>
      <c r="H132" s="31"/>
      <c r="I132" s="31"/>
      <c r="J132" s="31"/>
      <c r="K132" s="36"/>
      <c r="L132" s="36"/>
      <c r="M132" s="36"/>
      <c r="N132" s="36"/>
      <c r="O132" s="36"/>
      <c r="P132" s="36"/>
      <c r="Q132" s="36"/>
    </row>
    <row r="133" spans="1:17" x14ac:dyDescent="0.25">
      <c r="A133" s="31"/>
      <c r="B133" s="36"/>
      <c r="C133" s="36"/>
      <c r="D133" s="37"/>
      <c r="E133" s="36"/>
      <c r="F133" s="31"/>
      <c r="G133" s="31"/>
      <c r="H133" s="31"/>
      <c r="I133" s="31"/>
      <c r="J133" s="31"/>
      <c r="K133" s="36"/>
      <c r="L133" s="36"/>
      <c r="M133" s="36"/>
      <c r="N133" s="36"/>
      <c r="O133" s="36"/>
      <c r="P133" s="36"/>
      <c r="Q133" s="36"/>
    </row>
    <row r="134" spans="1:17" x14ac:dyDescent="0.25">
      <c r="A134" s="31"/>
      <c r="B134" s="36"/>
      <c r="C134" s="36"/>
      <c r="D134" s="37"/>
      <c r="E134" s="36"/>
      <c r="F134" s="31"/>
      <c r="G134" s="31"/>
      <c r="H134" s="31"/>
      <c r="I134" s="31"/>
      <c r="J134" s="31"/>
      <c r="K134" s="36"/>
      <c r="L134" s="36"/>
      <c r="M134" s="36"/>
      <c r="N134" s="36"/>
      <c r="O134" s="36"/>
      <c r="P134" s="36"/>
      <c r="Q134" s="36"/>
    </row>
    <row r="135" spans="1:17" x14ac:dyDescent="0.25">
      <c r="A135" s="31"/>
      <c r="B135" s="36"/>
      <c r="C135" s="36"/>
      <c r="D135" s="37"/>
      <c r="E135" s="36"/>
      <c r="F135" s="31"/>
      <c r="G135" s="31"/>
      <c r="H135" s="31"/>
      <c r="I135" s="31"/>
      <c r="J135" s="31"/>
      <c r="K135" s="36"/>
      <c r="L135" s="36"/>
      <c r="M135" s="36"/>
      <c r="N135" s="36"/>
      <c r="O135" s="36"/>
      <c r="P135" s="36"/>
      <c r="Q135" s="36"/>
    </row>
    <row r="136" spans="1:17" x14ac:dyDescent="0.25">
      <c r="A136" s="31"/>
      <c r="B136" s="36"/>
      <c r="C136" s="36"/>
      <c r="D136" s="37"/>
      <c r="E136" s="36"/>
      <c r="F136" s="31"/>
      <c r="G136" s="31"/>
      <c r="H136" s="31"/>
      <c r="I136" s="31"/>
      <c r="J136" s="31"/>
      <c r="K136" s="36"/>
      <c r="L136" s="36"/>
      <c r="M136" s="36"/>
      <c r="N136" s="36"/>
      <c r="O136" s="36"/>
      <c r="P136" s="36"/>
      <c r="Q136" s="36"/>
    </row>
    <row r="137" spans="1:17" x14ac:dyDescent="0.25">
      <c r="A137" s="31"/>
      <c r="B137" s="36"/>
      <c r="C137" s="36"/>
      <c r="D137" s="37"/>
      <c r="E137" s="36"/>
      <c r="F137" s="31"/>
      <c r="G137" s="31"/>
      <c r="H137" s="31"/>
      <c r="I137" s="31"/>
      <c r="J137" s="31"/>
      <c r="K137" s="36"/>
      <c r="L137" s="36"/>
      <c r="M137" s="36"/>
      <c r="N137" s="36"/>
      <c r="O137" s="36"/>
      <c r="P137" s="36"/>
      <c r="Q137" s="36"/>
    </row>
    <row r="138" spans="1:17" x14ac:dyDescent="0.25">
      <c r="A138" s="31"/>
      <c r="B138" s="36"/>
      <c r="C138" s="36"/>
      <c r="D138" s="37"/>
      <c r="E138" s="36"/>
      <c r="F138" s="31"/>
      <c r="G138" s="31"/>
      <c r="H138" s="31"/>
      <c r="I138" s="31"/>
      <c r="J138" s="31"/>
      <c r="K138" s="36"/>
      <c r="L138" s="36"/>
      <c r="M138" s="36"/>
      <c r="N138" s="36"/>
      <c r="O138" s="36"/>
      <c r="P138" s="36"/>
      <c r="Q138" s="36"/>
    </row>
    <row r="139" spans="1:17" x14ac:dyDescent="0.25">
      <c r="A139" s="31"/>
      <c r="B139" s="36"/>
      <c r="C139" s="36"/>
      <c r="D139" s="37"/>
      <c r="E139" s="36"/>
      <c r="F139" s="31"/>
      <c r="G139" s="31"/>
      <c r="H139" s="31"/>
      <c r="I139" s="31"/>
      <c r="J139" s="31"/>
      <c r="K139" s="36"/>
      <c r="L139" s="36"/>
      <c r="M139" s="36"/>
      <c r="N139" s="36"/>
      <c r="O139" s="36"/>
      <c r="P139" s="36"/>
      <c r="Q139" s="36"/>
    </row>
    <row r="140" spans="1:17" x14ac:dyDescent="0.25">
      <c r="A140" s="31"/>
      <c r="B140" s="36"/>
      <c r="C140" s="36"/>
      <c r="D140" s="31"/>
      <c r="E140" s="36"/>
      <c r="F140" s="31"/>
      <c r="G140" s="31"/>
      <c r="H140" s="31"/>
      <c r="I140" s="31"/>
      <c r="J140" s="31"/>
      <c r="K140" s="36"/>
      <c r="L140" s="36"/>
      <c r="M140" s="36"/>
      <c r="N140" s="36"/>
      <c r="O140" s="36"/>
      <c r="P140" s="36"/>
      <c r="Q140" s="36"/>
    </row>
    <row r="141" spans="1:17" x14ac:dyDescent="0.25">
      <c r="A141" s="31"/>
      <c r="B141" s="36"/>
      <c r="C141" s="36"/>
      <c r="D141" s="31"/>
      <c r="E141" s="36"/>
      <c r="F141" s="31"/>
      <c r="G141" s="31"/>
      <c r="H141" s="31"/>
      <c r="I141" s="31"/>
      <c r="J141" s="31"/>
      <c r="K141" s="36"/>
      <c r="L141" s="36"/>
      <c r="M141" s="36"/>
      <c r="N141" s="36"/>
      <c r="O141" s="36"/>
      <c r="P141" s="36"/>
      <c r="Q141" s="36"/>
    </row>
    <row r="142" spans="1:17" x14ac:dyDescent="0.25">
      <c r="A142" s="31"/>
      <c r="B142" s="36"/>
      <c r="C142" s="36"/>
      <c r="D142" s="31"/>
      <c r="E142" s="36"/>
      <c r="F142" s="31"/>
      <c r="G142" s="31"/>
      <c r="H142" s="31"/>
      <c r="I142" s="31"/>
      <c r="J142" s="31"/>
      <c r="K142" s="36"/>
      <c r="L142" s="36"/>
      <c r="M142" s="36"/>
      <c r="N142" s="36"/>
      <c r="O142" s="36"/>
      <c r="P142" s="36"/>
      <c r="Q142" s="36"/>
    </row>
    <row r="143" spans="1:17" x14ac:dyDescent="0.25">
      <c r="A143" s="31"/>
      <c r="B143" s="36"/>
      <c r="C143" s="36"/>
      <c r="D143" s="31"/>
      <c r="E143" s="36"/>
      <c r="F143" s="31"/>
      <c r="G143" s="31"/>
      <c r="H143" s="31"/>
      <c r="I143" s="31"/>
      <c r="J143" s="31"/>
      <c r="K143" s="36"/>
      <c r="L143" s="36"/>
      <c r="M143" s="36"/>
      <c r="N143" s="36"/>
      <c r="O143" s="36"/>
      <c r="P143" s="31"/>
      <c r="Q143" s="36"/>
    </row>
    <row r="144" spans="1:17" x14ac:dyDescent="0.25">
      <c r="A144" s="31"/>
      <c r="B144" s="36"/>
      <c r="C144" s="36"/>
      <c r="D144" s="31"/>
      <c r="E144" s="36"/>
      <c r="F144" s="31"/>
      <c r="G144" s="31"/>
      <c r="H144" s="31"/>
      <c r="I144" s="31"/>
      <c r="J144" s="31"/>
      <c r="K144" s="36"/>
      <c r="L144" s="36"/>
      <c r="M144" s="36"/>
      <c r="N144" s="36"/>
      <c r="O144" s="36"/>
      <c r="P144" s="31"/>
      <c r="Q144" s="36"/>
    </row>
    <row r="145" spans="1:17" x14ac:dyDescent="0.25">
      <c r="A145" s="31"/>
      <c r="B145" s="36"/>
      <c r="C145" s="36"/>
      <c r="D145" s="31"/>
      <c r="E145" s="36"/>
      <c r="F145" s="31"/>
      <c r="G145" s="31"/>
      <c r="H145" s="31"/>
      <c r="I145" s="31"/>
      <c r="J145" s="31"/>
      <c r="K145" s="36"/>
      <c r="L145" s="36"/>
      <c r="M145" s="36"/>
      <c r="N145" s="36"/>
      <c r="O145" s="36"/>
      <c r="P145" s="31"/>
      <c r="Q145" s="36"/>
    </row>
    <row r="146" spans="1:17" x14ac:dyDescent="0.25">
      <c r="A146" s="31"/>
      <c r="B146" s="36"/>
      <c r="C146" s="36"/>
      <c r="D146" s="31"/>
      <c r="E146" s="36"/>
      <c r="F146" s="31"/>
      <c r="G146" s="31"/>
      <c r="H146" s="31"/>
      <c r="I146" s="31"/>
      <c r="J146" s="31"/>
      <c r="K146" s="36"/>
      <c r="L146" s="36"/>
      <c r="M146" s="36"/>
      <c r="N146" s="36"/>
      <c r="O146" s="36"/>
      <c r="P146" s="31"/>
      <c r="Q146" s="36"/>
    </row>
    <row r="147" spans="1:17" x14ac:dyDescent="0.25">
      <c r="A147" s="31"/>
      <c r="B147" s="36"/>
      <c r="C147" s="36"/>
      <c r="D147" s="31"/>
      <c r="E147" s="36"/>
      <c r="F147" s="31"/>
      <c r="G147" s="31"/>
      <c r="H147" s="31"/>
      <c r="I147" s="31"/>
      <c r="J147" s="31"/>
      <c r="K147" s="36"/>
      <c r="L147" s="36"/>
      <c r="M147" s="36"/>
      <c r="N147" s="36"/>
      <c r="O147" s="36"/>
      <c r="P147" s="31"/>
      <c r="Q147" s="36"/>
    </row>
    <row r="148" spans="1:17" x14ac:dyDescent="0.25">
      <c r="A148" s="31"/>
      <c r="B148" s="36"/>
      <c r="C148" s="31"/>
      <c r="D148" s="31"/>
      <c r="E148" s="36"/>
      <c r="F148" s="31"/>
      <c r="G148" s="31"/>
      <c r="H148" s="31"/>
      <c r="I148" s="31"/>
      <c r="J148" s="31"/>
      <c r="K148" s="36"/>
      <c r="L148" s="36"/>
      <c r="M148" s="36"/>
      <c r="N148" s="36"/>
      <c r="O148" s="36"/>
      <c r="P148" s="31"/>
      <c r="Q148" s="36"/>
    </row>
    <row r="149" spans="1:17" x14ac:dyDescent="0.25">
      <c r="A149" s="31"/>
      <c r="B149" s="36"/>
      <c r="C149" s="31"/>
      <c r="D149" s="31"/>
      <c r="E149" s="36"/>
      <c r="F149" s="31"/>
      <c r="G149" s="31"/>
      <c r="H149" s="31"/>
      <c r="I149" s="31"/>
      <c r="J149" s="31"/>
      <c r="K149" s="36"/>
      <c r="L149" s="36"/>
      <c r="M149" s="36"/>
      <c r="N149" s="31"/>
      <c r="O149" s="36"/>
      <c r="P149" s="31"/>
      <c r="Q149" s="36"/>
    </row>
    <row r="150" spans="1:17" x14ac:dyDescent="0.25">
      <c r="A150" s="31"/>
      <c r="B150" s="36"/>
      <c r="C150" s="31"/>
      <c r="D150" s="31"/>
      <c r="E150" s="36"/>
      <c r="F150" s="31"/>
      <c r="G150" s="31"/>
      <c r="H150" s="31"/>
      <c r="I150" s="31"/>
      <c r="J150" s="31"/>
      <c r="K150" s="36"/>
      <c r="L150" s="31"/>
      <c r="M150" s="31"/>
      <c r="N150" s="31"/>
      <c r="O150" s="31"/>
      <c r="P150" s="31"/>
      <c r="Q150" s="36"/>
    </row>
    <row r="151" spans="1:17" x14ac:dyDescent="0.25">
      <c r="A151" s="31"/>
      <c r="B151" s="36"/>
      <c r="C151" s="31"/>
      <c r="D151" s="31"/>
      <c r="E151" s="36"/>
      <c r="F151" s="31"/>
      <c r="G151" s="31"/>
      <c r="H151" s="31"/>
      <c r="I151" s="31"/>
      <c r="J151" s="31"/>
      <c r="K151" s="36"/>
      <c r="L151" s="31"/>
      <c r="M151" s="31"/>
      <c r="N151" s="31"/>
      <c r="O151" s="31"/>
      <c r="P151" s="31"/>
      <c r="Q151" s="31"/>
    </row>
    <row r="152" spans="1:17" x14ac:dyDescent="0.25">
      <c r="A152" s="31"/>
      <c r="B152" s="36"/>
      <c r="C152" s="31"/>
      <c r="D152" s="31"/>
      <c r="E152" s="36"/>
      <c r="F152" s="31"/>
      <c r="G152" s="31"/>
      <c r="H152" s="31"/>
      <c r="I152" s="31"/>
      <c r="J152" s="31"/>
      <c r="K152" s="36"/>
      <c r="L152" s="31"/>
      <c r="M152" s="31"/>
      <c r="N152" s="31"/>
      <c r="O152" s="31"/>
      <c r="P152" s="31"/>
      <c r="Q152" s="31"/>
    </row>
    <row r="153" spans="1:17" x14ac:dyDescent="0.25">
      <c r="B153" s="1"/>
      <c r="K153" s="1"/>
    </row>
    <row r="154" spans="1:17" x14ac:dyDescent="0.25">
      <c r="B154" s="1"/>
      <c r="K154" s="1"/>
    </row>
  </sheetData>
  <autoFilter ref="A1:Q1" xr:uid="{5C318FD7-4630-4F1A-8BDD-A775E05B0BD5}"/>
  <mergeCells count="6">
    <mergeCell ref="U70:U81"/>
    <mergeCell ref="T107:T110"/>
    <mergeCell ref="U27:U38"/>
    <mergeCell ref="U15:U26"/>
    <mergeCell ref="T2:T9"/>
    <mergeCell ref="U58:U69"/>
  </mergeCells>
  <pageMargins left="0.7" right="0.7" top="0.75" bottom="0.75" header="0.3" footer="0.3"/>
  <pageSetup paperSize="9" orientation="portrait" horizontalDpi="0" verticalDpi="0" r:id="rId1"/>
  <ignoredErrors>
    <ignoredError sqref="Y26:Y37 Y38 Y69:Y81" formulaRange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D3C5AE40-0B1B-4F29-BD0B-5CBAA06EA00A}">
          <x14:formula1>
            <xm:f>'Liste déroulante'!$B$2:$B$20</xm:f>
          </x14:formula1>
          <xm:sqref>K2:K154</xm:sqref>
        </x14:dataValidation>
        <x14:dataValidation type="list" allowBlank="1" showInputMessage="1" showErrorMessage="1" xr:uid="{08AF3B74-45EC-4153-A8BC-4E84C0605072}">
          <x14:formula1>
            <xm:f>'Liste déroulante'!$D$2:$D$6</xm:f>
          </x14:formula1>
          <xm:sqref>C2:C147</xm:sqref>
        </x14:dataValidation>
        <x14:dataValidation type="list" allowBlank="1" showInputMessage="1" showErrorMessage="1" xr:uid="{A6060F66-7872-460F-9060-D0E2FB5AD90B}">
          <x14:formula1>
            <xm:f>'Liste déroulante'!$H$2:$H$160</xm:f>
          </x14:formula1>
          <xm:sqref>B2:B154</xm:sqref>
        </x14:dataValidation>
        <x14:dataValidation type="list" allowBlank="1" showInputMessage="1" showErrorMessage="1" xr:uid="{F642F5BC-3CC5-4E77-AC55-AFA8E972DEC5}">
          <x14:formula1>
            <xm:f>'Liste déroulante'!$F$2:$F$19</xm:f>
          </x14:formula1>
          <xm:sqref>L2:L149</xm:sqref>
        </x14:dataValidation>
        <x14:dataValidation type="list" allowBlank="1" showInputMessage="1" showErrorMessage="1" xr:uid="{A1532FCC-81CB-4E96-BE4C-986EFD652317}">
          <x14:formula1>
            <xm:f>'Liste déroulante'!$J$2:$J$12</xm:f>
          </x14:formula1>
          <xm:sqref>M2:M149</xm:sqref>
        </x14:dataValidation>
        <x14:dataValidation type="list" allowBlank="1" showInputMessage="1" showErrorMessage="1" xr:uid="{510744DF-3D11-46C2-8459-8F428DCE4193}">
          <x14:formula1>
            <xm:f>'Liste déroulante'!$L$2:$L$12</xm:f>
          </x14:formula1>
          <xm:sqref>N2:N148</xm:sqref>
        </x14:dataValidation>
        <x14:dataValidation type="list" allowBlank="1" showInputMessage="1" showErrorMessage="1" xr:uid="{2FE5A5F9-FC8D-4BD7-AB04-2010D4B3A302}">
          <x14:formula1>
            <xm:f>'Liste déroulante'!$N$2:$N$6</xm:f>
          </x14:formula1>
          <xm:sqref>P2:P142</xm:sqref>
        </x14:dataValidation>
        <x14:dataValidation type="list" allowBlank="1" showInputMessage="1" showErrorMessage="1" xr:uid="{DDE2B486-FE7F-43B7-A939-4943C467E966}">
          <x14:formula1>
            <xm:f>'Liste déroulante'!$P$2:$P$6</xm:f>
          </x14:formula1>
          <xm:sqref>Q2:Q150</xm:sqref>
        </x14:dataValidation>
        <x14:dataValidation type="list" allowBlank="1" showInputMessage="1" showErrorMessage="1" xr:uid="{31CE36DA-E507-4BEE-9176-1D937DE6F352}">
          <x14:formula1>
            <xm:f>'Liste déroulante'!$C$2:$C$5</xm:f>
          </x14:formula1>
          <xm:sqref>D2:D139</xm:sqref>
        </x14:dataValidation>
        <x14:dataValidation type="list" allowBlank="1" showInputMessage="1" showErrorMessage="1" xr:uid="{D4398A76-0EFE-4135-A2CC-FD3F1502958A}">
          <x14:formula1>
            <xm:f>'Liste déroulante'!$M$2:$M$7</xm:f>
          </x14:formula1>
          <xm:sqref>O2:O149</xm:sqref>
        </x14:dataValidation>
        <x14:dataValidation type="list" allowBlank="1" showInputMessage="1" showErrorMessage="1" xr:uid="{B93FF4FE-0B0D-421E-8B44-74BA1DDD450B}">
          <x14:formula1>
            <xm:f>'Liste déroulante'!$J$18:$J$23</xm:f>
          </x14:formula1>
          <xm:sqref>F2:F38</xm:sqref>
        </x14:dataValidation>
        <x14:dataValidation type="list" allowBlank="1" showInputMessage="1" showErrorMessage="1" xr:uid="{6EA4F844-4C5D-4A88-A61D-3B11D6E5703E}">
          <x14:formula1>
            <xm:f>'Liste déroulante'!$K$18:$K$29</xm:f>
          </x14:formula1>
          <xm:sqref>G2:G90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864D1-1E11-4D29-A6DE-4E4480CD799C}">
  <dimension ref="A1:P160"/>
  <sheetViews>
    <sheetView workbookViewId="0">
      <selection activeCell="D8" sqref="D8"/>
    </sheetView>
  </sheetViews>
  <sheetFormatPr baseColWidth="10" defaultRowHeight="15" x14ac:dyDescent="0.25"/>
  <cols>
    <col min="2" max="2" width="22" bestFit="1" customWidth="1"/>
    <col min="3" max="3" width="18.42578125" bestFit="1" customWidth="1"/>
    <col min="6" max="6" width="23.28515625" bestFit="1" customWidth="1"/>
    <col min="8" max="8" width="22.85546875" bestFit="1" customWidth="1"/>
    <col min="10" max="10" width="33.7109375" bestFit="1" customWidth="1"/>
    <col min="12" max="12" width="36.7109375" bestFit="1" customWidth="1"/>
    <col min="13" max="13" width="21" bestFit="1" customWidth="1"/>
    <col min="14" max="14" width="18" bestFit="1" customWidth="1"/>
    <col min="16" max="16" width="17.28515625" bestFit="1" customWidth="1"/>
  </cols>
  <sheetData>
    <row r="1" spans="1:16" ht="14.25" customHeight="1" thickBot="1" x14ac:dyDescent="0.3">
      <c r="A1" s="5" t="s">
        <v>32</v>
      </c>
      <c r="B1" s="2" t="s">
        <v>4</v>
      </c>
      <c r="C1" s="40" t="s">
        <v>253</v>
      </c>
      <c r="D1" s="40" t="s">
        <v>12</v>
      </c>
      <c r="F1" s="8" t="s">
        <v>33</v>
      </c>
      <c r="H1" s="14" t="s">
        <v>85</v>
      </c>
      <c r="J1" s="11" t="s">
        <v>52</v>
      </c>
      <c r="L1" s="13" t="s">
        <v>64</v>
      </c>
      <c r="M1" s="13" t="s">
        <v>258</v>
      </c>
      <c r="N1" s="15" t="s">
        <v>8</v>
      </c>
      <c r="O1" s="15"/>
      <c r="P1" s="15" t="s">
        <v>76</v>
      </c>
    </row>
    <row r="2" spans="1:16" ht="14.25" customHeight="1" thickTop="1" x14ac:dyDescent="0.25">
      <c r="A2" s="6">
        <v>1</v>
      </c>
      <c r="B2" s="3" t="s">
        <v>13</v>
      </c>
      <c r="C2" s="41" t="s">
        <v>254</v>
      </c>
      <c r="D2" s="41" t="s">
        <v>249</v>
      </c>
      <c r="F2" s="9" t="s">
        <v>34</v>
      </c>
      <c r="H2" s="17" t="s">
        <v>86</v>
      </c>
      <c r="J2" s="12" t="s">
        <v>53</v>
      </c>
      <c r="L2" s="1" t="s">
        <v>65</v>
      </c>
      <c r="M2" s="1" t="s">
        <v>259</v>
      </c>
      <c r="N2" s="16" t="s">
        <v>77</v>
      </c>
      <c r="O2" s="16"/>
      <c r="P2" s="16" t="s">
        <v>78</v>
      </c>
    </row>
    <row r="3" spans="1:16" ht="14.25" customHeight="1" x14ac:dyDescent="0.25">
      <c r="A3" s="7">
        <v>2</v>
      </c>
      <c r="B3" s="4" t="s">
        <v>14</v>
      </c>
      <c r="C3" s="42" t="s">
        <v>255</v>
      </c>
      <c r="D3" s="42" t="s">
        <v>245</v>
      </c>
      <c r="F3" s="10" t="s">
        <v>35</v>
      </c>
      <c r="H3" s="18" t="s">
        <v>87</v>
      </c>
      <c r="J3" s="12" t="s">
        <v>54</v>
      </c>
      <c r="L3" s="1" t="s">
        <v>66</v>
      </c>
      <c r="M3" s="1" t="s">
        <v>278</v>
      </c>
      <c r="N3" s="16" t="s">
        <v>79</v>
      </c>
      <c r="O3" s="16"/>
      <c r="P3" s="16" t="s">
        <v>79</v>
      </c>
    </row>
    <row r="4" spans="1:16" ht="14.25" customHeight="1" x14ac:dyDescent="0.25">
      <c r="A4" s="6">
        <v>2</v>
      </c>
      <c r="B4" s="3" t="s">
        <v>15</v>
      </c>
      <c r="C4" s="41" t="s">
        <v>256</v>
      </c>
      <c r="D4" s="41" t="s">
        <v>246</v>
      </c>
      <c r="F4" s="9" t="s">
        <v>36</v>
      </c>
      <c r="H4" s="17" t="s">
        <v>88</v>
      </c>
      <c r="J4" s="12" t="s">
        <v>55</v>
      </c>
      <c r="L4" s="1" t="s">
        <v>67</v>
      </c>
      <c r="M4" s="1" t="s">
        <v>260</v>
      </c>
      <c r="N4" s="16" t="s">
        <v>80</v>
      </c>
      <c r="O4" s="16"/>
      <c r="P4" s="16" t="s">
        <v>80</v>
      </c>
    </row>
    <row r="5" spans="1:16" ht="14.25" customHeight="1" x14ac:dyDescent="0.25">
      <c r="A5" s="7">
        <v>2</v>
      </c>
      <c r="B5" s="4" t="s">
        <v>16</v>
      </c>
      <c r="C5" s="42" t="s">
        <v>257</v>
      </c>
      <c r="D5" s="42" t="s">
        <v>247</v>
      </c>
      <c r="F5" s="10" t="s">
        <v>37</v>
      </c>
      <c r="H5" s="18" t="s">
        <v>89</v>
      </c>
      <c r="J5" s="12" t="s">
        <v>56</v>
      </c>
      <c r="L5" s="1" t="s">
        <v>68</v>
      </c>
      <c r="M5" s="1" t="s">
        <v>262</v>
      </c>
      <c r="N5" s="16" t="s">
        <v>81</v>
      </c>
      <c r="O5" s="16"/>
      <c r="P5" s="16" t="s">
        <v>82</v>
      </c>
    </row>
    <row r="6" spans="1:16" ht="14.25" customHeight="1" x14ac:dyDescent="0.25">
      <c r="A6" s="6">
        <v>3</v>
      </c>
      <c r="B6" s="3" t="s">
        <v>17</v>
      </c>
      <c r="C6" s="41"/>
      <c r="D6" s="41" t="s">
        <v>248</v>
      </c>
      <c r="F6" s="9" t="s">
        <v>38</v>
      </c>
      <c r="H6" s="17" t="s">
        <v>90</v>
      </c>
      <c r="J6" s="12" t="s">
        <v>57</v>
      </c>
      <c r="L6" s="1" t="s">
        <v>69</v>
      </c>
      <c r="M6" s="1" t="s">
        <v>261</v>
      </c>
      <c r="N6" s="16" t="s">
        <v>83</v>
      </c>
      <c r="O6" s="16"/>
      <c r="P6" s="16" t="s">
        <v>84</v>
      </c>
    </row>
    <row r="7" spans="1:16" ht="14.25" customHeight="1" x14ac:dyDescent="0.25">
      <c r="A7" s="7">
        <v>3</v>
      </c>
      <c r="B7" s="4" t="s">
        <v>18</v>
      </c>
      <c r="D7" s="27"/>
      <c r="F7" s="10" t="s">
        <v>39</v>
      </c>
      <c r="H7" s="18" t="s">
        <v>91</v>
      </c>
      <c r="J7" s="12" t="s">
        <v>58</v>
      </c>
      <c r="L7" s="1" t="s">
        <v>70</v>
      </c>
      <c r="M7" s="1" t="s">
        <v>62</v>
      </c>
      <c r="N7" s="16"/>
      <c r="O7" s="16"/>
      <c r="P7" s="16"/>
    </row>
    <row r="8" spans="1:16" ht="14.25" customHeight="1" x14ac:dyDescent="0.25">
      <c r="A8" s="6">
        <v>3</v>
      </c>
      <c r="B8" s="3" t="s">
        <v>19</v>
      </c>
      <c r="D8" s="27"/>
      <c r="F8" s="9" t="s">
        <v>40</v>
      </c>
      <c r="H8" s="17" t="s">
        <v>92</v>
      </c>
      <c r="J8" s="12" t="s">
        <v>59</v>
      </c>
      <c r="L8" s="1" t="s">
        <v>71</v>
      </c>
      <c r="M8" s="1"/>
      <c r="N8" s="16"/>
      <c r="O8" s="16"/>
      <c r="P8" s="16"/>
    </row>
    <row r="9" spans="1:16" ht="14.25" customHeight="1" x14ac:dyDescent="0.25">
      <c r="A9" s="7">
        <v>3</v>
      </c>
      <c r="B9" s="4" t="s">
        <v>20</v>
      </c>
      <c r="D9" s="27"/>
      <c r="F9" s="10" t="s">
        <v>41</v>
      </c>
      <c r="H9" s="18" t="s">
        <v>93</v>
      </c>
      <c r="J9" s="12" t="s">
        <v>60</v>
      </c>
      <c r="L9" s="1" t="s">
        <v>72</v>
      </c>
      <c r="M9" s="1"/>
    </row>
    <row r="10" spans="1:16" ht="14.25" customHeight="1" x14ac:dyDescent="0.25">
      <c r="A10" s="6">
        <v>4</v>
      </c>
      <c r="B10" s="3" t="s">
        <v>21</v>
      </c>
      <c r="D10" s="27"/>
      <c r="F10" s="9" t="s">
        <v>42</v>
      </c>
      <c r="H10" s="17" t="s">
        <v>94</v>
      </c>
      <c r="J10" s="12" t="s">
        <v>61</v>
      </c>
      <c r="L10" s="1" t="s">
        <v>73</v>
      </c>
      <c r="M10" s="1"/>
    </row>
    <row r="11" spans="1:16" ht="14.25" customHeight="1" x14ac:dyDescent="0.25">
      <c r="A11" s="7">
        <v>4</v>
      </c>
      <c r="B11" s="4" t="s">
        <v>22</v>
      </c>
      <c r="D11" s="27"/>
      <c r="F11" s="10" t="s">
        <v>43</v>
      </c>
      <c r="H11" s="18" t="s">
        <v>95</v>
      </c>
      <c r="J11" s="12" t="s">
        <v>62</v>
      </c>
      <c r="L11" s="1" t="s">
        <v>74</v>
      </c>
      <c r="M11" s="1"/>
    </row>
    <row r="12" spans="1:16" ht="14.25" customHeight="1" x14ac:dyDescent="0.25">
      <c r="A12" s="6">
        <v>4</v>
      </c>
      <c r="B12" s="3" t="s">
        <v>23</v>
      </c>
      <c r="D12" s="27"/>
      <c r="F12" s="9" t="s">
        <v>44</v>
      </c>
      <c r="H12" s="17" t="s">
        <v>96</v>
      </c>
      <c r="J12" s="12" t="s">
        <v>63</v>
      </c>
      <c r="L12" s="1" t="s">
        <v>75</v>
      </c>
      <c r="M12" s="1"/>
    </row>
    <row r="13" spans="1:16" ht="14.25" customHeight="1" x14ac:dyDescent="0.25">
      <c r="A13" s="7">
        <v>4</v>
      </c>
      <c r="B13" s="4" t="s">
        <v>24</v>
      </c>
      <c r="D13" s="27"/>
      <c r="F13" s="10" t="s">
        <v>45</v>
      </c>
      <c r="H13" s="18" t="s">
        <v>97</v>
      </c>
      <c r="J13" s="12"/>
    </row>
    <row r="14" spans="1:16" ht="14.25" customHeight="1" x14ac:dyDescent="0.25">
      <c r="A14" s="6">
        <v>5</v>
      </c>
      <c r="B14" s="3" t="s">
        <v>25</v>
      </c>
      <c r="D14" s="27"/>
      <c r="F14" s="9" t="s">
        <v>46</v>
      </c>
      <c r="H14" s="17" t="s">
        <v>98</v>
      </c>
    </row>
    <row r="15" spans="1:16" ht="14.25" customHeight="1" x14ac:dyDescent="0.25">
      <c r="A15" s="7">
        <v>5</v>
      </c>
      <c r="B15" s="4" t="s">
        <v>26</v>
      </c>
      <c r="D15" s="27"/>
      <c r="F15" s="10" t="s">
        <v>47</v>
      </c>
      <c r="H15" s="18" t="s">
        <v>99</v>
      </c>
    </row>
    <row r="16" spans="1:16" ht="14.25" customHeight="1" x14ac:dyDescent="0.25">
      <c r="A16" s="6">
        <v>6</v>
      </c>
      <c r="B16" s="3" t="s">
        <v>27</v>
      </c>
      <c r="D16" s="27"/>
      <c r="F16" s="9" t="s">
        <v>48</v>
      </c>
      <c r="H16" s="17" t="s">
        <v>100</v>
      </c>
    </row>
    <row r="17" spans="1:11" ht="14.25" customHeight="1" thickBot="1" x14ac:dyDescent="0.3">
      <c r="A17" s="7">
        <v>6</v>
      </c>
      <c r="B17" s="4" t="s">
        <v>28</v>
      </c>
      <c r="D17" s="27"/>
      <c r="F17" s="10" t="s">
        <v>49</v>
      </c>
      <c r="H17" s="18" t="s">
        <v>101</v>
      </c>
      <c r="J17" s="8" t="s">
        <v>1</v>
      </c>
      <c r="K17" s="23" t="s">
        <v>263</v>
      </c>
    </row>
    <row r="18" spans="1:11" ht="14.25" customHeight="1" thickTop="1" x14ac:dyDescent="0.25">
      <c r="A18" s="6">
        <v>7</v>
      </c>
      <c r="B18" s="3" t="s">
        <v>29</v>
      </c>
      <c r="D18" s="27"/>
      <c r="F18" s="9" t="s">
        <v>50</v>
      </c>
      <c r="H18" s="17" t="s">
        <v>102</v>
      </c>
      <c r="J18" s="9">
        <v>2018</v>
      </c>
      <c r="K18" s="24" t="s">
        <v>264</v>
      </c>
    </row>
    <row r="19" spans="1:11" ht="14.25" customHeight="1" x14ac:dyDescent="0.25">
      <c r="A19" s="7">
        <v>8</v>
      </c>
      <c r="B19" s="4" t="s">
        <v>30</v>
      </c>
      <c r="D19" s="27"/>
      <c r="F19" s="10" t="s">
        <v>51</v>
      </c>
      <c r="H19" s="18" t="s">
        <v>103</v>
      </c>
      <c r="J19" s="10">
        <v>2019</v>
      </c>
      <c r="K19" s="25" t="s">
        <v>265</v>
      </c>
    </row>
    <row r="20" spans="1:11" ht="14.25" customHeight="1" x14ac:dyDescent="0.25">
      <c r="A20" s="6">
        <v>9</v>
      </c>
      <c r="B20" s="3" t="s">
        <v>31</v>
      </c>
      <c r="H20" s="17" t="s">
        <v>104</v>
      </c>
      <c r="J20" s="9">
        <v>2020</v>
      </c>
      <c r="K20" s="24" t="s">
        <v>266</v>
      </c>
    </row>
    <row r="21" spans="1:11" ht="14.25" customHeight="1" x14ac:dyDescent="0.25">
      <c r="H21" s="18" t="s">
        <v>105</v>
      </c>
      <c r="J21" s="10">
        <v>2021</v>
      </c>
      <c r="K21" s="25" t="s">
        <v>267</v>
      </c>
    </row>
    <row r="22" spans="1:11" ht="14.25" customHeight="1" x14ac:dyDescent="0.25">
      <c r="H22" s="17" t="s">
        <v>106</v>
      </c>
      <c r="J22" s="9">
        <v>2022</v>
      </c>
      <c r="K22" s="24" t="s">
        <v>268</v>
      </c>
    </row>
    <row r="23" spans="1:11" ht="14.25" customHeight="1" x14ac:dyDescent="0.25">
      <c r="H23" s="18" t="s">
        <v>107</v>
      </c>
      <c r="J23" s="10">
        <v>2023</v>
      </c>
      <c r="K23" s="25" t="s">
        <v>269</v>
      </c>
    </row>
    <row r="24" spans="1:11" ht="14.25" customHeight="1" x14ac:dyDescent="0.25">
      <c r="H24" s="17" t="s">
        <v>108</v>
      </c>
      <c r="K24" s="24" t="s">
        <v>270</v>
      </c>
    </row>
    <row r="25" spans="1:11" ht="14.25" customHeight="1" x14ac:dyDescent="0.25">
      <c r="H25" s="18" t="s">
        <v>109</v>
      </c>
      <c r="K25" s="25" t="s">
        <v>271</v>
      </c>
    </row>
    <row r="26" spans="1:11" ht="14.25" customHeight="1" x14ac:dyDescent="0.25">
      <c r="H26" s="17" t="s">
        <v>110</v>
      </c>
      <c r="K26" s="24" t="s">
        <v>272</v>
      </c>
    </row>
    <row r="27" spans="1:11" ht="14.25" customHeight="1" x14ac:dyDescent="0.25">
      <c r="H27" s="18" t="s">
        <v>111</v>
      </c>
      <c r="K27" s="25" t="s">
        <v>273</v>
      </c>
    </row>
    <row r="28" spans="1:11" ht="14.25" customHeight="1" x14ac:dyDescent="0.25">
      <c r="H28" s="17" t="s">
        <v>112</v>
      </c>
      <c r="K28" s="26" t="s">
        <v>274</v>
      </c>
    </row>
    <row r="29" spans="1:11" ht="14.25" customHeight="1" thickBot="1" x14ac:dyDescent="0.3">
      <c r="H29" s="18" t="s">
        <v>113</v>
      </c>
      <c r="K29" s="23" t="s">
        <v>275</v>
      </c>
    </row>
    <row r="30" spans="1:11" ht="14.25" customHeight="1" thickTop="1" x14ac:dyDescent="0.25">
      <c r="H30" s="17" t="s">
        <v>114</v>
      </c>
    </row>
    <row r="31" spans="1:11" ht="14.25" customHeight="1" x14ac:dyDescent="0.25">
      <c r="H31" s="18" t="s">
        <v>115</v>
      </c>
    </row>
    <row r="32" spans="1:11" ht="14.25" customHeight="1" x14ac:dyDescent="0.25">
      <c r="H32" s="17" t="s">
        <v>116</v>
      </c>
    </row>
    <row r="33" spans="8:8" ht="14.25" customHeight="1" x14ac:dyDescent="0.25">
      <c r="H33" s="18" t="s">
        <v>117</v>
      </c>
    </row>
    <row r="34" spans="8:8" ht="14.25" customHeight="1" x14ac:dyDescent="0.25">
      <c r="H34" s="19" t="s">
        <v>118</v>
      </c>
    </row>
    <row r="35" spans="8:8" ht="14.25" customHeight="1" x14ac:dyDescent="0.25">
      <c r="H35" s="18" t="s">
        <v>119</v>
      </c>
    </row>
    <row r="36" spans="8:8" ht="14.25" customHeight="1" x14ac:dyDescent="0.25">
      <c r="H36" s="17" t="s">
        <v>120</v>
      </c>
    </row>
    <row r="37" spans="8:8" ht="14.25" customHeight="1" x14ac:dyDescent="0.25">
      <c r="H37" s="18" t="s">
        <v>121</v>
      </c>
    </row>
    <row r="38" spans="8:8" ht="14.25" customHeight="1" x14ac:dyDescent="0.25">
      <c r="H38" s="17" t="s">
        <v>122</v>
      </c>
    </row>
    <row r="39" spans="8:8" ht="14.25" customHeight="1" x14ac:dyDescent="0.25">
      <c r="H39" s="18" t="s">
        <v>123</v>
      </c>
    </row>
    <row r="40" spans="8:8" ht="14.25" customHeight="1" x14ac:dyDescent="0.25">
      <c r="H40" s="17" t="s">
        <v>124</v>
      </c>
    </row>
    <row r="41" spans="8:8" ht="14.25" customHeight="1" x14ac:dyDescent="0.25">
      <c r="H41" s="18" t="s">
        <v>125</v>
      </c>
    </row>
    <row r="42" spans="8:8" ht="14.25" customHeight="1" x14ac:dyDescent="0.25">
      <c r="H42" s="17" t="s">
        <v>126</v>
      </c>
    </row>
    <row r="43" spans="8:8" ht="14.25" customHeight="1" x14ac:dyDescent="0.25">
      <c r="H43" s="18" t="s">
        <v>127</v>
      </c>
    </row>
    <row r="44" spans="8:8" ht="14.25" customHeight="1" x14ac:dyDescent="0.25">
      <c r="H44" s="19" t="s">
        <v>128</v>
      </c>
    </row>
    <row r="45" spans="8:8" ht="14.25" customHeight="1" x14ac:dyDescent="0.25">
      <c r="H45" s="20" t="s">
        <v>129</v>
      </c>
    </row>
    <row r="46" spans="8:8" ht="14.25" customHeight="1" x14ac:dyDescent="0.25">
      <c r="H46" s="17" t="s">
        <v>130</v>
      </c>
    </row>
    <row r="47" spans="8:8" ht="14.25" customHeight="1" x14ac:dyDescent="0.25">
      <c r="H47" s="18" t="s">
        <v>131</v>
      </c>
    </row>
    <row r="48" spans="8:8" ht="14.25" customHeight="1" x14ac:dyDescent="0.25">
      <c r="H48" s="17" t="s">
        <v>132</v>
      </c>
    </row>
    <row r="49" spans="8:8" ht="14.25" customHeight="1" x14ac:dyDescent="0.25">
      <c r="H49" s="18" t="s">
        <v>133</v>
      </c>
    </row>
    <row r="50" spans="8:8" ht="14.25" customHeight="1" x14ac:dyDescent="0.25">
      <c r="H50" s="17" t="s">
        <v>134</v>
      </c>
    </row>
    <row r="51" spans="8:8" ht="14.25" customHeight="1" x14ac:dyDescent="0.25">
      <c r="H51" s="18" t="s">
        <v>135</v>
      </c>
    </row>
    <row r="52" spans="8:8" ht="14.25" customHeight="1" x14ac:dyDescent="0.25">
      <c r="H52" s="17" t="s">
        <v>136</v>
      </c>
    </row>
    <row r="53" spans="8:8" ht="14.25" customHeight="1" x14ac:dyDescent="0.25">
      <c r="H53" s="18" t="s">
        <v>137</v>
      </c>
    </row>
    <row r="54" spans="8:8" ht="14.25" customHeight="1" x14ac:dyDescent="0.25">
      <c r="H54" s="17" t="s">
        <v>138</v>
      </c>
    </row>
    <row r="55" spans="8:8" ht="14.25" customHeight="1" x14ac:dyDescent="0.25">
      <c r="H55" s="18" t="s">
        <v>139</v>
      </c>
    </row>
    <row r="56" spans="8:8" ht="14.25" customHeight="1" x14ac:dyDescent="0.25">
      <c r="H56" s="17" t="s">
        <v>140</v>
      </c>
    </row>
    <row r="57" spans="8:8" ht="14.25" customHeight="1" x14ac:dyDescent="0.25">
      <c r="H57" s="18" t="s">
        <v>141</v>
      </c>
    </row>
    <row r="58" spans="8:8" ht="14.25" customHeight="1" x14ac:dyDescent="0.25">
      <c r="H58" s="17" t="s">
        <v>142</v>
      </c>
    </row>
    <row r="59" spans="8:8" ht="14.25" customHeight="1" x14ac:dyDescent="0.25">
      <c r="H59" s="18" t="s">
        <v>143</v>
      </c>
    </row>
    <row r="60" spans="8:8" ht="14.25" customHeight="1" x14ac:dyDescent="0.25">
      <c r="H60" s="17" t="s">
        <v>144</v>
      </c>
    </row>
    <row r="61" spans="8:8" ht="14.25" customHeight="1" x14ac:dyDescent="0.25">
      <c r="H61" s="20" t="s">
        <v>145</v>
      </c>
    </row>
    <row r="62" spans="8:8" ht="14.25" customHeight="1" x14ac:dyDescent="0.25">
      <c r="H62" s="17" t="s">
        <v>146</v>
      </c>
    </row>
    <row r="63" spans="8:8" ht="14.25" customHeight="1" x14ac:dyDescent="0.25">
      <c r="H63" s="18" t="s">
        <v>147</v>
      </c>
    </row>
    <row r="64" spans="8:8" ht="14.25" customHeight="1" x14ac:dyDescent="0.25">
      <c r="H64" s="17" t="s">
        <v>148</v>
      </c>
    </row>
    <row r="65" spans="8:8" ht="14.25" customHeight="1" x14ac:dyDescent="0.25">
      <c r="H65" s="18" t="s">
        <v>149</v>
      </c>
    </row>
    <row r="66" spans="8:8" ht="14.25" customHeight="1" x14ac:dyDescent="0.25">
      <c r="H66" s="17" t="s">
        <v>150</v>
      </c>
    </row>
    <row r="67" spans="8:8" ht="14.25" customHeight="1" x14ac:dyDescent="0.25">
      <c r="H67" s="18" t="s">
        <v>151</v>
      </c>
    </row>
    <row r="68" spans="8:8" ht="14.25" customHeight="1" x14ac:dyDescent="0.25">
      <c r="H68" s="17" t="s">
        <v>152</v>
      </c>
    </row>
    <row r="69" spans="8:8" ht="14.25" customHeight="1" x14ac:dyDescent="0.25">
      <c r="H69" s="18" t="s">
        <v>153</v>
      </c>
    </row>
    <row r="70" spans="8:8" ht="14.25" customHeight="1" x14ac:dyDescent="0.25">
      <c r="H70" s="17" t="s">
        <v>154</v>
      </c>
    </row>
    <row r="71" spans="8:8" ht="14.25" customHeight="1" x14ac:dyDescent="0.25">
      <c r="H71" s="18" t="s">
        <v>155</v>
      </c>
    </row>
    <row r="72" spans="8:8" ht="14.25" customHeight="1" x14ac:dyDescent="0.25">
      <c r="H72" s="17" t="s">
        <v>156</v>
      </c>
    </row>
    <row r="73" spans="8:8" ht="14.25" customHeight="1" x14ac:dyDescent="0.25">
      <c r="H73" s="18" t="s">
        <v>157</v>
      </c>
    </row>
    <row r="74" spans="8:8" ht="14.25" customHeight="1" x14ac:dyDescent="0.25">
      <c r="H74" s="17" t="s">
        <v>158</v>
      </c>
    </row>
    <row r="75" spans="8:8" ht="14.25" customHeight="1" x14ac:dyDescent="0.25">
      <c r="H75" s="18" t="s">
        <v>159</v>
      </c>
    </row>
    <row r="76" spans="8:8" ht="14.25" customHeight="1" x14ac:dyDescent="0.25">
      <c r="H76" s="17" t="s">
        <v>160</v>
      </c>
    </row>
    <row r="77" spans="8:8" ht="14.25" customHeight="1" x14ac:dyDescent="0.25">
      <c r="H77" s="18" t="s">
        <v>161</v>
      </c>
    </row>
    <row r="78" spans="8:8" ht="14.25" customHeight="1" x14ac:dyDescent="0.25">
      <c r="H78" s="17" t="s">
        <v>162</v>
      </c>
    </row>
    <row r="79" spans="8:8" ht="14.25" customHeight="1" x14ac:dyDescent="0.25">
      <c r="H79" s="18" t="s">
        <v>163</v>
      </c>
    </row>
    <row r="80" spans="8:8" ht="14.25" customHeight="1" x14ac:dyDescent="0.25">
      <c r="H80" s="17" t="s">
        <v>164</v>
      </c>
    </row>
    <row r="81" spans="8:8" ht="14.25" customHeight="1" x14ac:dyDescent="0.25">
      <c r="H81" s="18" t="s">
        <v>165</v>
      </c>
    </row>
    <row r="82" spans="8:8" ht="14.25" customHeight="1" x14ac:dyDescent="0.25">
      <c r="H82" s="17" t="s">
        <v>166</v>
      </c>
    </row>
    <row r="83" spans="8:8" ht="14.25" customHeight="1" x14ac:dyDescent="0.25">
      <c r="H83" s="18" t="s">
        <v>167</v>
      </c>
    </row>
    <row r="84" spans="8:8" ht="14.25" customHeight="1" x14ac:dyDescent="0.25">
      <c r="H84" s="19" t="s">
        <v>168</v>
      </c>
    </row>
    <row r="85" spans="8:8" ht="14.25" customHeight="1" x14ac:dyDescent="0.25">
      <c r="H85" s="18" t="s">
        <v>169</v>
      </c>
    </row>
    <row r="86" spans="8:8" ht="14.25" customHeight="1" x14ac:dyDescent="0.25">
      <c r="H86" s="17" t="s">
        <v>170</v>
      </c>
    </row>
    <row r="87" spans="8:8" ht="14.25" customHeight="1" x14ac:dyDescent="0.25">
      <c r="H87" s="18" t="s">
        <v>171</v>
      </c>
    </row>
    <row r="88" spans="8:8" ht="14.25" customHeight="1" x14ac:dyDescent="0.25">
      <c r="H88" s="17" t="s">
        <v>172</v>
      </c>
    </row>
    <row r="89" spans="8:8" ht="14.25" customHeight="1" x14ac:dyDescent="0.25">
      <c r="H89" s="18" t="s">
        <v>173</v>
      </c>
    </row>
    <row r="90" spans="8:8" ht="14.25" customHeight="1" x14ac:dyDescent="0.25">
      <c r="H90" s="17" t="s">
        <v>174</v>
      </c>
    </row>
    <row r="91" spans="8:8" ht="14.25" customHeight="1" x14ac:dyDescent="0.25">
      <c r="H91" s="18" t="s">
        <v>175</v>
      </c>
    </row>
    <row r="92" spans="8:8" ht="14.25" customHeight="1" x14ac:dyDescent="0.25">
      <c r="H92" s="17" t="s">
        <v>176</v>
      </c>
    </row>
    <row r="93" spans="8:8" ht="14.25" customHeight="1" x14ac:dyDescent="0.25">
      <c r="H93" s="18" t="s">
        <v>177</v>
      </c>
    </row>
    <row r="94" spans="8:8" ht="14.25" customHeight="1" x14ac:dyDescent="0.25">
      <c r="H94" s="17" t="s">
        <v>178</v>
      </c>
    </row>
    <row r="95" spans="8:8" ht="14.25" customHeight="1" x14ac:dyDescent="0.25">
      <c r="H95" s="18" t="s">
        <v>179</v>
      </c>
    </row>
    <row r="96" spans="8:8" ht="14.25" customHeight="1" x14ac:dyDescent="0.25">
      <c r="H96" s="17" t="s">
        <v>180</v>
      </c>
    </row>
    <row r="97" spans="8:8" ht="14.25" customHeight="1" x14ac:dyDescent="0.25">
      <c r="H97" s="18" t="s">
        <v>181</v>
      </c>
    </row>
    <row r="98" spans="8:8" ht="14.25" customHeight="1" x14ac:dyDescent="0.25">
      <c r="H98" s="17" t="s">
        <v>182</v>
      </c>
    </row>
    <row r="99" spans="8:8" ht="14.25" customHeight="1" x14ac:dyDescent="0.25">
      <c r="H99" s="18" t="s">
        <v>183</v>
      </c>
    </row>
    <row r="100" spans="8:8" ht="14.25" customHeight="1" x14ac:dyDescent="0.25">
      <c r="H100" s="17" t="s">
        <v>184</v>
      </c>
    </row>
    <row r="101" spans="8:8" ht="14.25" customHeight="1" x14ac:dyDescent="0.25">
      <c r="H101" s="18" t="s">
        <v>185</v>
      </c>
    </row>
    <row r="102" spans="8:8" ht="14.25" customHeight="1" x14ac:dyDescent="0.25">
      <c r="H102" s="17" t="s">
        <v>186</v>
      </c>
    </row>
    <row r="103" spans="8:8" ht="14.25" customHeight="1" x14ac:dyDescent="0.25">
      <c r="H103" s="18" t="s">
        <v>187</v>
      </c>
    </row>
    <row r="104" spans="8:8" ht="14.25" customHeight="1" x14ac:dyDescent="0.25">
      <c r="H104" s="17" t="s">
        <v>188</v>
      </c>
    </row>
    <row r="105" spans="8:8" ht="14.25" customHeight="1" x14ac:dyDescent="0.25">
      <c r="H105" s="18" t="s">
        <v>189</v>
      </c>
    </row>
    <row r="106" spans="8:8" ht="14.25" customHeight="1" x14ac:dyDescent="0.25">
      <c r="H106" s="17" t="s">
        <v>190</v>
      </c>
    </row>
    <row r="107" spans="8:8" ht="14.25" customHeight="1" x14ac:dyDescent="0.25">
      <c r="H107" s="18" t="s">
        <v>191</v>
      </c>
    </row>
    <row r="108" spans="8:8" ht="14.25" customHeight="1" x14ac:dyDescent="0.25">
      <c r="H108" s="17" t="s">
        <v>192</v>
      </c>
    </row>
    <row r="109" spans="8:8" ht="14.25" customHeight="1" x14ac:dyDescent="0.25">
      <c r="H109" s="18" t="s">
        <v>193</v>
      </c>
    </row>
    <row r="110" spans="8:8" ht="14.25" customHeight="1" x14ac:dyDescent="0.25">
      <c r="H110" s="17" t="s">
        <v>194</v>
      </c>
    </row>
    <row r="111" spans="8:8" ht="14.25" customHeight="1" x14ac:dyDescent="0.25">
      <c r="H111" s="18" t="s">
        <v>195</v>
      </c>
    </row>
    <row r="112" spans="8:8" ht="14.25" customHeight="1" x14ac:dyDescent="0.25">
      <c r="H112" s="17" t="s">
        <v>196</v>
      </c>
    </row>
    <row r="113" spans="8:8" ht="14.25" customHeight="1" x14ac:dyDescent="0.25">
      <c r="H113" s="18" t="s">
        <v>197</v>
      </c>
    </row>
    <row r="114" spans="8:8" ht="14.25" customHeight="1" x14ac:dyDescent="0.25">
      <c r="H114" s="19" t="s">
        <v>198</v>
      </c>
    </row>
    <row r="115" spans="8:8" ht="14.25" customHeight="1" x14ac:dyDescent="0.25">
      <c r="H115" s="18" t="s">
        <v>199</v>
      </c>
    </row>
    <row r="116" spans="8:8" ht="14.25" customHeight="1" x14ac:dyDescent="0.25">
      <c r="H116" s="17" t="s">
        <v>200</v>
      </c>
    </row>
    <row r="117" spans="8:8" ht="14.25" customHeight="1" x14ac:dyDescent="0.25">
      <c r="H117" s="18" t="s">
        <v>201</v>
      </c>
    </row>
    <row r="118" spans="8:8" ht="14.25" customHeight="1" x14ac:dyDescent="0.25">
      <c r="H118" s="17" t="s">
        <v>202</v>
      </c>
    </row>
    <row r="119" spans="8:8" ht="14.25" customHeight="1" x14ac:dyDescent="0.25">
      <c r="H119" s="18" t="s">
        <v>203</v>
      </c>
    </row>
    <row r="120" spans="8:8" ht="14.25" customHeight="1" x14ac:dyDescent="0.25">
      <c r="H120" s="19" t="s">
        <v>204</v>
      </c>
    </row>
    <row r="121" spans="8:8" ht="14.25" customHeight="1" x14ac:dyDescent="0.25">
      <c r="H121" s="18" t="s">
        <v>205</v>
      </c>
    </row>
    <row r="122" spans="8:8" ht="14.25" customHeight="1" x14ac:dyDescent="0.25">
      <c r="H122" s="19" t="s">
        <v>206</v>
      </c>
    </row>
    <row r="123" spans="8:8" ht="14.25" customHeight="1" x14ac:dyDescent="0.25">
      <c r="H123" s="18" t="s">
        <v>207</v>
      </c>
    </row>
    <row r="124" spans="8:8" ht="14.25" customHeight="1" x14ac:dyDescent="0.25">
      <c r="H124" s="17" t="s">
        <v>208</v>
      </c>
    </row>
    <row r="125" spans="8:8" ht="14.25" customHeight="1" x14ac:dyDescent="0.25">
      <c r="H125" s="18" t="s">
        <v>209</v>
      </c>
    </row>
    <row r="126" spans="8:8" ht="14.25" customHeight="1" x14ac:dyDescent="0.25">
      <c r="H126" s="17" t="s">
        <v>210</v>
      </c>
    </row>
    <row r="127" spans="8:8" ht="14.25" customHeight="1" x14ac:dyDescent="0.25">
      <c r="H127" s="18" t="s">
        <v>211</v>
      </c>
    </row>
    <row r="128" spans="8:8" ht="14.25" customHeight="1" x14ac:dyDescent="0.25">
      <c r="H128" s="19" t="s">
        <v>212</v>
      </c>
    </row>
    <row r="129" spans="8:8" ht="14.25" customHeight="1" x14ac:dyDescent="0.25">
      <c r="H129" s="18" t="s">
        <v>213</v>
      </c>
    </row>
    <row r="130" spans="8:8" ht="14.25" customHeight="1" x14ac:dyDescent="0.25">
      <c r="H130" s="17" t="s">
        <v>214</v>
      </c>
    </row>
    <row r="131" spans="8:8" ht="14.25" customHeight="1" x14ac:dyDescent="0.25">
      <c r="H131" s="18" t="s">
        <v>215</v>
      </c>
    </row>
    <row r="132" spans="8:8" ht="14.25" customHeight="1" x14ac:dyDescent="0.25">
      <c r="H132" s="17" t="s">
        <v>216</v>
      </c>
    </row>
    <row r="133" spans="8:8" ht="14.25" customHeight="1" x14ac:dyDescent="0.25">
      <c r="H133" s="18" t="s">
        <v>217</v>
      </c>
    </row>
    <row r="134" spans="8:8" ht="14.25" customHeight="1" x14ac:dyDescent="0.25">
      <c r="H134" s="19" t="s">
        <v>218</v>
      </c>
    </row>
    <row r="135" spans="8:8" ht="14.25" customHeight="1" x14ac:dyDescent="0.25">
      <c r="H135" s="20" t="s">
        <v>219</v>
      </c>
    </row>
    <row r="136" spans="8:8" ht="14.25" customHeight="1" x14ac:dyDescent="0.25">
      <c r="H136" s="17" t="s">
        <v>220</v>
      </c>
    </row>
    <row r="137" spans="8:8" ht="14.25" customHeight="1" x14ac:dyDescent="0.25">
      <c r="H137" s="18" t="s">
        <v>221</v>
      </c>
    </row>
    <row r="138" spans="8:8" ht="14.25" customHeight="1" x14ac:dyDescent="0.25">
      <c r="H138" s="17" t="s">
        <v>222</v>
      </c>
    </row>
    <row r="139" spans="8:8" ht="14.25" customHeight="1" x14ac:dyDescent="0.25">
      <c r="H139" s="20" t="s">
        <v>223</v>
      </c>
    </row>
    <row r="140" spans="8:8" ht="14.25" customHeight="1" x14ac:dyDescent="0.25">
      <c r="H140" s="19" t="s">
        <v>224</v>
      </c>
    </row>
    <row r="141" spans="8:8" ht="14.25" customHeight="1" x14ac:dyDescent="0.25">
      <c r="H141" s="18" t="s">
        <v>225</v>
      </c>
    </row>
    <row r="142" spans="8:8" ht="14.25" customHeight="1" x14ac:dyDescent="0.25">
      <c r="H142" s="19" t="s">
        <v>226</v>
      </c>
    </row>
    <row r="143" spans="8:8" ht="14.25" customHeight="1" x14ac:dyDescent="0.25">
      <c r="H143" s="18" t="s">
        <v>227</v>
      </c>
    </row>
    <row r="144" spans="8:8" ht="14.25" customHeight="1" x14ac:dyDescent="0.25">
      <c r="H144" s="17" t="s">
        <v>228</v>
      </c>
    </row>
    <row r="145" spans="8:8" ht="14.25" customHeight="1" x14ac:dyDescent="0.25">
      <c r="H145" s="20" t="s">
        <v>229</v>
      </c>
    </row>
    <row r="146" spans="8:8" ht="14.25" customHeight="1" x14ac:dyDescent="0.25">
      <c r="H146" s="17" t="s">
        <v>230</v>
      </c>
    </row>
    <row r="147" spans="8:8" ht="14.25" customHeight="1" x14ac:dyDescent="0.25">
      <c r="H147" s="20" t="s">
        <v>231</v>
      </c>
    </row>
    <row r="148" spans="8:8" ht="14.25" customHeight="1" x14ac:dyDescent="0.25">
      <c r="H148" s="19" t="s">
        <v>232</v>
      </c>
    </row>
    <row r="149" spans="8:8" ht="14.25" customHeight="1" x14ac:dyDescent="0.25">
      <c r="H149" s="18" t="s">
        <v>233</v>
      </c>
    </row>
    <row r="150" spans="8:8" ht="14.25" customHeight="1" x14ac:dyDescent="0.25">
      <c r="H150" s="17" t="s">
        <v>234</v>
      </c>
    </row>
    <row r="151" spans="8:8" ht="14.25" customHeight="1" x14ac:dyDescent="0.25">
      <c r="H151" s="18" t="s">
        <v>235</v>
      </c>
    </row>
    <row r="152" spans="8:8" ht="14.25" customHeight="1" x14ac:dyDescent="0.25">
      <c r="H152" s="17" t="s">
        <v>236</v>
      </c>
    </row>
    <row r="153" spans="8:8" ht="14.25" customHeight="1" x14ac:dyDescent="0.25">
      <c r="H153" s="18" t="s">
        <v>237</v>
      </c>
    </row>
    <row r="154" spans="8:8" ht="14.25" customHeight="1" x14ac:dyDescent="0.25">
      <c r="H154" s="19" t="s">
        <v>238</v>
      </c>
    </row>
    <row r="155" spans="8:8" ht="14.25" customHeight="1" x14ac:dyDescent="0.25">
      <c r="H155" s="18" t="s">
        <v>239</v>
      </c>
    </row>
    <row r="156" spans="8:8" ht="14.25" customHeight="1" x14ac:dyDescent="0.25">
      <c r="H156" s="17" t="s">
        <v>240</v>
      </c>
    </row>
    <row r="157" spans="8:8" ht="14.25" customHeight="1" x14ac:dyDescent="0.25">
      <c r="H157" s="18" t="s">
        <v>241</v>
      </c>
    </row>
    <row r="158" spans="8:8" ht="14.25" customHeight="1" x14ac:dyDescent="0.25">
      <c r="H158" s="17" t="s">
        <v>242</v>
      </c>
    </row>
    <row r="159" spans="8:8" ht="14.25" customHeight="1" x14ac:dyDescent="0.25">
      <c r="H159" s="21" t="s">
        <v>243</v>
      </c>
    </row>
    <row r="160" spans="8:8" ht="14.25" customHeight="1" x14ac:dyDescent="0.25">
      <c r="H160" s="22" t="s">
        <v>244</v>
      </c>
    </row>
  </sheetData>
  <conditionalFormatting sqref="H137 H110 H113 H147:H153 H134:H135 H141:H145 H116:H118 H129:H131 H120 H122:H127 H83:H108">
    <cfRule type="duplicateValues" dxfId="34" priority="32"/>
  </conditionalFormatting>
  <conditionalFormatting sqref="H19:H20 H2 H4 H11:H12 H6:H8">
    <cfRule type="duplicateValues" dxfId="33" priority="33"/>
  </conditionalFormatting>
  <conditionalFormatting sqref="H82 H43:H45 H23 H80 H26 H47:H55 H57 H64 H70:H74 H76:H78 H30:H31 H33 H66:H68 H35:H39 H59:H61">
    <cfRule type="duplicateValues" dxfId="32" priority="31"/>
  </conditionalFormatting>
  <conditionalFormatting sqref="H25">
    <cfRule type="duplicateValues" dxfId="31" priority="30"/>
  </conditionalFormatting>
  <conditionalFormatting sqref="H46">
    <cfRule type="duplicateValues" dxfId="30" priority="29"/>
  </conditionalFormatting>
  <conditionalFormatting sqref="H56">
    <cfRule type="duplicateValues" dxfId="29" priority="28"/>
  </conditionalFormatting>
  <conditionalFormatting sqref="H62">
    <cfRule type="duplicateValues" dxfId="28" priority="27"/>
  </conditionalFormatting>
  <conditionalFormatting sqref="H63">
    <cfRule type="duplicateValues" dxfId="27" priority="26"/>
  </conditionalFormatting>
  <conditionalFormatting sqref="H69">
    <cfRule type="duplicateValues" dxfId="26" priority="25"/>
  </conditionalFormatting>
  <conditionalFormatting sqref="H75">
    <cfRule type="duplicateValues" dxfId="25" priority="24"/>
  </conditionalFormatting>
  <conditionalFormatting sqref="H81">
    <cfRule type="duplicateValues" dxfId="24" priority="23"/>
  </conditionalFormatting>
  <conditionalFormatting sqref="H10">
    <cfRule type="duplicateValues" dxfId="23" priority="22"/>
  </conditionalFormatting>
  <conditionalFormatting sqref="H13:H14">
    <cfRule type="duplicateValues" dxfId="22" priority="21"/>
  </conditionalFormatting>
  <conditionalFormatting sqref="H15">
    <cfRule type="duplicateValues" dxfId="21" priority="20"/>
  </conditionalFormatting>
  <conditionalFormatting sqref="H16:H17">
    <cfRule type="duplicateValues" dxfId="20" priority="19"/>
  </conditionalFormatting>
  <conditionalFormatting sqref="H21">
    <cfRule type="duplicateValues" dxfId="19" priority="18"/>
  </conditionalFormatting>
  <conditionalFormatting sqref="H22">
    <cfRule type="duplicateValues" dxfId="18" priority="17"/>
  </conditionalFormatting>
  <conditionalFormatting sqref="H24">
    <cfRule type="duplicateValues" dxfId="17" priority="16"/>
  </conditionalFormatting>
  <conditionalFormatting sqref="H27">
    <cfRule type="duplicateValues" dxfId="16" priority="15"/>
  </conditionalFormatting>
  <conditionalFormatting sqref="H28:H29">
    <cfRule type="duplicateValues" dxfId="15" priority="14"/>
  </conditionalFormatting>
  <conditionalFormatting sqref="H32">
    <cfRule type="duplicateValues" dxfId="14" priority="13"/>
  </conditionalFormatting>
  <conditionalFormatting sqref="H114">
    <cfRule type="duplicateValues" dxfId="13" priority="12"/>
  </conditionalFormatting>
  <conditionalFormatting sqref="H18">
    <cfRule type="duplicateValues" dxfId="12" priority="11"/>
  </conditionalFormatting>
  <conditionalFormatting sqref="H109">
    <cfRule type="duplicateValues" dxfId="11" priority="10"/>
  </conditionalFormatting>
  <conditionalFormatting sqref="H155">
    <cfRule type="duplicateValues" dxfId="10" priority="9"/>
  </conditionalFormatting>
  <conditionalFormatting sqref="H156">
    <cfRule type="duplicateValues" dxfId="9" priority="8"/>
  </conditionalFormatting>
  <conditionalFormatting sqref="H65">
    <cfRule type="duplicateValues" dxfId="8" priority="7"/>
  </conditionalFormatting>
  <conditionalFormatting sqref="H121">
    <cfRule type="duplicateValues" dxfId="7" priority="6"/>
  </conditionalFormatting>
  <conditionalFormatting sqref="H128">
    <cfRule type="duplicateValues" dxfId="6" priority="5"/>
  </conditionalFormatting>
  <conditionalFormatting sqref="H3">
    <cfRule type="duplicateValues" dxfId="5" priority="4"/>
  </conditionalFormatting>
  <conditionalFormatting sqref="H5">
    <cfRule type="duplicateValues" dxfId="4" priority="3"/>
  </conditionalFormatting>
  <conditionalFormatting sqref="H9">
    <cfRule type="duplicateValues" dxfId="3" priority="2"/>
  </conditionalFormatting>
  <conditionalFormatting sqref="H119">
    <cfRule type="duplicateValues" dxfId="2" priority="1"/>
  </conditionalFormatting>
  <conditionalFormatting sqref="H154">
    <cfRule type="duplicateValues" dxfId="1" priority="34"/>
  </conditionalFormatting>
  <conditionalFormatting sqref="H157:H158">
    <cfRule type="duplicateValues" dxfId="0" priority="35"/>
  </conditionalFormatting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AT - Soins</vt:lpstr>
      <vt:lpstr>Liste déroulante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TENKES Paul</dc:creator>
  <cp:lastModifiedBy>TENKES Paul</cp:lastModifiedBy>
  <dcterms:created xsi:type="dcterms:W3CDTF">2018-07-02T09:30:13Z</dcterms:created>
  <dcterms:modified xsi:type="dcterms:W3CDTF">2018-07-03T09:25:58Z</dcterms:modified>
</cp:coreProperties>
</file>