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440" activeTab="3"/>
  </bookViews>
  <sheets>
    <sheet name="JUILLET 08" sheetId="1" r:id="rId1"/>
    <sheet name="AOUT 08" sheetId="2" r:id="rId2"/>
    <sheet name="Feuil1" sheetId="3" r:id="rId3"/>
    <sheet name="JUILLET TESTE " sheetId="4" r:id="rId4"/>
  </sheets>
  <definedNames/>
  <calcPr fullCalcOnLoad="1"/>
</workbook>
</file>

<file path=xl/sharedStrings.xml><?xml version="1.0" encoding="utf-8"?>
<sst xmlns="http://schemas.openxmlformats.org/spreadsheetml/2006/main" count="846" uniqueCount="127">
  <si>
    <t>M</t>
  </si>
  <si>
    <t>J</t>
  </si>
  <si>
    <t>AM</t>
  </si>
  <si>
    <t>R</t>
  </si>
  <si>
    <t>NB</t>
  </si>
  <si>
    <t>AGENTS</t>
  </si>
  <si>
    <t>LE PUBLIC EST EVACUE DES BASSINS A 20H00</t>
  </si>
  <si>
    <t xml:space="preserve">9H55 A 13H45=3h50             </t>
  </si>
  <si>
    <t xml:space="preserve">14H25 A 20H25=6h        </t>
  </si>
  <si>
    <t>9H55 A 13H45 ET 14H25 A 20H10=9h35</t>
  </si>
  <si>
    <t>présent le matin</t>
  </si>
  <si>
    <t>présent l'après midi</t>
  </si>
  <si>
    <t>Total mois</t>
  </si>
  <si>
    <t>M+2AM+2J+2R=35h</t>
  </si>
  <si>
    <t>STATUT</t>
  </si>
  <si>
    <t>ESPACE NAUTIQUE AUGUSTE DELAUNE</t>
  </si>
  <si>
    <t>V1</t>
  </si>
  <si>
    <t>S2</t>
  </si>
  <si>
    <t>Marion et Arnaud</t>
  </si>
  <si>
    <t>Ludeau et Ronan</t>
  </si>
  <si>
    <t>L4</t>
  </si>
  <si>
    <t>M5</t>
  </si>
  <si>
    <t>M6</t>
  </si>
  <si>
    <t>J7</t>
  </si>
  <si>
    <t>V8</t>
  </si>
  <si>
    <t>S9</t>
  </si>
  <si>
    <t>D10</t>
  </si>
  <si>
    <t>L11</t>
  </si>
  <si>
    <t>M12</t>
  </si>
  <si>
    <t>M13</t>
  </si>
  <si>
    <t>J14</t>
  </si>
  <si>
    <t>V15</t>
  </si>
  <si>
    <t>S16</t>
  </si>
  <si>
    <t>D17</t>
  </si>
  <si>
    <t>L18</t>
  </si>
  <si>
    <t>M19</t>
  </si>
  <si>
    <t>M20</t>
  </si>
  <si>
    <t>J21</t>
  </si>
  <si>
    <t>V22</t>
  </si>
  <si>
    <t>S23</t>
  </si>
  <si>
    <t>D24</t>
  </si>
  <si>
    <t>L25</t>
  </si>
  <si>
    <t>M26</t>
  </si>
  <si>
    <t>M27</t>
  </si>
  <si>
    <t>J28</t>
  </si>
  <si>
    <t>V29</t>
  </si>
  <si>
    <t>S30</t>
  </si>
  <si>
    <t>D31</t>
  </si>
  <si>
    <t>Patrice</t>
  </si>
  <si>
    <t>Bnssa</t>
  </si>
  <si>
    <t>Christel</t>
  </si>
  <si>
    <t>Hugues</t>
  </si>
  <si>
    <t>Bessan</t>
  </si>
  <si>
    <t>Michele</t>
  </si>
  <si>
    <t>152h</t>
  </si>
  <si>
    <t xml:space="preserve">152h </t>
  </si>
  <si>
    <t>Ronan</t>
  </si>
  <si>
    <t>Dany</t>
  </si>
  <si>
    <t>Mohammed</t>
  </si>
  <si>
    <t>Reda/Adrian</t>
  </si>
  <si>
    <t>Dérogation</t>
  </si>
  <si>
    <t>Nordine</t>
  </si>
  <si>
    <t>D3</t>
  </si>
  <si>
    <t>Eddy</t>
  </si>
  <si>
    <t>BESSAN</t>
  </si>
  <si>
    <t>VACANCES ETE   AOUT   2008 /. mise à jour du  22/08/2008 par ludeau</t>
  </si>
  <si>
    <t xml:space="preserve">AUR2LIE    REMPLACE    EDDY </t>
  </si>
  <si>
    <t>ROTATION PROGRAMMEES</t>
  </si>
  <si>
    <t>CENTRE AQUATIQUE COMMUNAUTAIRE</t>
  </si>
  <si>
    <r>
      <t xml:space="preserve">VACANCES ETE   </t>
    </r>
    <r>
      <rPr>
        <b/>
        <sz val="14"/>
        <rFont val="Arial"/>
        <family val="2"/>
      </rPr>
      <t xml:space="preserve">JUILLET 2018 </t>
    </r>
    <r>
      <rPr>
        <b/>
        <sz val="10"/>
        <rFont val="Arial"/>
        <family val="2"/>
      </rPr>
      <t xml:space="preserve">  OUVERTURE PUBLIC 9h00 A 19H sauf LUNDI 10h00 à 19h00 ( evacuation à 18h30 )</t>
    </r>
  </si>
  <si>
    <t xml:space="preserve">8h00 A 13H00=5            </t>
  </si>
  <si>
    <t xml:space="preserve">13h00 A 19h00 =6h        </t>
  </si>
  <si>
    <t>LE PUBLIC EST EVACUE DES BASSINS A 18h30</t>
  </si>
  <si>
    <t>8h45 A 12h00 ET 13h00 à 19h00 =9h15</t>
  </si>
  <si>
    <t>LAURE</t>
  </si>
  <si>
    <t>ANGELINE</t>
  </si>
  <si>
    <t>STANLEY</t>
  </si>
  <si>
    <t>LUDWING</t>
  </si>
  <si>
    <t>MEHDI</t>
  </si>
  <si>
    <t>LEANDRE</t>
  </si>
  <si>
    <t>MAELLE</t>
  </si>
  <si>
    <t>YANNICK</t>
  </si>
  <si>
    <t>BP</t>
  </si>
  <si>
    <t>BNSSA</t>
  </si>
  <si>
    <t>D1</t>
  </si>
  <si>
    <t>L2</t>
  </si>
  <si>
    <t>M3</t>
  </si>
  <si>
    <t>M4</t>
  </si>
  <si>
    <t>J5</t>
  </si>
  <si>
    <t>V6</t>
  </si>
  <si>
    <t>S7</t>
  </si>
  <si>
    <t>D8</t>
  </si>
  <si>
    <t>L10</t>
  </si>
  <si>
    <t>M11</t>
  </si>
  <si>
    <t>J13</t>
  </si>
  <si>
    <t>V14</t>
  </si>
  <si>
    <t>S15</t>
  </si>
  <si>
    <t>D</t>
  </si>
  <si>
    <t>L9</t>
  </si>
  <si>
    <t>M10</t>
  </si>
  <si>
    <t>J12</t>
  </si>
  <si>
    <t>V13</t>
  </si>
  <si>
    <t>S14</t>
  </si>
  <si>
    <t>D15</t>
  </si>
  <si>
    <t>L16</t>
  </si>
  <si>
    <t>M17</t>
  </si>
  <si>
    <t>M18</t>
  </si>
  <si>
    <t>J19</t>
  </si>
  <si>
    <t>V20</t>
  </si>
  <si>
    <t>S21</t>
  </si>
  <si>
    <t>D22</t>
  </si>
  <si>
    <t>L23</t>
  </si>
  <si>
    <t>M24</t>
  </si>
  <si>
    <t>M25</t>
  </si>
  <si>
    <t>J26</t>
  </si>
  <si>
    <t>V27</t>
  </si>
  <si>
    <t>S28</t>
  </si>
  <si>
    <t>D29</t>
  </si>
  <si>
    <t>L30</t>
  </si>
  <si>
    <t>M31</t>
  </si>
  <si>
    <t xml:space="preserve"> </t>
  </si>
  <si>
    <t>35H</t>
  </si>
  <si>
    <t xml:space="preserve">13h00 A 19h00 =5h30        </t>
  </si>
  <si>
    <t>BEESAN</t>
  </si>
  <si>
    <t>m</t>
  </si>
  <si>
    <t>j</t>
  </si>
  <si>
    <t>am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</si>
</sst>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  <numFmt numFmtId="182" formatCode="[hh]:mm"/>
    <numFmt numFmtId="183" formatCode="h:mm;@"/>
    <numFmt numFmtId="184" formatCode="hh:mm:ss"/>
    <numFmt numFmtId="185" formatCode="[$-F400]h:mm:ss\ AM/PM"/>
    <numFmt numFmtId="186" formatCode="[h]:mm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20" fontId="0" fillId="0" borderId="22" xfId="0" applyNumberFormat="1" applyBorder="1" applyAlignment="1">
      <alignment horizontal="center"/>
    </xf>
    <xf numFmtId="182" fontId="0" fillId="0" borderId="22" xfId="0" applyNumberForma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2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20" fontId="2" fillId="0" borderId="31" xfId="0" applyNumberFormat="1" applyFont="1" applyBorder="1" applyAlignment="1">
      <alignment horizontal="center" vertical="center" textRotation="90"/>
    </xf>
    <xf numFmtId="20" fontId="2" fillId="0" borderId="13" xfId="0" applyNumberFormat="1" applyFont="1" applyBorder="1" applyAlignment="1">
      <alignment horizontal="center" vertical="center" textRotation="90"/>
    </xf>
    <xf numFmtId="20" fontId="0" fillId="0" borderId="23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35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 textRotation="90"/>
    </xf>
    <xf numFmtId="20" fontId="2" fillId="0" borderId="35" xfId="0" applyNumberFormat="1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2" fillId="0" borderId="0" xfId="46" applyFont="1" applyBorder="1" applyAlignment="1">
      <alignment horizontal="center" vertical="center"/>
    </xf>
    <xf numFmtId="17" fontId="2" fillId="0" borderId="49" xfId="0" applyNumberFormat="1" applyFont="1" applyBorder="1" applyAlignment="1">
      <alignment horizontal="center" vertical="center"/>
    </xf>
    <xf numFmtId="0" fontId="1" fillId="34" borderId="4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5" fillId="36" borderId="44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4" fillId="37" borderId="56" xfId="0" applyFont="1" applyFill="1" applyBorder="1" applyAlignment="1">
      <alignment horizontal="center" vertical="center" wrapText="1"/>
    </xf>
    <xf numFmtId="0" fontId="1" fillId="37" borderId="57" xfId="0" applyFont="1" applyFill="1" applyBorder="1" applyAlignment="1">
      <alignment horizontal="center" vertical="center" wrapText="1"/>
    </xf>
    <xf numFmtId="0" fontId="0" fillId="37" borderId="42" xfId="0" applyFont="1" applyFill="1" applyBorder="1" applyAlignment="1">
      <alignment horizontal="center" vertical="center" wrapText="1"/>
    </xf>
    <xf numFmtId="0" fontId="1" fillId="37" borderId="42" xfId="0" applyFont="1" applyFill="1" applyBorder="1" applyAlignment="1">
      <alignment horizontal="center" vertical="center" wrapText="1"/>
    </xf>
    <xf numFmtId="0" fontId="5" fillId="37" borderId="42" xfId="0" applyFont="1" applyFill="1" applyBorder="1" applyAlignment="1">
      <alignment horizontal="center" vertical="center" wrapText="1"/>
    </xf>
    <xf numFmtId="0" fontId="1" fillId="37" borderId="56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182" fontId="0" fillId="0" borderId="60" xfId="0" applyNumberFormat="1" applyBorder="1" applyAlignment="1">
      <alignment horizontal="center" vertical="center"/>
    </xf>
    <xf numFmtId="182" fontId="0" fillId="0" borderId="6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67" xfId="0" applyFill="1" applyBorder="1" applyAlignment="1">
      <alignment horizontal="center" vertical="center"/>
    </xf>
    <xf numFmtId="0" fontId="0" fillId="35" borderId="71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0" fontId="0" fillId="36" borderId="70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 wrapText="1"/>
    </xf>
    <xf numFmtId="0" fontId="1" fillId="39" borderId="39" xfId="0" applyFont="1" applyFill="1" applyBorder="1" applyAlignment="1">
      <alignment horizontal="center" vertical="center" wrapText="1"/>
    </xf>
    <xf numFmtId="0" fontId="5" fillId="39" borderId="56" xfId="0" applyFont="1" applyFill="1" applyBorder="1" applyAlignment="1">
      <alignment horizontal="center" vertical="center" wrapText="1"/>
    </xf>
    <xf numFmtId="0" fontId="1" fillId="39" borderId="73" xfId="0" applyFont="1" applyFill="1" applyBorder="1" applyAlignment="1">
      <alignment horizontal="center" vertical="center" wrapText="1"/>
    </xf>
    <xf numFmtId="0" fontId="0" fillId="39" borderId="39" xfId="0" applyFont="1" applyFill="1" applyBorder="1" applyAlignment="1">
      <alignment horizontal="center" vertical="center" wrapText="1"/>
    </xf>
    <xf numFmtId="0" fontId="0" fillId="39" borderId="42" xfId="0" applyFont="1" applyFill="1" applyBorder="1" applyAlignment="1">
      <alignment horizontal="center" vertical="center" wrapText="1"/>
    </xf>
    <xf numFmtId="0" fontId="1" fillId="39" borderId="74" xfId="0" applyFont="1" applyFill="1" applyBorder="1" applyAlignment="1">
      <alignment horizontal="center" vertical="center" wrapText="1"/>
    </xf>
    <xf numFmtId="0" fontId="0" fillId="39" borderId="57" xfId="0" applyFont="1" applyFill="1" applyBorder="1" applyAlignment="1">
      <alignment horizontal="center" vertical="center" wrapText="1"/>
    </xf>
    <xf numFmtId="0" fontId="0" fillId="39" borderId="27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0" fillId="39" borderId="31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64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47" xfId="0" applyFill="1" applyBorder="1" applyAlignment="1">
      <alignment horizontal="center" vertical="center"/>
    </xf>
    <xf numFmtId="0" fontId="0" fillId="39" borderId="49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39" borderId="62" xfId="0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0" fillId="39" borderId="75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0" fillId="39" borderId="46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76" xfId="0" applyFill="1" applyBorder="1" applyAlignment="1">
      <alignment horizontal="center" vertical="center"/>
    </xf>
    <xf numFmtId="0" fontId="0" fillId="39" borderId="77" xfId="0" applyFill="1" applyBorder="1" applyAlignment="1">
      <alignment horizontal="center" vertical="center"/>
    </xf>
    <xf numFmtId="0" fontId="0" fillId="39" borderId="78" xfId="0" applyFill="1" applyBorder="1" applyAlignment="1">
      <alignment horizontal="center" vertical="center"/>
    </xf>
    <xf numFmtId="0" fontId="0" fillId="39" borderId="79" xfId="0" applyFill="1" applyBorder="1" applyAlignment="1">
      <alignment horizontal="center" vertical="center"/>
    </xf>
    <xf numFmtId="0" fontId="0" fillId="39" borderId="80" xfId="0" applyFill="1" applyBorder="1" applyAlignment="1">
      <alignment horizontal="center" vertical="center"/>
    </xf>
    <xf numFmtId="0" fontId="0" fillId="39" borderId="81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37" xfId="0" applyFill="1" applyBorder="1" applyAlignment="1">
      <alignment horizontal="center" vertical="center"/>
    </xf>
    <xf numFmtId="0" fontId="0" fillId="39" borderId="5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 wrapText="1"/>
    </xf>
    <xf numFmtId="0" fontId="0" fillId="39" borderId="63" xfId="0" applyFont="1" applyFill="1" applyBorder="1" applyAlignment="1">
      <alignment horizontal="center" vertical="center"/>
    </xf>
    <xf numFmtId="0" fontId="0" fillId="39" borderId="31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64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47" xfId="0" applyFont="1" applyFill="1" applyBorder="1" applyAlignment="1">
      <alignment horizontal="center" vertical="center"/>
    </xf>
    <xf numFmtId="0" fontId="0" fillId="39" borderId="62" xfId="0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82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0" fillId="40" borderId="57" xfId="0" applyFill="1" applyBorder="1" applyAlignment="1">
      <alignment horizontal="center" vertical="center"/>
    </xf>
    <xf numFmtId="0" fontId="0" fillId="39" borderId="46" xfId="0" applyFont="1" applyFill="1" applyBorder="1" applyAlignment="1">
      <alignment horizontal="center" vertical="center"/>
    </xf>
    <xf numFmtId="0" fontId="0" fillId="39" borderId="39" xfId="0" applyFont="1" applyFill="1" applyBorder="1" applyAlignment="1">
      <alignment horizontal="center" vertical="center" wrapText="1"/>
    </xf>
    <xf numFmtId="0" fontId="0" fillId="41" borderId="31" xfId="0" applyFont="1" applyFill="1" applyBorder="1" applyAlignment="1">
      <alignment horizontal="center" vertical="center"/>
    </xf>
    <xf numFmtId="0" fontId="0" fillId="41" borderId="14" xfId="0" applyFont="1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72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0" fillId="41" borderId="79" xfId="0" applyFill="1" applyBorder="1" applyAlignment="1">
      <alignment horizontal="center" vertical="center"/>
    </xf>
    <xf numFmtId="0" fontId="0" fillId="41" borderId="80" xfId="0" applyFill="1" applyBorder="1" applyAlignment="1">
      <alignment horizontal="center" vertical="center"/>
    </xf>
    <xf numFmtId="0" fontId="0" fillId="41" borderId="11" xfId="0" applyFill="1" applyBorder="1" applyAlignment="1">
      <alignment horizontal="center" vertical="center"/>
    </xf>
    <xf numFmtId="0" fontId="0" fillId="41" borderId="38" xfId="0" applyFill="1" applyBorder="1" applyAlignment="1">
      <alignment horizontal="center" vertical="center"/>
    </xf>
    <xf numFmtId="0" fontId="0" fillId="41" borderId="15" xfId="0" applyFont="1" applyFill="1" applyBorder="1" applyAlignment="1">
      <alignment horizontal="center" vertical="center"/>
    </xf>
    <xf numFmtId="0" fontId="0" fillId="39" borderId="52" xfId="0" applyFont="1" applyFill="1" applyBorder="1" applyAlignment="1">
      <alignment horizontal="center" vertical="center"/>
    </xf>
    <xf numFmtId="0" fontId="0" fillId="41" borderId="2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2" xfId="0" applyBorder="1" applyAlignment="1">
      <alignment horizontal="center" vertical="center" textRotation="90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78" fontId="2" fillId="0" borderId="0" xfId="46" applyFont="1" applyBorder="1" applyAlignment="1">
      <alignment horizontal="center" vertical="center"/>
    </xf>
    <xf numFmtId="178" fontId="2" fillId="0" borderId="71" xfId="4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82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17" fontId="3" fillId="0" borderId="49" xfId="0" applyNumberFormat="1" applyFont="1" applyBorder="1" applyAlignment="1">
      <alignment horizontal="center" vertical="center"/>
    </xf>
    <xf numFmtId="17" fontId="3" fillId="0" borderId="52" xfId="0" applyNumberFormat="1" applyFont="1" applyBorder="1" applyAlignment="1">
      <alignment horizontal="center" vertical="center"/>
    </xf>
    <xf numFmtId="17" fontId="3" fillId="0" borderId="6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textRotation="90"/>
    </xf>
    <xf numFmtId="186" fontId="0" fillId="40" borderId="82" xfId="0" applyNumberForma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2">
    <dxf>
      <font>
        <color indexed="1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4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9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152400</xdr:colOff>
      <xdr:row>14</xdr:row>
      <xdr:rowOff>38100</xdr:rowOff>
    </xdr:from>
    <xdr:to>
      <xdr:col>40</xdr:col>
      <xdr:colOff>114300</xdr:colOff>
      <xdr:row>18</xdr:row>
      <xdr:rowOff>314325</xdr:rowOff>
    </xdr:to>
    <xdr:pic>
      <xdr:nvPicPr>
        <xdr:cNvPr id="1" name="Image 2" descr="CA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10325100"/>
          <a:ext cx="1485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247650</xdr:colOff>
      <xdr:row>13</xdr:row>
      <xdr:rowOff>104775</xdr:rowOff>
    </xdr:from>
    <xdr:to>
      <xdr:col>40</xdr:col>
      <xdr:colOff>57150</xdr:colOff>
      <xdr:row>17</xdr:row>
      <xdr:rowOff>200025</xdr:rowOff>
    </xdr:to>
    <xdr:pic>
      <xdr:nvPicPr>
        <xdr:cNvPr id="1" name="Image 2" descr="CA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9629775"/>
          <a:ext cx="1333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152400</xdr:colOff>
      <xdr:row>14</xdr:row>
      <xdr:rowOff>38100</xdr:rowOff>
    </xdr:from>
    <xdr:to>
      <xdr:col>35</xdr:col>
      <xdr:colOff>114300</xdr:colOff>
      <xdr:row>18</xdr:row>
      <xdr:rowOff>314325</xdr:rowOff>
    </xdr:to>
    <xdr:pic>
      <xdr:nvPicPr>
        <xdr:cNvPr id="1" name="Image 2" descr="CA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20700" y="10325100"/>
          <a:ext cx="14859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1"/>
  <sheetViews>
    <sheetView zoomScale="75" zoomScaleNormal="75" zoomScalePageLayoutView="0" workbookViewId="0" topLeftCell="A1">
      <selection activeCell="H19" sqref="H19"/>
    </sheetView>
  </sheetViews>
  <sheetFormatPr defaultColWidth="3.7109375" defaultRowHeight="45" customHeight="1"/>
  <cols>
    <col min="1" max="1" width="4.140625" style="1" customWidth="1"/>
    <col min="2" max="3" width="3.7109375" style="1" customWidth="1"/>
    <col min="4" max="5" width="14.7109375" style="1" customWidth="1"/>
    <col min="6" max="27" width="5.7109375" style="1" customWidth="1"/>
    <col min="28" max="28" width="6.00390625" style="1" customWidth="1"/>
    <col min="29" max="30" width="5.7109375" style="1" customWidth="1"/>
    <col min="31" max="31" width="5.7109375" style="17" customWidth="1"/>
    <col min="32" max="40" width="5.7109375" style="1" customWidth="1"/>
    <col min="41" max="44" width="7.421875" style="1" customWidth="1"/>
    <col min="45" max="16384" width="3.7109375" style="1" customWidth="1"/>
  </cols>
  <sheetData>
    <row r="1" spans="1:46" ht="45" customHeight="1" thickBot="1">
      <c r="A1" s="219" t="s">
        <v>68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1"/>
      <c r="AS1" s="81"/>
      <c r="AT1" s="81"/>
    </row>
    <row r="2" spans="1:52" ht="45" customHeight="1" thickBot="1">
      <c r="A2" s="238" t="s">
        <v>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9"/>
      <c r="AN2" s="68"/>
      <c r="AO2" s="48">
        <v>0.15972222222222224</v>
      </c>
      <c r="AP2" s="49">
        <v>0.25</v>
      </c>
      <c r="AQ2" s="49">
        <v>0.3993055555555556</v>
      </c>
      <c r="AR2" s="50" t="s">
        <v>12</v>
      </c>
      <c r="AS2" s="56"/>
      <c r="AT2" s="56"/>
      <c r="AU2" s="96"/>
      <c r="AV2" s="96"/>
      <c r="AW2" s="96"/>
      <c r="AX2" s="96"/>
      <c r="AY2" s="96"/>
      <c r="AZ2" s="96"/>
    </row>
    <row r="3" spans="1:52" ht="60" customHeight="1" thickBot="1">
      <c r="A3" s="222" t="s">
        <v>18</v>
      </c>
      <c r="B3" s="229"/>
      <c r="C3" s="7" t="s">
        <v>4</v>
      </c>
      <c r="D3" s="4" t="s">
        <v>5</v>
      </c>
      <c r="E3" s="4" t="s">
        <v>14</v>
      </c>
      <c r="F3" s="180" t="s">
        <v>84</v>
      </c>
      <c r="G3" s="181" t="s">
        <v>85</v>
      </c>
      <c r="H3" s="182" t="s">
        <v>86</v>
      </c>
      <c r="I3" s="183" t="s">
        <v>87</v>
      </c>
      <c r="J3" s="181" t="s">
        <v>88</v>
      </c>
      <c r="K3" s="184" t="s">
        <v>89</v>
      </c>
      <c r="L3" s="185" t="s">
        <v>90</v>
      </c>
      <c r="M3" s="184" t="s">
        <v>91</v>
      </c>
      <c r="N3" s="181" t="s">
        <v>92</v>
      </c>
      <c r="O3" s="182" t="s">
        <v>93</v>
      </c>
      <c r="P3" s="183" t="s">
        <v>28</v>
      </c>
      <c r="Q3" s="181" t="s">
        <v>94</v>
      </c>
      <c r="R3" s="184" t="s">
        <v>95</v>
      </c>
      <c r="S3" s="185" t="s">
        <v>96</v>
      </c>
      <c r="T3" s="184" t="s">
        <v>97</v>
      </c>
      <c r="U3" s="146"/>
      <c r="V3" s="147"/>
      <c r="W3" s="148"/>
      <c r="X3" s="146"/>
      <c r="Y3" s="149"/>
      <c r="Z3" s="150"/>
      <c r="AA3" s="149"/>
      <c r="AB3" s="146"/>
      <c r="AC3" s="147"/>
      <c r="AD3" s="148"/>
      <c r="AE3" s="146"/>
      <c r="AF3" s="149"/>
      <c r="AG3" s="151"/>
      <c r="AH3" s="149"/>
      <c r="AI3" s="152"/>
      <c r="AJ3" s="153"/>
      <c r="AK3" s="20" t="s">
        <v>0</v>
      </c>
      <c r="AL3" s="24" t="s">
        <v>2</v>
      </c>
      <c r="AM3" s="22" t="s">
        <v>1</v>
      </c>
      <c r="AN3" s="77" t="s">
        <v>3</v>
      </c>
      <c r="AO3" s="226" t="s">
        <v>55</v>
      </c>
      <c r="AP3" s="227"/>
      <c r="AQ3" s="227"/>
      <c r="AR3" s="228"/>
      <c r="AS3" s="56"/>
      <c r="AT3" s="56"/>
      <c r="AU3" s="87"/>
      <c r="AV3" s="87"/>
      <c r="AW3" s="87"/>
      <c r="AX3" s="87"/>
      <c r="AY3" s="96"/>
      <c r="AZ3" s="96"/>
    </row>
    <row r="4" spans="1:52" ht="60" customHeight="1" thickBot="1">
      <c r="A4" s="223"/>
      <c r="B4" s="230"/>
      <c r="C4" s="13">
        <v>1</v>
      </c>
      <c r="D4" s="54" t="s">
        <v>74</v>
      </c>
      <c r="E4" s="94" t="s">
        <v>82</v>
      </c>
      <c r="F4" s="154" t="s">
        <v>1</v>
      </c>
      <c r="G4" s="155" t="s">
        <v>1</v>
      </c>
      <c r="H4" s="156" t="s">
        <v>2</v>
      </c>
      <c r="I4" s="157" t="s">
        <v>0</v>
      </c>
      <c r="J4" s="152" t="s">
        <v>3</v>
      </c>
      <c r="K4" s="153" t="s">
        <v>3</v>
      </c>
      <c r="L4" s="155" t="s">
        <v>2</v>
      </c>
      <c r="M4" s="158" t="s">
        <v>3</v>
      </c>
      <c r="N4" s="155" t="s">
        <v>3</v>
      </c>
      <c r="O4" s="156" t="s">
        <v>2</v>
      </c>
      <c r="P4" s="157" t="s">
        <v>3</v>
      </c>
      <c r="Q4" s="152" t="s">
        <v>1</v>
      </c>
      <c r="R4" s="153" t="s">
        <v>1</v>
      </c>
      <c r="S4" s="155" t="s">
        <v>1</v>
      </c>
      <c r="T4" s="158" t="s">
        <v>3</v>
      </c>
      <c r="U4" s="155" t="s">
        <v>0</v>
      </c>
      <c r="V4" s="156" t="s">
        <v>0</v>
      </c>
      <c r="W4" s="157" t="s">
        <v>3</v>
      </c>
      <c r="X4" s="152" t="s">
        <v>2</v>
      </c>
      <c r="Y4" s="153" t="s">
        <v>1</v>
      </c>
      <c r="Z4" s="155" t="s">
        <v>0</v>
      </c>
      <c r="AA4" s="158" t="s">
        <v>1</v>
      </c>
      <c r="AB4" s="155" t="s">
        <v>0</v>
      </c>
      <c r="AC4" s="156" t="s">
        <v>3</v>
      </c>
      <c r="AD4" s="157" t="s">
        <v>2</v>
      </c>
      <c r="AE4" s="152" t="s">
        <v>1</v>
      </c>
      <c r="AF4" s="153" t="s">
        <v>3</v>
      </c>
      <c r="AG4" s="155" t="s">
        <v>1</v>
      </c>
      <c r="AH4" s="158" t="s">
        <v>1</v>
      </c>
      <c r="AI4" s="159" t="s">
        <v>3</v>
      </c>
      <c r="AJ4" s="160" t="s">
        <v>2</v>
      </c>
      <c r="AK4" s="10">
        <f>COUNTIF($F4:$AJ4,"m")</f>
        <v>5</v>
      </c>
      <c r="AL4" s="11">
        <f>COUNTIF($F4:$AJ4,"am")</f>
        <v>6</v>
      </c>
      <c r="AM4" s="12">
        <f>COUNTIF($F4:$AJ4,"j")</f>
        <v>10</v>
      </c>
      <c r="AN4" s="12">
        <f>COUNTIF($F4:$AJ4,"R")</f>
        <v>10</v>
      </c>
      <c r="AO4" s="34">
        <f>AK4*$AO$2</f>
        <v>0.7986111111111112</v>
      </c>
      <c r="AP4" s="35">
        <f>AL4*$AP$2</f>
        <v>1.5</v>
      </c>
      <c r="AQ4" s="35">
        <f>AM4*$AQ$2</f>
        <v>3.993055555555556</v>
      </c>
      <c r="AR4" s="36">
        <f>SUM(AO4:AQ4)</f>
        <v>6.291666666666667</v>
      </c>
      <c r="AS4" s="59"/>
      <c r="AT4" s="56"/>
      <c r="AU4" s="87"/>
      <c r="AV4" s="87"/>
      <c r="AW4" s="87"/>
      <c r="AX4" s="87"/>
      <c r="AY4" s="96"/>
      <c r="AZ4" s="96"/>
    </row>
    <row r="5" spans="1:52" ht="60" customHeight="1" thickBot="1">
      <c r="A5" s="223"/>
      <c r="B5" s="230"/>
      <c r="C5" s="8">
        <v>2</v>
      </c>
      <c r="D5" s="55" t="s">
        <v>75</v>
      </c>
      <c r="E5" s="45" t="s">
        <v>82</v>
      </c>
      <c r="F5" s="161" t="s">
        <v>0</v>
      </c>
      <c r="G5" s="162" t="s">
        <v>3</v>
      </c>
      <c r="H5" s="162" t="s">
        <v>2</v>
      </c>
      <c r="I5" s="161" t="s">
        <v>1</v>
      </c>
      <c r="J5" s="163" t="s">
        <v>2</v>
      </c>
      <c r="K5" s="164" t="s">
        <v>1</v>
      </c>
      <c r="L5" s="165" t="s">
        <v>2</v>
      </c>
      <c r="M5" s="162" t="s">
        <v>3</v>
      </c>
      <c r="N5" s="162" t="s">
        <v>2</v>
      </c>
      <c r="O5" s="162" t="s">
        <v>1</v>
      </c>
      <c r="P5" s="161" t="s">
        <v>0</v>
      </c>
      <c r="Q5" s="163" t="s">
        <v>3</v>
      </c>
      <c r="R5" s="164" t="s">
        <v>3</v>
      </c>
      <c r="S5" s="165" t="s">
        <v>2</v>
      </c>
      <c r="T5" s="162" t="s">
        <v>2</v>
      </c>
      <c r="U5" s="162" t="s">
        <v>3</v>
      </c>
      <c r="V5" s="162" t="s">
        <v>0</v>
      </c>
      <c r="W5" s="161" t="s">
        <v>3</v>
      </c>
      <c r="X5" s="163" t="s">
        <v>1</v>
      </c>
      <c r="Y5" s="164" t="s">
        <v>1</v>
      </c>
      <c r="Z5" s="165" t="s">
        <v>3</v>
      </c>
      <c r="AA5" s="162" t="s">
        <v>2</v>
      </c>
      <c r="AB5" s="162" t="s">
        <v>0</v>
      </c>
      <c r="AC5" s="162" t="s">
        <v>1</v>
      </c>
      <c r="AD5" s="161" t="s">
        <v>3</v>
      </c>
      <c r="AE5" s="163" t="s">
        <v>2</v>
      </c>
      <c r="AF5" s="164" t="s">
        <v>1</v>
      </c>
      <c r="AG5" s="165" t="s">
        <v>3</v>
      </c>
      <c r="AH5" s="162" t="s">
        <v>0</v>
      </c>
      <c r="AI5" s="165" t="s">
        <v>1</v>
      </c>
      <c r="AJ5" s="161" t="s">
        <v>2</v>
      </c>
      <c r="AK5" s="10">
        <f aca="true" t="shared" si="0" ref="AK5:AK14">COUNTIF($F5:$AJ5,"m")</f>
        <v>5</v>
      </c>
      <c r="AL5" s="11">
        <f aca="true" t="shared" si="1" ref="AL5:AL14">COUNTIF($F5:$AJ5,"am")</f>
        <v>9</v>
      </c>
      <c r="AM5" s="12">
        <f aca="true" t="shared" si="2" ref="AM5:AM14">COUNTIF($F5:$AJ5,"j")</f>
        <v>8</v>
      </c>
      <c r="AN5" s="12">
        <f aca="true" t="shared" si="3" ref="AN5:AN14">COUNTIF($F5:$AJ5,"R")</f>
        <v>9</v>
      </c>
      <c r="AO5" s="31">
        <f>AK5*$AO$2</f>
        <v>0.7986111111111112</v>
      </c>
      <c r="AP5" s="32">
        <f aca="true" t="shared" si="4" ref="AP5:AP13">AL5*$AP$2</f>
        <v>2.25</v>
      </c>
      <c r="AQ5" s="32">
        <f aca="true" t="shared" si="5" ref="AQ5:AQ13">AM5*$AQ$2</f>
        <v>3.1944444444444446</v>
      </c>
      <c r="AR5" s="33">
        <f aca="true" t="shared" si="6" ref="AR5:AR13">SUM(AO5:AQ5)</f>
        <v>6.243055555555555</v>
      </c>
      <c r="AS5" s="59"/>
      <c r="AT5" s="56"/>
      <c r="AU5" s="87"/>
      <c r="AV5" s="87"/>
      <c r="AW5" s="87"/>
      <c r="AX5" s="87"/>
      <c r="AY5" s="96"/>
      <c r="AZ5" s="96"/>
    </row>
    <row r="6" spans="1:52" ht="60" customHeight="1" thickBot="1">
      <c r="A6" s="223"/>
      <c r="B6" s="230"/>
      <c r="C6" s="8">
        <v>3</v>
      </c>
      <c r="D6" s="57" t="s">
        <v>80</v>
      </c>
      <c r="E6" s="95" t="s">
        <v>82</v>
      </c>
      <c r="F6" s="161" t="s">
        <v>1</v>
      </c>
      <c r="G6" s="162" t="s">
        <v>0</v>
      </c>
      <c r="H6" s="162" t="s">
        <v>2</v>
      </c>
      <c r="I6" s="161" t="s">
        <v>3</v>
      </c>
      <c r="J6" s="163" t="s">
        <v>2</v>
      </c>
      <c r="K6" s="164" t="s">
        <v>2</v>
      </c>
      <c r="L6" s="165" t="s">
        <v>2</v>
      </c>
      <c r="M6" s="162" t="s">
        <v>2</v>
      </c>
      <c r="N6" s="162" t="s">
        <v>0</v>
      </c>
      <c r="O6" s="162" t="s">
        <v>3</v>
      </c>
      <c r="P6" s="161" t="s">
        <v>2</v>
      </c>
      <c r="Q6" s="163" t="s">
        <v>1</v>
      </c>
      <c r="R6" s="164" t="s">
        <v>3</v>
      </c>
      <c r="S6" s="165" t="s">
        <v>1</v>
      </c>
      <c r="T6" s="162" t="s">
        <v>2</v>
      </c>
      <c r="U6" s="162" t="s">
        <v>1</v>
      </c>
      <c r="V6" s="162" t="s">
        <v>2</v>
      </c>
      <c r="W6" s="161" t="s">
        <v>0</v>
      </c>
      <c r="X6" s="163" t="s">
        <v>3</v>
      </c>
      <c r="Y6" s="164" t="s">
        <v>3</v>
      </c>
      <c r="Z6" s="165" t="s">
        <v>2</v>
      </c>
      <c r="AA6" s="162" t="s">
        <v>3</v>
      </c>
      <c r="AB6" s="162" t="s">
        <v>2</v>
      </c>
      <c r="AC6" s="162" t="s">
        <v>3</v>
      </c>
      <c r="AD6" s="161" t="s">
        <v>0</v>
      </c>
      <c r="AE6" s="163" t="s">
        <v>2</v>
      </c>
      <c r="AF6" s="164" t="s">
        <v>1</v>
      </c>
      <c r="AG6" s="165" t="s">
        <v>1</v>
      </c>
      <c r="AH6" s="162" t="s">
        <v>3</v>
      </c>
      <c r="AI6" s="161" t="s">
        <v>1</v>
      </c>
      <c r="AJ6" s="161" t="s">
        <v>3</v>
      </c>
      <c r="AK6" s="10">
        <f t="shared" si="0"/>
        <v>4</v>
      </c>
      <c r="AL6" s="11">
        <f t="shared" si="1"/>
        <v>11</v>
      </c>
      <c r="AM6" s="12">
        <f t="shared" si="2"/>
        <v>7</v>
      </c>
      <c r="AN6" s="12">
        <f t="shared" si="3"/>
        <v>9</v>
      </c>
      <c r="AO6" s="31">
        <f aca="true" t="shared" si="7" ref="AO6:AO13">AK6*$AO$2</f>
        <v>0.638888888888889</v>
      </c>
      <c r="AP6" s="32">
        <f t="shared" si="4"/>
        <v>2.75</v>
      </c>
      <c r="AQ6" s="32">
        <f t="shared" si="5"/>
        <v>2.7951388888888893</v>
      </c>
      <c r="AR6" s="33">
        <f t="shared" si="6"/>
        <v>6.184027777777779</v>
      </c>
      <c r="AS6" s="59"/>
      <c r="AT6" s="56"/>
      <c r="AU6" s="87"/>
      <c r="AV6" s="87"/>
      <c r="AW6" s="87"/>
      <c r="AX6" s="87"/>
      <c r="AY6" s="96"/>
      <c r="AZ6" s="96"/>
    </row>
    <row r="7" spans="1:52" ht="60" customHeight="1" thickBot="1">
      <c r="A7" s="223"/>
      <c r="B7" s="230"/>
      <c r="C7" s="8">
        <v>4</v>
      </c>
      <c r="D7" s="136" t="s">
        <v>76</v>
      </c>
      <c r="E7" s="137" t="s">
        <v>82</v>
      </c>
      <c r="F7" s="161" t="s">
        <v>0</v>
      </c>
      <c r="G7" s="162" t="s">
        <v>2</v>
      </c>
      <c r="H7" s="162" t="s">
        <v>3</v>
      </c>
      <c r="I7" s="161" t="s">
        <v>2</v>
      </c>
      <c r="J7" s="163" t="s">
        <v>0</v>
      </c>
      <c r="K7" s="164" t="s">
        <v>1</v>
      </c>
      <c r="L7" s="165" t="s">
        <v>3</v>
      </c>
      <c r="M7" s="162" t="s">
        <v>0</v>
      </c>
      <c r="N7" s="162" t="s">
        <v>2</v>
      </c>
      <c r="O7" s="162" t="s">
        <v>1</v>
      </c>
      <c r="P7" s="161" t="s">
        <v>3</v>
      </c>
      <c r="Q7" s="163" t="s">
        <v>2</v>
      </c>
      <c r="R7" s="164" t="s">
        <v>1</v>
      </c>
      <c r="S7" s="165" t="s">
        <v>2</v>
      </c>
      <c r="T7" s="162" t="s">
        <v>2</v>
      </c>
      <c r="U7" s="162" t="s">
        <v>0</v>
      </c>
      <c r="V7" s="162" t="s">
        <v>3</v>
      </c>
      <c r="W7" s="161" t="s">
        <v>1</v>
      </c>
      <c r="X7" s="163" t="s">
        <v>1</v>
      </c>
      <c r="Y7" s="164" t="s">
        <v>3</v>
      </c>
      <c r="Z7" s="165" t="s">
        <v>2</v>
      </c>
      <c r="AA7" s="162" t="s">
        <v>1</v>
      </c>
      <c r="AB7" s="162" t="s">
        <v>2</v>
      </c>
      <c r="AC7" s="162" t="s">
        <v>1</v>
      </c>
      <c r="AD7" s="161" t="s">
        <v>0</v>
      </c>
      <c r="AE7" s="163" t="s">
        <v>3</v>
      </c>
      <c r="AF7" s="164" t="s">
        <v>3</v>
      </c>
      <c r="AG7" s="165" t="s">
        <v>2</v>
      </c>
      <c r="AH7" s="162" t="s">
        <v>0</v>
      </c>
      <c r="AI7" s="165" t="s">
        <v>3</v>
      </c>
      <c r="AJ7" s="161" t="s">
        <v>2</v>
      </c>
      <c r="AK7" s="10">
        <f t="shared" si="0"/>
        <v>6</v>
      </c>
      <c r="AL7" s="11">
        <f t="shared" si="1"/>
        <v>10</v>
      </c>
      <c r="AM7" s="12">
        <f t="shared" si="2"/>
        <v>7</v>
      </c>
      <c r="AN7" s="12">
        <f t="shared" si="3"/>
        <v>8</v>
      </c>
      <c r="AO7" s="31">
        <f t="shared" si="7"/>
        <v>0.9583333333333335</v>
      </c>
      <c r="AP7" s="32">
        <f t="shared" si="4"/>
        <v>2.5</v>
      </c>
      <c r="AQ7" s="32">
        <f t="shared" si="5"/>
        <v>2.7951388888888893</v>
      </c>
      <c r="AR7" s="33">
        <f t="shared" si="6"/>
        <v>6.253472222222223</v>
      </c>
      <c r="AS7" s="59"/>
      <c r="AT7" s="56"/>
      <c r="AU7" s="87"/>
      <c r="AV7" s="87"/>
      <c r="AW7" s="87"/>
      <c r="AX7" s="87"/>
      <c r="AY7" s="96"/>
      <c r="AZ7" s="96"/>
    </row>
    <row r="8" spans="1:52" ht="60" customHeight="1" thickBot="1">
      <c r="A8" s="223"/>
      <c r="B8" s="230"/>
      <c r="C8" s="8">
        <v>5</v>
      </c>
      <c r="D8" s="55" t="s">
        <v>81</v>
      </c>
      <c r="E8" s="45" t="s">
        <v>82</v>
      </c>
      <c r="F8" s="154" t="s">
        <v>1</v>
      </c>
      <c r="G8" s="155" t="s">
        <v>2</v>
      </c>
      <c r="H8" s="156" t="s">
        <v>1</v>
      </c>
      <c r="I8" s="157" t="s">
        <v>0</v>
      </c>
      <c r="J8" s="152" t="s">
        <v>3</v>
      </c>
      <c r="K8" s="153" t="s">
        <v>3</v>
      </c>
      <c r="L8" s="155" t="s">
        <v>2</v>
      </c>
      <c r="M8" s="158" t="s">
        <v>1</v>
      </c>
      <c r="N8" s="155" t="s">
        <v>3</v>
      </c>
      <c r="O8" s="156" t="s">
        <v>2</v>
      </c>
      <c r="P8" s="157" t="s">
        <v>2</v>
      </c>
      <c r="Q8" s="152" t="s">
        <v>1</v>
      </c>
      <c r="R8" s="153" t="s">
        <v>1</v>
      </c>
      <c r="S8" s="155" t="s">
        <v>3</v>
      </c>
      <c r="T8" s="158" t="s">
        <v>2</v>
      </c>
      <c r="U8" s="155" t="s">
        <v>1</v>
      </c>
      <c r="V8" s="156" t="s">
        <v>0</v>
      </c>
      <c r="W8" s="157" t="s">
        <v>3</v>
      </c>
      <c r="X8" s="152" t="s">
        <v>2</v>
      </c>
      <c r="Y8" s="153" t="s">
        <v>1</v>
      </c>
      <c r="Z8" s="155" t="s">
        <v>0</v>
      </c>
      <c r="AA8" s="158" t="s">
        <v>3</v>
      </c>
      <c r="AB8" s="155" t="s">
        <v>2</v>
      </c>
      <c r="AC8" s="156" t="s">
        <v>0</v>
      </c>
      <c r="AD8" s="157" t="s">
        <v>3</v>
      </c>
      <c r="AE8" s="152" t="s">
        <v>1</v>
      </c>
      <c r="AF8" s="153" t="s">
        <v>0</v>
      </c>
      <c r="AG8" s="155" t="s">
        <v>3</v>
      </c>
      <c r="AH8" s="158" t="s">
        <v>2</v>
      </c>
      <c r="AI8" s="159" t="s">
        <v>2</v>
      </c>
      <c r="AJ8" s="160" t="s">
        <v>3</v>
      </c>
      <c r="AK8" s="10">
        <f t="shared" si="0"/>
        <v>5</v>
      </c>
      <c r="AL8" s="11">
        <f t="shared" si="1"/>
        <v>9</v>
      </c>
      <c r="AM8" s="12">
        <f t="shared" si="2"/>
        <v>8</v>
      </c>
      <c r="AN8" s="12">
        <f t="shared" si="3"/>
        <v>9</v>
      </c>
      <c r="AO8" s="31">
        <f t="shared" si="7"/>
        <v>0.7986111111111112</v>
      </c>
      <c r="AP8" s="32">
        <f t="shared" si="4"/>
        <v>2.25</v>
      </c>
      <c r="AQ8" s="32">
        <f t="shared" si="5"/>
        <v>3.1944444444444446</v>
      </c>
      <c r="AR8" s="33">
        <f t="shared" si="6"/>
        <v>6.243055555555555</v>
      </c>
      <c r="AS8" s="59"/>
      <c r="AT8" s="56"/>
      <c r="AU8" s="87"/>
      <c r="AV8" s="87"/>
      <c r="AW8" s="87"/>
      <c r="AX8" s="87"/>
      <c r="AY8" s="96"/>
      <c r="AZ8" s="96"/>
    </row>
    <row r="9" spans="1:52" ht="60" customHeight="1" thickBot="1">
      <c r="A9" s="223"/>
      <c r="B9" s="230"/>
      <c r="C9" s="8">
        <v>6</v>
      </c>
      <c r="D9" s="138" t="s">
        <v>78</v>
      </c>
      <c r="E9" s="139" t="s">
        <v>82</v>
      </c>
      <c r="F9" s="161" t="s">
        <v>0</v>
      </c>
      <c r="G9" s="162" t="s">
        <v>3</v>
      </c>
      <c r="H9" s="162" t="s">
        <v>1</v>
      </c>
      <c r="I9" s="161" t="s">
        <v>2</v>
      </c>
      <c r="J9" s="163" t="s">
        <v>1</v>
      </c>
      <c r="K9" s="164" t="s">
        <v>1</v>
      </c>
      <c r="L9" s="165" t="s">
        <v>0</v>
      </c>
      <c r="M9" s="162" t="s">
        <v>3</v>
      </c>
      <c r="N9" s="162" t="s">
        <v>0</v>
      </c>
      <c r="O9" s="162" t="s">
        <v>1</v>
      </c>
      <c r="P9" s="161" t="s">
        <v>0</v>
      </c>
      <c r="Q9" s="163" t="s">
        <v>3</v>
      </c>
      <c r="R9" s="164" t="s">
        <v>3</v>
      </c>
      <c r="S9" s="165" t="s">
        <v>2</v>
      </c>
      <c r="T9" s="162" t="s">
        <v>0</v>
      </c>
      <c r="U9" s="162" t="s">
        <v>2</v>
      </c>
      <c r="V9" s="162" t="s">
        <v>2</v>
      </c>
      <c r="W9" s="161" t="s">
        <v>1</v>
      </c>
      <c r="X9" s="163" t="s">
        <v>0</v>
      </c>
      <c r="Y9" s="164" t="s">
        <v>3</v>
      </c>
      <c r="Z9" s="165" t="s">
        <v>3</v>
      </c>
      <c r="AA9" s="162" t="s">
        <v>1</v>
      </c>
      <c r="AB9" s="162" t="s">
        <v>0</v>
      </c>
      <c r="AC9" s="162" t="s">
        <v>2</v>
      </c>
      <c r="AD9" s="161" t="s">
        <v>3</v>
      </c>
      <c r="AE9" s="163" t="s">
        <v>1</v>
      </c>
      <c r="AF9" s="164" t="s">
        <v>2</v>
      </c>
      <c r="AG9" s="165" t="s">
        <v>0</v>
      </c>
      <c r="AH9" s="162" t="s">
        <v>3</v>
      </c>
      <c r="AI9" s="165" t="s">
        <v>2</v>
      </c>
      <c r="AJ9" s="161" t="s">
        <v>1</v>
      </c>
      <c r="AK9" s="10">
        <f t="shared" si="0"/>
        <v>8</v>
      </c>
      <c r="AL9" s="11">
        <f t="shared" si="1"/>
        <v>7</v>
      </c>
      <c r="AM9" s="12">
        <f t="shared" si="2"/>
        <v>8</v>
      </c>
      <c r="AN9" s="12">
        <f t="shared" si="3"/>
        <v>8</v>
      </c>
      <c r="AO9" s="31">
        <f t="shared" si="7"/>
        <v>1.277777777777778</v>
      </c>
      <c r="AP9" s="32">
        <f t="shared" si="4"/>
        <v>1.75</v>
      </c>
      <c r="AQ9" s="32">
        <f t="shared" si="5"/>
        <v>3.1944444444444446</v>
      </c>
      <c r="AR9" s="33">
        <f t="shared" si="6"/>
        <v>6.222222222222222</v>
      </c>
      <c r="AS9" s="59"/>
      <c r="AT9" s="56"/>
      <c r="AU9" s="87"/>
      <c r="AV9" s="87"/>
      <c r="AW9" s="87"/>
      <c r="AX9" s="87"/>
      <c r="AY9" s="96"/>
      <c r="AZ9" s="96"/>
    </row>
    <row r="10" spans="1:52" ht="60" customHeight="1" thickBot="1">
      <c r="A10" s="223"/>
      <c r="B10" s="230"/>
      <c r="C10" s="8">
        <v>7</v>
      </c>
      <c r="D10" s="136" t="s">
        <v>79</v>
      </c>
      <c r="E10" s="140" t="s">
        <v>52</v>
      </c>
      <c r="F10" s="161" t="s">
        <v>1</v>
      </c>
      <c r="G10" s="162" t="s">
        <v>3</v>
      </c>
      <c r="H10" s="162" t="s">
        <v>0</v>
      </c>
      <c r="I10" s="161" t="s">
        <v>2</v>
      </c>
      <c r="J10" s="163" t="s">
        <v>1</v>
      </c>
      <c r="K10" s="164" t="s">
        <v>3</v>
      </c>
      <c r="L10" s="165" t="s">
        <v>1</v>
      </c>
      <c r="M10" s="162" t="s">
        <v>2</v>
      </c>
      <c r="N10" s="162" t="s">
        <v>1</v>
      </c>
      <c r="O10" s="162" t="s">
        <v>3</v>
      </c>
      <c r="P10" s="161" t="s">
        <v>1</v>
      </c>
      <c r="Q10" s="163" t="s">
        <v>1</v>
      </c>
      <c r="R10" s="164" t="s">
        <v>2</v>
      </c>
      <c r="S10" s="165" t="s">
        <v>0</v>
      </c>
      <c r="T10" s="162" t="s">
        <v>0</v>
      </c>
      <c r="U10" s="162" t="s">
        <v>3</v>
      </c>
      <c r="V10" s="162" t="s">
        <v>2</v>
      </c>
      <c r="W10" s="161" t="s">
        <v>2</v>
      </c>
      <c r="X10" s="163" t="s">
        <v>3</v>
      </c>
      <c r="Y10" s="164" t="s">
        <v>3</v>
      </c>
      <c r="Z10" s="165" t="s">
        <v>2</v>
      </c>
      <c r="AA10" s="162" t="s">
        <v>3</v>
      </c>
      <c r="AB10" s="162" t="s">
        <v>1</v>
      </c>
      <c r="AC10" s="162" t="s">
        <v>2</v>
      </c>
      <c r="AD10" s="161" t="s">
        <v>2</v>
      </c>
      <c r="AE10" s="163" t="s">
        <v>3</v>
      </c>
      <c r="AF10" s="164" t="s">
        <v>2</v>
      </c>
      <c r="AG10" s="165" t="s">
        <v>0</v>
      </c>
      <c r="AH10" s="162" t="s">
        <v>2</v>
      </c>
      <c r="AI10" s="165" t="s">
        <v>0</v>
      </c>
      <c r="AJ10" s="161" t="s">
        <v>0</v>
      </c>
      <c r="AK10" s="10">
        <f t="shared" si="0"/>
        <v>6</v>
      </c>
      <c r="AL10" s="11">
        <f t="shared" si="1"/>
        <v>10</v>
      </c>
      <c r="AM10" s="12">
        <f t="shared" si="2"/>
        <v>7</v>
      </c>
      <c r="AN10" s="12">
        <f t="shared" si="3"/>
        <v>8</v>
      </c>
      <c r="AO10" s="31">
        <f t="shared" si="7"/>
        <v>0.9583333333333335</v>
      </c>
      <c r="AP10" s="32">
        <f t="shared" si="4"/>
        <v>2.5</v>
      </c>
      <c r="AQ10" s="32">
        <f t="shared" si="5"/>
        <v>2.7951388888888893</v>
      </c>
      <c r="AR10" s="33">
        <f t="shared" si="6"/>
        <v>6.253472222222223</v>
      </c>
      <c r="AS10" s="59"/>
      <c r="AT10" s="56"/>
      <c r="AU10" s="87"/>
      <c r="AV10" s="87"/>
      <c r="AW10" s="87"/>
      <c r="AX10" s="87"/>
      <c r="AY10" s="96"/>
      <c r="AZ10" s="96"/>
    </row>
    <row r="11" spans="1:52" ht="60" customHeight="1" thickBot="1">
      <c r="A11" s="223"/>
      <c r="B11" s="230"/>
      <c r="C11" s="8">
        <v>8</v>
      </c>
      <c r="D11" s="55" t="s">
        <v>77</v>
      </c>
      <c r="E11" s="179" t="s">
        <v>82</v>
      </c>
      <c r="F11" s="161" t="s">
        <v>0</v>
      </c>
      <c r="G11" s="162" t="s">
        <v>1</v>
      </c>
      <c r="H11" s="162" t="s">
        <v>3</v>
      </c>
      <c r="I11" s="161" t="s">
        <v>2</v>
      </c>
      <c r="J11" s="163" t="s">
        <v>2</v>
      </c>
      <c r="K11" s="164" t="s">
        <v>1</v>
      </c>
      <c r="L11" s="165" t="s">
        <v>0</v>
      </c>
      <c r="M11" s="162" t="s">
        <v>2</v>
      </c>
      <c r="N11" s="162" t="s">
        <v>1</v>
      </c>
      <c r="O11" s="162" t="s">
        <v>3</v>
      </c>
      <c r="P11" s="161" t="s">
        <v>2</v>
      </c>
      <c r="Q11" s="163" t="s">
        <v>2</v>
      </c>
      <c r="R11" s="164" t="s">
        <v>2</v>
      </c>
      <c r="S11" s="165" t="s">
        <v>0</v>
      </c>
      <c r="T11" s="162" t="s">
        <v>1</v>
      </c>
      <c r="U11" s="162" t="s">
        <v>3</v>
      </c>
      <c r="V11" s="162" t="s">
        <v>2</v>
      </c>
      <c r="W11" s="161" t="s">
        <v>2</v>
      </c>
      <c r="X11" s="163" t="s">
        <v>2</v>
      </c>
      <c r="Y11" s="164" t="s">
        <v>2</v>
      </c>
      <c r="Z11" s="165" t="s">
        <v>3</v>
      </c>
      <c r="AA11" s="162" t="s">
        <v>0</v>
      </c>
      <c r="AB11" s="162" t="s">
        <v>2</v>
      </c>
      <c r="AC11" s="162" t="s">
        <v>3</v>
      </c>
      <c r="AD11" s="161" t="s">
        <v>1</v>
      </c>
      <c r="AE11" s="163" t="s">
        <v>3</v>
      </c>
      <c r="AF11" s="164" t="s">
        <v>3</v>
      </c>
      <c r="AG11" s="165" t="s">
        <v>2</v>
      </c>
      <c r="AH11" s="162" t="s">
        <v>0</v>
      </c>
      <c r="AI11" s="165" t="s">
        <v>3</v>
      </c>
      <c r="AJ11" s="161" t="s">
        <v>1</v>
      </c>
      <c r="AK11" s="10">
        <f t="shared" si="0"/>
        <v>5</v>
      </c>
      <c r="AL11" s="11">
        <f t="shared" si="1"/>
        <v>12</v>
      </c>
      <c r="AM11" s="12">
        <f t="shared" si="2"/>
        <v>6</v>
      </c>
      <c r="AN11" s="12">
        <f t="shared" si="3"/>
        <v>8</v>
      </c>
      <c r="AO11" s="31">
        <f t="shared" si="7"/>
        <v>0.7986111111111112</v>
      </c>
      <c r="AP11" s="32">
        <f t="shared" si="4"/>
        <v>3</v>
      </c>
      <c r="AQ11" s="32">
        <f t="shared" si="5"/>
        <v>2.3958333333333335</v>
      </c>
      <c r="AR11" s="33">
        <f t="shared" si="6"/>
        <v>6.194444444444445</v>
      </c>
      <c r="AS11" s="59"/>
      <c r="AT11" s="56"/>
      <c r="AU11" s="87"/>
      <c r="AV11" s="87"/>
      <c r="AW11" s="87"/>
      <c r="AX11" s="87"/>
      <c r="AY11" s="96"/>
      <c r="AZ11" s="96"/>
    </row>
    <row r="12" spans="1:52" ht="60" customHeight="1" thickBot="1">
      <c r="A12" s="223"/>
      <c r="B12" s="230"/>
      <c r="C12" s="8">
        <v>9</v>
      </c>
      <c r="D12" s="141"/>
      <c r="E12" s="142" t="s">
        <v>83</v>
      </c>
      <c r="F12" s="154" t="s">
        <v>1</v>
      </c>
      <c r="G12" s="155" t="s">
        <v>2</v>
      </c>
      <c r="H12" s="156" t="s">
        <v>2</v>
      </c>
      <c r="I12" s="157" t="s">
        <v>0</v>
      </c>
      <c r="J12" s="152" t="s">
        <v>3</v>
      </c>
      <c r="K12" s="153" t="s">
        <v>3</v>
      </c>
      <c r="L12" s="152" t="s">
        <v>1</v>
      </c>
      <c r="M12" s="158" t="s">
        <v>1</v>
      </c>
      <c r="N12" s="155" t="s">
        <v>3</v>
      </c>
      <c r="O12" s="156" t="s">
        <v>0</v>
      </c>
      <c r="P12" s="153" t="s">
        <v>2</v>
      </c>
      <c r="Q12" s="152" t="s">
        <v>3</v>
      </c>
      <c r="R12" s="153" t="s">
        <v>1</v>
      </c>
      <c r="S12" s="152" t="s">
        <v>3</v>
      </c>
      <c r="T12" s="158" t="s">
        <v>1</v>
      </c>
      <c r="U12" s="155" t="s">
        <v>2</v>
      </c>
      <c r="V12" s="156" t="s">
        <v>2</v>
      </c>
      <c r="W12" s="153" t="s">
        <v>1</v>
      </c>
      <c r="X12" s="155" t="s">
        <v>3</v>
      </c>
      <c r="Y12" s="157" t="s">
        <v>2</v>
      </c>
      <c r="Z12" s="152" t="s">
        <v>2</v>
      </c>
      <c r="AA12" s="158" t="s">
        <v>3</v>
      </c>
      <c r="AB12" s="155" t="s">
        <v>3</v>
      </c>
      <c r="AC12" s="156" t="s">
        <v>2</v>
      </c>
      <c r="AD12" s="153" t="s">
        <v>1</v>
      </c>
      <c r="AE12" s="155" t="s">
        <v>3</v>
      </c>
      <c r="AF12" s="157" t="s">
        <v>2</v>
      </c>
      <c r="AG12" s="152" t="s">
        <v>2</v>
      </c>
      <c r="AH12" s="158" t="s">
        <v>2</v>
      </c>
      <c r="AI12" s="159" t="s">
        <v>2</v>
      </c>
      <c r="AJ12" s="166" t="s">
        <v>0</v>
      </c>
      <c r="AK12" s="67">
        <f t="shared" si="0"/>
        <v>3</v>
      </c>
      <c r="AL12" s="11">
        <f t="shared" si="1"/>
        <v>12</v>
      </c>
      <c r="AM12" s="12">
        <f t="shared" si="2"/>
        <v>7</v>
      </c>
      <c r="AN12" s="12">
        <f t="shared" si="3"/>
        <v>9</v>
      </c>
      <c r="AO12" s="31">
        <f t="shared" si="7"/>
        <v>0.47916666666666674</v>
      </c>
      <c r="AP12" s="32">
        <f t="shared" si="4"/>
        <v>3</v>
      </c>
      <c r="AQ12" s="32">
        <f t="shared" si="5"/>
        <v>2.7951388888888893</v>
      </c>
      <c r="AR12" s="33">
        <f t="shared" si="6"/>
        <v>6.274305555555556</v>
      </c>
      <c r="AS12" s="59"/>
      <c r="AT12" s="56"/>
      <c r="AU12" s="87"/>
      <c r="AV12" s="87"/>
      <c r="AW12" s="87"/>
      <c r="AX12" s="87"/>
      <c r="AY12" s="96"/>
      <c r="AZ12" s="96"/>
    </row>
    <row r="13" spans="1:52" ht="60" customHeight="1" thickBot="1">
      <c r="A13" s="223"/>
      <c r="B13" s="230"/>
      <c r="C13" s="9">
        <v>10</v>
      </c>
      <c r="D13" s="143"/>
      <c r="E13" s="142" t="s">
        <v>83</v>
      </c>
      <c r="F13" s="167" t="s">
        <v>0</v>
      </c>
      <c r="G13" s="168" t="s">
        <v>1</v>
      </c>
      <c r="H13" s="168" t="s">
        <v>0</v>
      </c>
      <c r="I13" s="169" t="s">
        <v>2</v>
      </c>
      <c r="J13" s="170" t="s">
        <v>1</v>
      </c>
      <c r="K13" s="171" t="s">
        <v>2</v>
      </c>
      <c r="L13" s="170" t="s">
        <v>3</v>
      </c>
      <c r="M13" s="168" t="s">
        <v>1</v>
      </c>
      <c r="N13" s="168" t="s">
        <v>2</v>
      </c>
      <c r="O13" s="168" t="s">
        <v>2</v>
      </c>
      <c r="P13" s="171" t="s">
        <v>0</v>
      </c>
      <c r="Q13" s="170" t="s">
        <v>3</v>
      </c>
      <c r="R13" s="171" t="s">
        <v>3</v>
      </c>
      <c r="S13" s="170" t="s">
        <v>2</v>
      </c>
      <c r="T13" s="168" t="s">
        <v>3</v>
      </c>
      <c r="U13" s="168" t="s">
        <v>2</v>
      </c>
      <c r="V13" s="168" t="s">
        <v>0</v>
      </c>
      <c r="W13" s="171" t="s">
        <v>3</v>
      </c>
      <c r="X13" s="172" t="s">
        <v>1</v>
      </c>
      <c r="Y13" s="169" t="s">
        <v>1</v>
      </c>
      <c r="Z13" s="170" t="s">
        <v>3</v>
      </c>
      <c r="AA13" s="168" t="s">
        <v>2</v>
      </c>
      <c r="AB13" s="168" t="s">
        <v>2</v>
      </c>
      <c r="AC13" s="168" t="s">
        <v>1</v>
      </c>
      <c r="AD13" s="171" t="s">
        <v>2</v>
      </c>
      <c r="AE13" s="172" t="s">
        <v>1</v>
      </c>
      <c r="AF13" s="169" t="s">
        <v>0</v>
      </c>
      <c r="AG13" s="170" t="s">
        <v>3</v>
      </c>
      <c r="AH13" s="168" t="s">
        <v>2</v>
      </c>
      <c r="AI13" s="172" t="s">
        <v>0</v>
      </c>
      <c r="AJ13" s="171" t="s">
        <v>3</v>
      </c>
      <c r="AK13" s="101">
        <f t="shared" si="0"/>
        <v>6</v>
      </c>
      <c r="AL13" s="24">
        <f t="shared" si="1"/>
        <v>10</v>
      </c>
      <c r="AM13" s="21">
        <f t="shared" si="2"/>
        <v>7</v>
      </c>
      <c r="AN13" s="21">
        <f t="shared" si="3"/>
        <v>8</v>
      </c>
      <c r="AO13" s="97">
        <f t="shared" si="7"/>
        <v>0.9583333333333335</v>
      </c>
      <c r="AP13" s="98">
        <f t="shared" si="4"/>
        <v>2.5</v>
      </c>
      <c r="AQ13" s="98">
        <f t="shared" si="5"/>
        <v>2.7951388888888893</v>
      </c>
      <c r="AR13" s="99">
        <f t="shared" si="6"/>
        <v>6.253472222222223</v>
      </c>
      <c r="AS13" s="59"/>
      <c r="AT13" s="56"/>
      <c r="AU13" s="87"/>
      <c r="AV13" s="87"/>
      <c r="AW13" s="87"/>
      <c r="AX13" s="87"/>
      <c r="AY13" s="96"/>
      <c r="AZ13" s="96"/>
    </row>
    <row r="14" spans="1:52" ht="60" customHeight="1" thickBot="1">
      <c r="A14" s="224"/>
      <c r="B14" s="100"/>
      <c r="C14" s="18"/>
      <c r="D14" s="144"/>
      <c r="E14" s="145" t="s">
        <v>64</v>
      </c>
      <c r="F14" s="173"/>
      <c r="G14" s="174"/>
      <c r="H14" s="174"/>
      <c r="I14" s="175"/>
      <c r="J14" s="176"/>
      <c r="K14" s="177"/>
      <c r="L14" s="176"/>
      <c r="M14" s="174"/>
      <c r="N14" s="174"/>
      <c r="O14" s="174"/>
      <c r="P14" s="177"/>
      <c r="Q14" s="176"/>
      <c r="R14" s="177"/>
      <c r="S14" s="176"/>
      <c r="T14" s="174"/>
      <c r="U14" s="174"/>
      <c r="V14" s="174"/>
      <c r="W14" s="177" t="s">
        <v>1</v>
      </c>
      <c r="X14" s="178" t="s">
        <v>0</v>
      </c>
      <c r="Y14" s="175" t="s">
        <v>3</v>
      </c>
      <c r="Z14" s="176" t="s">
        <v>1</v>
      </c>
      <c r="AA14" s="174" t="s">
        <v>1</v>
      </c>
      <c r="AB14" s="174" t="s">
        <v>3</v>
      </c>
      <c r="AC14" s="174" t="s">
        <v>0</v>
      </c>
      <c r="AD14" s="177" t="s">
        <v>2</v>
      </c>
      <c r="AE14" s="178" t="s">
        <v>3</v>
      </c>
      <c r="AF14" s="175" t="s">
        <v>1</v>
      </c>
      <c r="AG14" s="176" t="s">
        <v>2</v>
      </c>
      <c r="AH14" s="174" t="s">
        <v>2</v>
      </c>
      <c r="AI14" s="178" t="s">
        <v>2</v>
      </c>
      <c r="AJ14" s="177" t="s">
        <v>2</v>
      </c>
      <c r="AK14" s="102">
        <f t="shared" si="0"/>
        <v>2</v>
      </c>
      <c r="AL14" s="103">
        <f t="shared" si="1"/>
        <v>5</v>
      </c>
      <c r="AM14" s="104">
        <f t="shared" si="2"/>
        <v>4</v>
      </c>
      <c r="AN14" s="104">
        <f t="shared" si="3"/>
        <v>3</v>
      </c>
      <c r="AO14" s="37">
        <f>AK14*$AO$2</f>
        <v>0.3194444444444445</v>
      </c>
      <c r="AP14" s="38">
        <f>AL14*$AP$2</f>
        <v>1.25</v>
      </c>
      <c r="AQ14" s="38">
        <f>AM14*$AQ$2</f>
        <v>1.5972222222222223</v>
      </c>
      <c r="AR14" s="39">
        <f>SUM(AO14:AQ14)</f>
        <v>3.166666666666667</v>
      </c>
      <c r="AS14" s="59"/>
      <c r="AT14" s="56"/>
      <c r="AU14" s="87"/>
      <c r="AV14" s="87"/>
      <c r="AW14" s="87"/>
      <c r="AX14" s="87"/>
      <c r="AY14" s="96"/>
      <c r="AZ14" s="96"/>
    </row>
    <row r="15" spans="1:52" ht="23.25" customHeight="1">
      <c r="A15" s="223"/>
      <c r="B15" s="231"/>
      <c r="C15" s="232"/>
      <c r="D15" s="214" t="s">
        <v>0</v>
      </c>
      <c r="E15" s="215"/>
      <c r="F15" s="19">
        <f>COUNTIF(F$4:F$14,"m")</f>
        <v>5</v>
      </c>
      <c r="G15" s="19">
        <f aca="true" t="shared" si="8" ref="G15:AI15">COUNTIF(G$4:G$14,"m")</f>
        <v>1</v>
      </c>
      <c r="H15" s="19">
        <f t="shared" si="8"/>
        <v>2</v>
      </c>
      <c r="I15" s="19">
        <f t="shared" si="8"/>
        <v>3</v>
      </c>
      <c r="J15" s="19">
        <f t="shared" si="8"/>
        <v>1</v>
      </c>
      <c r="K15" s="19">
        <f t="shared" si="8"/>
        <v>0</v>
      </c>
      <c r="L15" s="19">
        <f t="shared" si="8"/>
        <v>2</v>
      </c>
      <c r="M15" s="19">
        <f t="shared" si="8"/>
        <v>1</v>
      </c>
      <c r="N15" s="19">
        <f t="shared" si="8"/>
        <v>2</v>
      </c>
      <c r="O15" s="19">
        <f t="shared" si="8"/>
        <v>1</v>
      </c>
      <c r="P15" s="19">
        <f t="shared" si="8"/>
        <v>3</v>
      </c>
      <c r="Q15" s="19">
        <f t="shared" si="8"/>
        <v>0</v>
      </c>
      <c r="R15" s="19">
        <f t="shared" si="8"/>
        <v>0</v>
      </c>
      <c r="S15" s="19">
        <f t="shared" si="8"/>
        <v>2</v>
      </c>
      <c r="T15" s="19">
        <f t="shared" si="8"/>
        <v>2</v>
      </c>
      <c r="U15" s="19">
        <f t="shared" si="8"/>
        <v>2</v>
      </c>
      <c r="V15" s="19">
        <f t="shared" si="8"/>
        <v>4</v>
      </c>
      <c r="W15" s="19">
        <f t="shared" si="8"/>
        <v>1</v>
      </c>
      <c r="X15" s="19">
        <f t="shared" si="8"/>
        <v>2</v>
      </c>
      <c r="Y15" s="19">
        <f t="shared" si="8"/>
        <v>0</v>
      </c>
      <c r="Z15" s="19">
        <f>COUNTIF(Z$4:Z$14,"m")</f>
        <v>2</v>
      </c>
      <c r="AA15" s="19">
        <f t="shared" si="8"/>
        <v>1</v>
      </c>
      <c r="AB15" s="19">
        <f t="shared" si="8"/>
        <v>3</v>
      </c>
      <c r="AC15" s="19">
        <f t="shared" si="8"/>
        <v>2</v>
      </c>
      <c r="AD15" s="19">
        <f t="shared" si="8"/>
        <v>2</v>
      </c>
      <c r="AE15" s="19">
        <f t="shared" si="8"/>
        <v>0</v>
      </c>
      <c r="AF15" s="19">
        <f t="shared" si="8"/>
        <v>2</v>
      </c>
      <c r="AG15" s="19">
        <f t="shared" si="8"/>
        <v>2</v>
      </c>
      <c r="AH15" s="19">
        <f t="shared" si="8"/>
        <v>3</v>
      </c>
      <c r="AI15" s="19">
        <f t="shared" si="8"/>
        <v>2</v>
      </c>
      <c r="AJ15" s="19">
        <f>COUNTIF(AJ$4:AJ$14,"m")</f>
        <v>2</v>
      </c>
      <c r="AK15" s="18"/>
      <c r="AL15" s="18"/>
      <c r="AM15" s="18"/>
      <c r="AN15" s="18"/>
      <c r="AS15" s="56"/>
      <c r="AT15" s="56"/>
      <c r="AU15" s="87"/>
      <c r="AV15" s="87"/>
      <c r="AW15" s="87"/>
      <c r="AX15" s="87"/>
      <c r="AY15" s="96"/>
      <c r="AZ15" s="96"/>
    </row>
    <row r="16" spans="1:52" ht="23.25" customHeight="1">
      <c r="A16" s="223"/>
      <c r="B16" s="231"/>
      <c r="C16" s="233"/>
      <c r="D16" s="240" t="s">
        <v>2</v>
      </c>
      <c r="E16" s="241"/>
      <c r="F16" s="2">
        <f>COUNTIF(F$4:F$14,"am")</f>
        <v>0</v>
      </c>
      <c r="G16" s="2">
        <f aca="true" t="shared" si="9" ref="G16:AJ16">COUNTIF(G$4:G$14,"am")</f>
        <v>3</v>
      </c>
      <c r="H16" s="2">
        <f t="shared" si="9"/>
        <v>4</v>
      </c>
      <c r="I16" s="2">
        <f t="shared" si="9"/>
        <v>5</v>
      </c>
      <c r="J16" s="2">
        <f t="shared" si="9"/>
        <v>3</v>
      </c>
      <c r="K16" s="2">
        <f t="shared" si="9"/>
        <v>2</v>
      </c>
      <c r="L16" s="2">
        <f t="shared" si="9"/>
        <v>4</v>
      </c>
      <c r="M16" s="2">
        <f t="shared" si="9"/>
        <v>3</v>
      </c>
      <c r="N16" s="2">
        <f t="shared" si="9"/>
        <v>3</v>
      </c>
      <c r="O16" s="2">
        <f t="shared" si="9"/>
        <v>3</v>
      </c>
      <c r="P16" s="2">
        <f t="shared" si="9"/>
        <v>4</v>
      </c>
      <c r="Q16" s="2">
        <f t="shared" si="9"/>
        <v>2</v>
      </c>
      <c r="R16" s="2">
        <f t="shared" si="9"/>
        <v>2</v>
      </c>
      <c r="S16" s="2">
        <f t="shared" si="9"/>
        <v>4</v>
      </c>
      <c r="T16" s="2">
        <f t="shared" si="9"/>
        <v>4</v>
      </c>
      <c r="U16" s="2">
        <f t="shared" si="9"/>
        <v>3</v>
      </c>
      <c r="V16" s="2">
        <f t="shared" si="9"/>
        <v>5</v>
      </c>
      <c r="W16" s="2">
        <f t="shared" si="9"/>
        <v>2</v>
      </c>
      <c r="X16" s="2">
        <f t="shared" si="9"/>
        <v>3</v>
      </c>
      <c r="Y16" s="2">
        <f t="shared" si="9"/>
        <v>2</v>
      </c>
      <c r="Z16" s="2">
        <f t="shared" si="9"/>
        <v>4</v>
      </c>
      <c r="AA16" s="2">
        <f t="shared" si="9"/>
        <v>2</v>
      </c>
      <c r="AB16" s="2">
        <f t="shared" si="9"/>
        <v>5</v>
      </c>
      <c r="AC16" s="2">
        <f t="shared" si="9"/>
        <v>3</v>
      </c>
      <c r="AD16" s="2">
        <f t="shared" si="9"/>
        <v>4</v>
      </c>
      <c r="AE16" s="2">
        <f t="shared" si="9"/>
        <v>2</v>
      </c>
      <c r="AF16" s="2">
        <f t="shared" si="9"/>
        <v>3</v>
      </c>
      <c r="AG16" s="2">
        <f t="shared" si="9"/>
        <v>4</v>
      </c>
      <c r="AH16" s="2">
        <f t="shared" si="9"/>
        <v>5</v>
      </c>
      <c r="AI16" s="2">
        <f t="shared" si="9"/>
        <v>4</v>
      </c>
      <c r="AJ16" s="2">
        <f t="shared" si="9"/>
        <v>4</v>
      </c>
      <c r="AK16" s="18"/>
      <c r="AL16" s="18"/>
      <c r="AM16" s="18"/>
      <c r="AN16" s="18"/>
      <c r="AS16" s="56"/>
      <c r="AT16" s="56"/>
      <c r="AU16" s="87"/>
      <c r="AV16" s="87"/>
      <c r="AW16" s="87"/>
      <c r="AX16" s="87"/>
      <c r="AY16" s="96"/>
      <c r="AZ16" s="96"/>
    </row>
    <row r="17" spans="1:52" ht="23.25" customHeight="1" thickBot="1">
      <c r="A17" s="223"/>
      <c r="B17" s="231"/>
      <c r="C17" s="233"/>
      <c r="D17" s="235" t="s">
        <v>1</v>
      </c>
      <c r="E17" s="237"/>
      <c r="F17" s="3">
        <f>COUNTIF(F$4:F$14,"j")</f>
        <v>5</v>
      </c>
      <c r="G17" s="3">
        <f aca="true" t="shared" si="10" ref="G17:AJ17">COUNTIF(G$4:G$14,"j")</f>
        <v>3</v>
      </c>
      <c r="H17" s="3">
        <f t="shared" si="10"/>
        <v>2</v>
      </c>
      <c r="I17" s="3">
        <f t="shared" si="10"/>
        <v>1</v>
      </c>
      <c r="J17" s="3">
        <f t="shared" si="10"/>
        <v>3</v>
      </c>
      <c r="K17" s="3">
        <f t="shared" si="10"/>
        <v>4</v>
      </c>
      <c r="L17" s="3">
        <f t="shared" si="10"/>
        <v>2</v>
      </c>
      <c r="M17" s="3">
        <f t="shared" si="10"/>
        <v>3</v>
      </c>
      <c r="N17" s="3">
        <f t="shared" si="10"/>
        <v>2</v>
      </c>
      <c r="O17" s="3">
        <f t="shared" si="10"/>
        <v>3</v>
      </c>
      <c r="P17" s="3">
        <f t="shared" si="10"/>
        <v>1</v>
      </c>
      <c r="Q17" s="3">
        <f t="shared" si="10"/>
        <v>4</v>
      </c>
      <c r="R17" s="3">
        <f t="shared" si="10"/>
        <v>4</v>
      </c>
      <c r="S17" s="3">
        <f t="shared" si="10"/>
        <v>2</v>
      </c>
      <c r="T17" s="3">
        <f t="shared" si="10"/>
        <v>2</v>
      </c>
      <c r="U17" s="3">
        <f t="shared" si="10"/>
        <v>2</v>
      </c>
      <c r="V17" s="3">
        <f t="shared" si="10"/>
        <v>0</v>
      </c>
      <c r="W17" s="3">
        <f t="shared" si="10"/>
        <v>4</v>
      </c>
      <c r="X17" s="3">
        <f t="shared" si="10"/>
        <v>3</v>
      </c>
      <c r="Y17" s="3">
        <f t="shared" si="10"/>
        <v>4</v>
      </c>
      <c r="Z17" s="3">
        <f t="shared" si="10"/>
        <v>1</v>
      </c>
      <c r="AA17" s="3">
        <f t="shared" si="10"/>
        <v>4</v>
      </c>
      <c r="AB17" s="3">
        <f>COUNTIF(AB$4:AB$14,"j")</f>
        <v>1</v>
      </c>
      <c r="AC17" s="3">
        <f t="shared" si="10"/>
        <v>3</v>
      </c>
      <c r="AD17" s="3">
        <f t="shared" si="10"/>
        <v>2</v>
      </c>
      <c r="AE17" s="3">
        <f t="shared" si="10"/>
        <v>4</v>
      </c>
      <c r="AF17" s="3">
        <f t="shared" si="10"/>
        <v>3</v>
      </c>
      <c r="AG17" s="3">
        <f t="shared" si="10"/>
        <v>2</v>
      </c>
      <c r="AH17" s="3">
        <f t="shared" si="10"/>
        <v>1</v>
      </c>
      <c r="AI17" s="3">
        <f t="shared" si="10"/>
        <v>2</v>
      </c>
      <c r="AJ17" s="3">
        <f t="shared" si="10"/>
        <v>2</v>
      </c>
      <c r="AK17" s="18"/>
      <c r="AL17" s="18"/>
      <c r="AM17" s="18"/>
      <c r="AN17" s="18"/>
      <c r="AS17" s="56"/>
      <c r="AT17" s="56"/>
      <c r="AU17" s="87"/>
      <c r="AV17" s="87"/>
      <c r="AW17" s="87"/>
      <c r="AX17" s="87"/>
      <c r="AY17" s="96"/>
      <c r="AZ17" s="96"/>
    </row>
    <row r="18" spans="1:52" ht="23.25" customHeight="1">
      <c r="A18" s="223"/>
      <c r="B18" s="214" t="s">
        <v>10</v>
      </c>
      <c r="C18" s="234"/>
      <c r="D18" s="234"/>
      <c r="E18" s="215"/>
      <c r="F18" s="10">
        <f>F$15+F$17</f>
        <v>10</v>
      </c>
      <c r="G18" s="10">
        <f aca="true" t="shared" si="11" ref="G18:AJ18">G$15+G$17</f>
        <v>4</v>
      </c>
      <c r="H18" s="10">
        <f t="shared" si="11"/>
        <v>4</v>
      </c>
      <c r="I18" s="10">
        <f t="shared" si="11"/>
        <v>4</v>
      </c>
      <c r="J18" s="10">
        <f t="shared" si="11"/>
        <v>4</v>
      </c>
      <c r="K18" s="10">
        <f t="shared" si="11"/>
        <v>4</v>
      </c>
      <c r="L18" s="10">
        <f t="shared" si="11"/>
        <v>4</v>
      </c>
      <c r="M18" s="10">
        <f t="shared" si="11"/>
        <v>4</v>
      </c>
      <c r="N18" s="10">
        <f t="shared" si="11"/>
        <v>4</v>
      </c>
      <c r="O18" s="10">
        <f t="shared" si="11"/>
        <v>4</v>
      </c>
      <c r="P18" s="10">
        <f t="shared" si="11"/>
        <v>4</v>
      </c>
      <c r="Q18" s="10">
        <f t="shared" si="11"/>
        <v>4</v>
      </c>
      <c r="R18" s="10">
        <f t="shared" si="11"/>
        <v>4</v>
      </c>
      <c r="S18" s="10">
        <f t="shared" si="11"/>
        <v>4</v>
      </c>
      <c r="T18" s="10">
        <f t="shared" si="11"/>
        <v>4</v>
      </c>
      <c r="U18" s="10">
        <f t="shared" si="11"/>
        <v>4</v>
      </c>
      <c r="V18" s="10">
        <f t="shared" si="11"/>
        <v>4</v>
      </c>
      <c r="W18" s="10">
        <f t="shared" si="11"/>
        <v>5</v>
      </c>
      <c r="X18" s="10">
        <f t="shared" si="11"/>
        <v>5</v>
      </c>
      <c r="Y18" s="10">
        <f t="shared" si="11"/>
        <v>4</v>
      </c>
      <c r="Z18" s="10">
        <f t="shared" si="11"/>
        <v>3</v>
      </c>
      <c r="AA18" s="10">
        <f t="shared" si="11"/>
        <v>5</v>
      </c>
      <c r="AB18" s="10">
        <f t="shared" si="11"/>
        <v>4</v>
      </c>
      <c r="AC18" s="10">
        <f t="shared" si="11"/>
        <v>5</v>
      </c>
      <c r="AD18" s="10">
        <f t="shared" si="11"/>
        <v>4</v>
      </c>
      <c r="AE18" s="10">
        <f t="shared" si="11"/>
        <v>4</v>
      </c>
      <c r="AF18" s="10">
        <f t="shared" si="11"/>
        <v>5</v>
      </c>
      <c r="AG18" s="10">
        <f t="shared" si="11"/>
        <v>4</v>
      </c>
      <c r="AH18" s="10">
        <f t="shared" si="11"/>
        <v>4</v>
      </c>
      <c r="AI18" s="10">
        <f t="shared" si="11"/>
        <v>4</v>
      </c>
      <c r="AJ18" s="10">
        <f t="shared" si="11"/>
        <v>4</v>
      </c>
      <c r="AK18" s="18"/>
      <c r="AL18" s="18"/>
      <c r="AM18" s="18"/>
      <c r="AN18" s="18"/>
      <c r="AS18" s="56"/>
      <c r="AT18" s="56"/>
      <c r="AU18" s="87"/>
      <c r="AV18" s="87"/>
      <c r="AW18" s="87"/>
      <c r="AX18" s="87"/>
      <c r="AY18" s="96"/>
      <c r="AZ18" s="96"/>
    </row>
    <row r="19" spans="1:52" ht="27.75" customHeight="1" thickBot="1">
      <c r="A19" s="225"/>
      <c r="B19" s="235" t="s">
        <v>11</v>
      </c>
      <c r="C19" s="236"/>
      <c r="D19" s="236"/>
      <c r="E19" s="237"/>
      <c r="F19" s="3">
        <f>F$16+F$17</f>
        <v>5</v>
      </c>
      <c r="G19" s="3">
        <f aca="true" t="shared" si="12" ref="G19:AJ19">G$16+G$17</f>
        <v>6</v>
      </c>
      <c r="H19" s="3">
        <f t="shared" si="12"/>
        <v>6</v>
      </c>
      <c r="I19" s="3">
        <f t="shared" si="12"/>
        <v>6</v>
      </c>
      <c r="J19" s="3">
        <f t="shared" si="12"/>
        <v>6</v>
      </c>
      <c r="K19" s="3">
        <f t="shared" si="12"/>
        <v>6</v>
      </c>
      <c r="L19" s="3">
        <f t="shared" si="12"/>
        <v>6</v>
      </c>
      <c r="M19" s="3">
        <f t="shared" si="12"/>
        <v>6</v>
      </c>
      <c r="N19" s="3">
        <f t="shared" si="12"/>
        <v>5</v>
      </c>
      <c r="O19" s="3">
        <f t="shared" si="12"/>
        <v>6</v>
      </c>
      <c r="P19" s="3">
        <f t="shared" si="12"/>
        <v>5</v>
      </c>
      <c r="Q19" s="3">
        <f t="shared" si="12"/>
        <v>6</v>
      </c>
      <c r="R19" s="3">
        <f t="shared" si="12"/>
        <v>6</v>
      </c>
      <c r="S19" s="3">
        <f t="shared" si="12"/>
        <v>6</v>
      </c>
      <c r="T19" s="3">
        <f t="shared" si="12"/>
        <v>6</v>
      </c>
      <c r="U19" s="3">
        <f t="shared" si="12"/>
        <v>5</v>
      </c>
      <c r="V19" s="3">
        <f t="shared" si="12"/>
        <v>5</v>
      </c>
      <c r="W19" s="3">
        <f t="shared" si="12"/>
        <v>6</v>
      </c>
      <c r="X19" s="3">
        <f t="shared" si="12"/>
        <v>6</v>
      </c>
      <c r="Y19" s="3">
        <f t="shared" si="12"/>
        <v>6</v>
      </c>
      <c r="Z19" s="3">
        <f t="shared" si="12"/>
        <v>5</v>
      </c>
      <c r="AA19" s="3">
        <f t="shared" si="12"/>
        <v>6</v>
      </c>
      <c r="AB19" s="3">
        <f>AB$16+AB$17</f>
        <v>6</v>
      </c>
      <c r="AC19" s="3">
        <f t="shared" si="12"/>
        <v>6</v>
      </c>
      <c r="AD19" s="3">
        <f t="shared" si="12"/>
        <v>6</v>
      </c>
      <c r="AE19" s="3">
        <f t="shared" si="12"/>
        <v>6</v>
      </c>
      <c r="AF19" s="3">
        <f t="shared" si="12"/>
        <v>6</v>
      </c>
      <c r="AG19" s="3">
        <f t="shared" si="12"/>
        <v>6</v>
      </c>
      <c r="AH19" s="3">
        <f t="shared" si="12"/>
        <v>6</v>
      </c>
      <c r="AI19" s="3">
        <f t="shared" si="12"/>
        <v>6</v>
      </c>
      <c r="AJ19" s="3">
        <f t="shared" si="12"/>
        <v>6</v>
      </c>
      <c r="AK19" s="18"/>
      <c r="AL19" s="18"/>
      <c r="AM19" s="18"/>
      <c r="AN19" s="18"/>
      <c r="AS19" s="56"/>
      <c r="AT19" s="56"/>
      <c r="AU19" s="87"/>
      <c r="AV19" s="87"/>
      <c r="AW19" s="87"/>
      <c r="AX19" s="87"/>
      <c r="AY19" s="96"/>
      <c r="AZ19" s="96"/>
    </row>
    <row r="20" spans="6:52" ht="45" customHeight="1" thickBot="1">
      <c r="F20" s="25" t="s">
        <v>0</v>
      </c>
      <c r="G20" s="210" t="s">
        <v>70</v>
      </c>
      <c r="H20" s="211"/>
      <c r="I20" s="211"/>
      <c r="J20" s="211"/>
      <c r="K20" s="211"/>
      <c r="L20" s="212"/>
      <c r="M20" s="25" t="s">
        <v>2</v>
      </c>
      <c r="N20" s="210" t="s">
        <v>71</v>
      </c>
      <c r="O20" s="211"/>
      <c r="P20" s="211"/>
      <c r="Q20" s="211"/>
      <c r="R20" s="211"/>
      <c r="S20" s="212"/>
      <c r="T20" s="25" t="s">
        <v>1</v>
      </c>
      <c r="U20" s="210" t="s">
        <v>73</v>
      </c>
      <c r="V20" s="211"/>
      <c r="W20" s="211"/>
      <c r="X20" s="211"/>
      <c r="Y20" s="211"/>
      <c r="Z20" s="212"/>
      <c r="AA20" s="216" t="s">
        <v>72</v>
      </c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8"/>
      <c r="AS20" s="56"/>
      <c r="AT20" s="56"/>
      <c r="AU20" s="87"/>
      <c r="AV20" s="87"/>
      <c r="AW20" s="87"/>
      <c r="AX20" s="87"/>
      <c r="AY20" s="96"/>
      <c r="AZ20" s="96"/>
    </row>
    <row r="21" spans="6:44" ht="45" customHeight="1" thickBot="1">
      <c r="F21" s="25"/>
      <c r="G21" s="210"/>
      <c r="H21" s="211"/>
      <c r="I21" s="211"/>
      <c r="J21" s="211"/>
      <c r="K21" s="211"/>
      <c r="L21" s="212"/>
      <c r="M21" s="25"/>
      <c r="N21" s="210"/>
      <c r="O21" s="211"/>
      <c r="P21" s="211"/>
      <c r="Q21" s="211"/>
      <c r="R21" s="211"/>
      <c r="S21" s="212"/>
      <c r="T21" s="25"/>
      <c r="U21" s="210"/>
      <c r="V21" s="211"/>
      <c r="W21" s="211"/>
      <c r="X21" s="211"/>
      <c r="Y21" s="211"/>
      <c r="Z21" s="212"/>
      <c r="AA21" s="213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2"/>
    </row>
  </sheetData>
  <sheetProtection/>
  <mergeCells count="19">
    <mergeCell ref="A1:AR1"/>
    <mergeCell ref="A3:A19"/>
    <mergeCell ref="AO3:AR3"/>
    <mergeCell ref="B3:B13"/>
    <mergeCell ref="B15:C17"/>
    <mergeCell ref="B18:E18"/>
    <mergeCell ref="B19:E19"/>
    <mergeCell ref="D17:E17"/>
    <mergeCell ref="A2:AM2"/>
    <mergeCell ref="D16:E16"/>
    <mergeCell ref="G21:L21"/>
    <mergeCell ref="N21:S21"/>
    <mergeCell ref="U21:Z21"/>
    <mergeCell ref="AA21:AR21"/>
    <mergeCell ref="D15:E15"/>
    <mergeCell ref="AA20:AR20"/>
    <mergeCell ref="G20:L20"/>
    <mergeCell ref="N20:S20"/>
    <mergeCell ref="U20:Z20"/>
  </mergeCells>
  <conditionalFormatting sqref="F18:AN18">
    <cfRule type="cellIs" priority="1" dxfId="1" operator="lessThan" stopIfTrue="1">
      <formula>4</formula>
    </cfRule>
  </conditionalFormatting>
  <conditionalFormatting sqref="F19:AN19">
    <cfRule type="cellIs" priority="2" dxfId="1" operator="lessThan" stopIfTrue="1">
      <formula>6</formula>
    </cfRule>
  </conditionalFormatting>
  <conditionalFormatting sqref="AR4:AR14">
    <cfRule type="cellIs" priority="3" dxfId="1" operator="greaterThan" stopIfTrue="1">
      <formula>6.29166666666667</formula>
    </cfRule>
    <cfRule type="cellIs" priority="4" dxfId="0" operator="lessThan" stopIfTrue="1">
      <formula>6.29166666666667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4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"/>
  <sheetViews>
    <sheetView zoomScale="75" zoomScaleNormal="75" zoomScalePageLayoutView="0" workbookViewId="0" topLeftCell="A1">
      <selection activeCell="AM10" sqref="AM7:AO10"/>
    </sheetView>
  </sheetViews>
  <sheetFormatPr defaultColWidth="3.7109375" defaultRowHeight="45" customHeight="1"/>
  <cols>
    <col min="1" max="1" width="3.8515625" style="1" customWidth="1"/>
    <col min="2" max="3" width="3.7109375" style="1" customWidth="1"/>
    <col min="4" max="5" width="14.7109375" style="1" customWidth="1"/>
    <col min="6" max="7" width="5.7109375" style="1" customWidth="1"/>
    <col min="8" max="8" width="5.7109375" style="17" customWidth="1"/>
    <col min="9" max="40" width="5.7109375" style="1" customWidth="1"/>
    <col min="41" max="42" width="7.421875" style="1" customWidth="1"/>
    <col min="43" max="43" width="7.28125" style="1" customWidth="1"/>
    <col min="44" max="44" width="7.421875" style="1" customWidth="1"/>
    <col min="45" max="16384" width="3.7109375" style="1" customWidth="1"/>
  </cols>
  <sheetData>
    <row r="1" spans="1:44" ht="45" customHeight="1" thickBot="1">
      <c r="A1" s="219" t="s">
        <v>15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1"/>
    </row>
    <row r="2" spans="1:44" ht="45" customHeight="1" thickBot="1">
      <c r="A2" s="250" t="s">
        <v>65</v>
      </c>
      <c r="B2" s="251"/>
      <c r="C2" s="251"/>
      <c r="D2" s="251"/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1"/>
      <c r="AL2" s="251"/>
      <c r="AM2" s="253"/>
      <c r="AN2" s="69"/>
      <c r="AO2" s="29">
        <v>0.15972222222222224</v>
      </c>
      <c r="AP2" s="30">
        <v>0.25</v>
      </c>
      <c r="AQ2" s="30">
        <v>0.3993055555555556</v>
      </c>
      <c r="AR2" s="46" t="s">
        <v>12</v>
      </c>
    </row>
    <row r="3" spans="1:44" ht="60" customHeight="1" thickBot="1">
      <c r="A3" s="242" t="s">
        <v>19</v>
      </c>
      <c r="B3" s="230"/>
      <c r="C3" s="25" t="s">
        <v>4</v>
      </c>
      <c r="D3" s="25" t="s">
        <v>5</v>
      </c>
      <c r="E3" s="7" t="s">
        <v>14</v>
      </c>
      <c r="F3" s="112" t="s">
        <v>16</v>
      </c>
      <c r="G3" s="61" t="s">
        <v>17</v>
      </c>
      <c r="H3" s="62" t="s">
        <v>62</v>
      </c>
      <c r="I3" s="113" t="s">
        <v>20</v>
      </c>
      <c r="J3" s="103" t="s">
        <v>21</v>
      </c>
      <c r="K3" s="103" t="s">
        <v>22</v>
      </c>
      <c r="L3" s="103" t="s">
        <v>23</v>
      </c>
      <c r="M3" s="114" t="s">
        <v>24</v>
      </c>
      <c r="N3" s="61" t="s">
        <v>25</v>
      </c>
      <c r="O3" s="62" t="s">
        <v>26</v>
      </c>
      <c r="P3" s="113" t="s">
        <v>27</v>
      </c>
      <c r="Q3" s="103" t="s">
        <v>28</v>
      </c>
      <c r="R3" s="103" t="s">
        <v>29</v>
      </c>
      <c r="S3" s="103" t="s">
        <v>30</v>
      </c>
      <c r="T3" s="130" t="s">
        <v>31</v>
      </c>
      <c r="U3" s="61" t="s">
        <v>32</v>
      </c>
      <c r="V3" s="62" t="s">
        <v>33</v>
      </c>
      <c r="W3" s="113" t="s">
        <v>34</v>
      </c>
      <c r="X3" s="103" t="s">
        <v>35</v>
      </c>
      <c r="Y3" s="103" t="s">
        <v>36</v>
      </c>
      <c r="Z3" s="103" t="s">
        <v>37</v>
      </c>
      <c r="AA3" s="114" t="s">
        <v>38</v>
      </c>
      <c r="AB3" s="61" t="s">
        <v>39</v>
      </c>
      <c r="AC3" s="62" t="s">
        <v>40</v>
      </c>
      <c r="AD3" s="113" t="s">
        <v>41</v>
      </c>
      <c r="AE3" s="103" t="s">
        <v>42</v>
      </c>
      <c r="AF3" s="103" t="s">
        <v>43</v>
      </c>
      <c r="AG3" s="103" t="s">
        <v>44</v>
      </c>
      <c r="AH3" s="114" t="s">
        <v>45</v>
      </c>
      <c r="AI3" s="61" t="s">
        <v>46</v>
      </c>
      <c r="AJ3" s="62" t="s">
        <v>47</v>
      </c>
      <c r="AK3" s="51" t="s">
        <v>0</v>
      </c>
      <c r="AL3" s="44" t="s">
        <v>2</v>
      </c>
      <c r="AM3" s="47" t="s">
        <v>1</v>
      </c>
      <c r="AN3" s="78" t="s">
        <v>3</v>
      </c>
      <c r="AO3" s="226" t="s">
        <v>54</v>
      </c>
      <c r="AP3" s="227"/>
      <c r="AQ3" s="227"/>
      <c r="AR3" s="228"/>
    </row>
    <row r="4" spans="1:44" ht="60" customHeight="1" thickBot="1">
      <c r="A4" s="223"/>
      <c r="B4" s="230"/>
      <c r="C4" s="13">
        <v>1</v>
      </c>
      <c r="D4" s="85" t="s">
        <v>50</v>
      </c>
      <c r="E4" s="86" t="s">
        <v>60</v>
      </c>
      <c r="F4" s="115" t="s">
        <v>0</v>
      </c>
      <c r="G4" s="76" t="s">
        <v>3</v>
      </c>
      <c r="H4" s="124" t="s">
        <v>3</v>
      </c>
      <c r="I4" s="116" t="s">
        <v>2</v>
      </c>
      <c r="J4" s="117" t="s">
        <v>3</v>
      </c>
      <c r="K4" s="117" t="s">
        <v>1</v>
      </c>
      <c r="L4" s="117" t="s">
        <v>0</v>
      </c>
      <c r="M4" s="118" t="s">
        <v>3</v>
      </c>
      <c r="N4" s="76" t="s">
        <v>1</v>
      </c>
      <c r="O4" s="124" t="s">
        <v>2</v>
      </c>
      <c r="P4" s="116" t="s">
        <v>2</v>
      </c>
      <c r="Q4" s="117" t="s">
        <v>3</v>
      </c>
      <c r="R4" s="117" t="s">
        <v>3</v>
      </c>
      <c r="S4" s="117" t="s">
        <v>0</v>
      </c>
      <c r="T4" s="131" t="s">
        <v>0</v>
      </c>
      <c r="U4" s="76" t="s">
        <v>1</v>
      </c>
      <c r="V4" s="124" t="s">
        <v>1</v>
      </c>
      <c r="W4" s="116" t="s">
        <v>3</v>
      </c>
      <c r="X4" s="117" t="s">
        <v>2</v>
      </c>
      <c r="Y4" s="117" t="s">
        <v>1</v>
      </c>
      <c r="Z4" s="117" t="s">
        <v>3</v>
      </c>
      <c r="AA4" s="118" t="s">
        <v>3</v>
      </c>
      <c r="AB4" s="76" t="s">
        <v>1</v>
      </c>
      <c r="AC4" s="124" t="s">
        <v>2</v>
      </c>
      <c r="AD4" s="116" t="s">
        <v>2</v>
      </c>
      <c r="AE4" s="117" t="s">
        <v>1</v>
      </c>
      <c r="AF4" s="117" t="s">
        <v>0</v>
      </c>
      <c r="AG4" s="117" t="s">
        <v>2</v>
      </c>
      <c r="AH4" s="118" t="s">
        <v>3</v>
      </c>
      <c r="AI4" s="76" t="s">
        <v>1</v>
      </c>
      <c r="AJ4" s="124" t="s">
        <v>1</v>
      </c>
      <c r="AK4" s="67">
        <f>COUNTIF($F4:$AJ4,"m")</f>
        <v>5</v>
      </c>
      <c r="AL4" s="11">
        <f>COUNTIF($F4:$AJ4,"am")</f>
        <v>7</v>
      </c>
      <c r="AM4" s="12">
        <f>COUNTIF($F4:$AJ4,"j")</f>
        <v>9</v>
      </c>
      <c r="AN4" s="12">
        <f>COUNTIF($F4:$AJ4,"R")</f>
        <v>10</v>
      </c>
      <c r="AO4" s="31">
        <f>AK4*$AO$2</f>
        <v>0.7986111111111112</v>
      </c>
      <c r="AP4" s="32">
        <f>AL4*$AP$2</f>
        <v>1.75</v>
      </c>
      <c r="AQ4" s="32">
        <f>AM4*$AQ$2</f>
        <v>3.59375</v>
      </c>
      <c r="AR4" s="33">
        <f>SUM(AO4:AQ4)</f>
        <v>6.142361111111111</v>
      </c>
    </row>
    <row r="5" spans="1:44" ht="60" customHeight="1" thickBot="1">
      <c r="A5" s="223"/>
      <c r="B5" s="230"/>
      <c r="C5" s="8">
        <v>2</v>
      </c>
      <c r="D5" s="57" t="s">
        <v>57</v>
      </c>
      <c r="E5" s="70" t="s">
        <v>49</v>
      </c>
      <c r="F5" s="119" t="s">
        <v>1</v>
      </c>
      <c r="G5" s="64" t="s">
        <v>3</v>
      </c>
      <c r="H5" s="65" t="s">
        <v>1</v>
      </c>
      <c r="I5" s="59" t="s">
        <v>2</v>
      </c>
      <c r="J5" s="56" t="s">
        <v>1</v>
      </c>
      <c r="K5" s="56" t="s">
        <v>3</v>
      </c>
      <c r="L5" s="56" t="s">
        <v>1</v>
      </c>
      <c r="M5" s="58" t="s">
        <v>0</v>
      </c>
      <c r="N5" s="64" t="s">
        <v>3</v>
      </c>
      <c r="O5" s="65" t="s">
        <v>3</v>
      </c>
      <c r="P5" s="59" t="s">
        <v>2</v>
      </c>
      <c r="Q5" s="56" t="s">
        <v>0</v>
      </c>
      <c r="R5" s="56" t="s">
        <v>2</v>
      </c>
      <c r="S5" s="56" t="s">
        <v>0</v>
      </c>
      <c r="T5" s="132" t="s">
        <v>3</v>
      </c>
      <c r="U5" s="64" t="s">
        <v>1</v>
      </c>
      <c r="V5" s="65" t="s">
        <v>2</v>
      </c>
      <c r="W5" s="59" t="s">
        <v>2</v>
      </c>
      <c r="X5" s="56" t="s">
        <v>0</v>
      </c>
      <c r="Y5" s="56" t="s">
        <v>3</v>
      </c>
      <c r="Z5" s="56" t="s">
        <v>1</v>
      </c>
      <c r="AA5" s="58" t="s">
        <v>0</v>
      </c>
      <c r="AB5" s="64" t="s">
        <v>1</v>
      </c>
      <c r="AC5" s="65" t="s">
        <v>2</v>
      </c>
      <c r="AD5" s="59" t="s">
        <v>3</v>
      </c>
      <c r="AE5" s="73" t="s">
        <v>2</v>
      </c>
      <c r="AF5" s="56" t="s">
        <v>1</v>
      </c>
      <c r="AG5" s="56" t="s">
        <v>0</v>
      </c>
      <c r="AH5" s="58" t="s">
        <v>2</v>
      </c>
      <c r="AI5" s="64" t="s">
        <v>2</v>
      </c>
      <c r="AJ5" s="65" t="s">
        <v>0</v>
      </c>
      <c r="AK5" s="67">
        <f aca="true" t="shared" si="0" ref="AK5:AK13">COUNTIF($F5:$AJ5,"m")</f>
        <v>7</v>
      </c>
      <c r="AL5" s="11">
        <f aca="true" t="shared" si="1" ref="AL5:AL13">COUNTIF($F5:$AJ5,"am")</f>
        <v>9</v>
      </c>
      <c r="AM5" s="12">
        <f aca="true" t="shared" si="2" ref="AM5:AM12">COUNTIF($F5:$AJ5,"j")</f>
        <v>8</v>
      </c>
      <c r="AN5" s="12">
        <f aca="true" t="shared" si="3" ref="AN5:AN13">COUNTIF($F5:$AJ5,"R")</f>
        <v>7</v>
      </c>
      <c r="AO5" s="27">
        <f aca="true" t="shared" si="4" ref="AO5:AO13">AK5*$AO$2</f>
        <v>1.1180555555555556</v>
      </c>
      <c r="AP5" s="26">
        <f aca="true" t="shared" si="5" ref="AP5:AP13">AL5*$AP$2</f>
        <v>2.25</v>
      </c>
      <c r="AQ5" s="26">
        <f aca="true" t="shared" si="6" ref="AQ5:AQ13">AM5*$AQ$2</f>
        <v>3.1944444444444446</v>
      </c>
      <c r="AR5" s="28">
        <f aca="true" t="shared" si="7" ref="AR5:AR13">SUM(AO5:AQ5)</f>
        <v>6.5625</v>
      </c>
    </row>
    <row r="6" spans="1:44" ht="60" customHeight="1" thickBot="1">
      <c r="A6" s="223"/>
      <c r="B6" s="230"/>
      <c r="C6" s="8">
        <v>3</v>
      </c>
      <c r="D6" s="57" t="s">
        <v>48</v>
      </c>
      <c r="E6" s="71" t="s">
        <v>49</v>
      </c>
      <c r="F6" s="119" t="s">
        <v>0</v>
      </c>
      <c r="G6" s="64" t="s">
        <v>1</v>
      </c>
      <c r="H6" s="65" t="s">
        <v>2</v>
      </c>
      <c r="I6" s="59" t="s">
        <v>3</v>
      </c>
      <c r="J6" s="56" t="s">
        <v>2</v>
      </c>
      <c r="K6" s="56" t="s">
        <v>2</v>
      </c>
      <c r="L6" s="56" t="s">
        <v>2</v>
      </c>
      <c r="M6" s="58" t="s">
        <v>0</v>
      </c>
      <c r="N6" s="64" t="s">
        <v>3</v>
      </c>
      <c r="O6" s="65" t="s">
        <v>1</v>
      </c>
      <c r="P6" s="59" t="s">
        <v>1</v>
      </c>
      <c r="Q6" s="56" t="s">
        <v>1</v>
      </c>
      <c r="R6" s="56" t="s">
        <v>2</v>
      </c>
      <c r="S6" s="56" t="s">
        <v>1</v>
      </c>
      <c r="T6" s="132" t="s">
        <v>0</v>
      </c>
      <c r="U6" s="64" t="s">
        <v>3</v>
      </c>
      <c r="V6" s="65" t="s">
        <v>3</v>
      </c>
      <c r="W6" s="59" t="s">
        <v>3</v>
      </c>
      <c r="X6" s="56" t="s">
        <v>3</v>
      </c>
      <c r="Y6" s="56" t="s">
        <v>1</v>
      </c>
      <c r="Z6" s="56" t="s">
        <v>0</v>
      </c>
      <c r="AA6" s="58" t="s">
        <v>3</v>
      </c>
      <c r="AB6" s="64" t="s">
        <v>2</v>
      </c>
      <c r="AC6" s="65" t="s">
        <v>1</v>
      </c>
      <c r="AD6" s="59" t="s">
        <v>2</v>
      </c>
      <c r="AE6" s="117" t="s">
        <v>1</v>
      </c>
      <c r="AF6" s="56" t="s">
        <v>3</v>
      </c>
      <c r="AG6" s="56" t="s">
        <v>1</v>
      </c>
      <c r="AH6" s="58" t="s">
        <v>1</v>
      </c>
      <c r="AI6" s="64" t="s">
        <v>0</v>
      </c>
      <c r="AJ6" s="65" t="s">
        <v>0</v>
      </c>
      <c r="AK6" s="67">
        <f t="shared" si="0"/>
        <v>6</v>
      </c>
      <c r="AL6" s="11">
        <f t="shared" si="1"/>
        <v>7</v>
      </c>
      <c r="AM6" s="12">
        <f t="shared" si="2"/>
        <v>10</v>
      </c>
      <c r="AN6" s="12">
        <f t="shared" si="3"/>
        <v>8</v>
      </c>
      <c r="AO6" s="27">
        <f t="shared" si="4"/>
        <v>0.9583333333333335</v>
      </c>
      <c r="AP6" s="26">
        <f t="shared" si="5"/>
        <v>1.75</v>
      </c>
      <c r="AQ6" s="26">
        <f t="shared" si="6"/>
        <v>3.993055555555556</v>
      </c>
      <c r="AR6" s="28">
        <f t="shared" si="7"/>
        <v>6.701388888888889</v>
      </c>
    </row>
    <row r="7" spans="1:44" ht="60" customHeight="1" thickBot="1">
      <c r="A7" s="223"/>
      <c r="B7" s="230"/>
      <c r="C7" s="8">
        <v>4</v>
      </c>
      <c r="D7" s="57" t="s">
        <v>58</v>
      </c>
      <c r="E7" s="70" t="s">
        <v>49</v>
      </c>
      <c r="F7" s="119" t="s">
        <v>1</v>
      </c>
      <c r="G7" s="64" t="s">
        <v>2</v>
      </c>
      <c r="H7" s="65" t="s">
        <v>0</v>
      </c>
      <c r="I7" s="59" t="s">
        <v>2</v>
      </c>
      <c r="J7" s="56" t="s">
        <v>0</v>
      </c>
      <c r="K7" s="56" t="s">
        <v>3</v>
      </c>
      <c r="L7" s="56" t="s">
        <v>2</v>
      </c>
      <c r="M7" s="58" t="s">
        <v>3</v>
      </c>
      <c r="N7" s="64" t="s">
        <v>1</v>
      </c>
      <c r="O7" s="65" t="s">
        <v>2</v>
      </c>
      <c r="P7" s="59" t="s">
        <v>0</v>
      </c>
      <c r="Q7" s="56" t="s">
        <v>3</v>
      </c>
      <c r="R7" s="56" t="s">
        <v>1</v>
      </c>
      <c r="S7" s="56" t="s">
        <v>2</v>
      </c>
      <c r="T7" s="132" t="s">
        <v>1</v>
      </c>
      <c r="U7" s="64" t="s">
        <v>1</v>
      </c>
      <c r="V7" s="65" t="s">
        <v>3</v>
      </c>
      <c r="W7" s="59" t="s">
        <v>2</v>
      </c>
      <c r="X7" s="56" t="s">
        <v>1</v>
      </c>
      <c r="Y7" s="56" t="s">
        <v>2</v>
      </c>
      <c r="Z7" s="56" t="s">
        <v>1</v>
      </c>
      <c r="AA7" s="58" t="s">
        <v>1</v>
      </c>
      <c r="AB7" s="64" t="s">
        <v>3</v>
      </c>
      <c r="AC7" s="65" t="s">
        <v>3</v>
      </c>
      <c r="AD7" s="59" t="s">
        <v>2</v>
      </c>
      <c r="AE7" s="56" t="s">
        <v>2</v>
      </c>
      <c r="AF7" s="56" t="s">
        <v>0</v>
      </c>
      <c r="AG7" s="56" t="s">
        <v>3</v>
      </c>
      <c r="AH7" s="58" t="s">
        <v>2</v>
      </c>
      <c r="AI7" s="64" t="s">
        <v>3</v>
      </c>
      <c r="AJ7" s="65" t="s">
        <v>3</v>
      </c>
      <c r="AK7" s="67">
        <f t="shared" si="0"/>
        <v>4</v>
      </c>
      <c r="AL7" s="11">
        <f t="shared" si="1"/>
        <v>10</v>
      </c>
      <c r="AM7" s="12">
        <f t="shared" si="2"/>
        <v>8</v>
      </c>
      <c r="AN7" s="12">
        <f t="shared" si="3"/>
        <v>9</v>
      </c>
      <c r="AO7" s="27">
        <f t="shared" si="4"/>
        <v>0.638888888888889</v>
      </c>
      <c r="AP7" s="26">
        <f t="shared" si="5"/>
        <v>2.5</v>
      </c>
      <c r="AQ7" s="26">
        <f t="shared" si="6"/>
        <v>3.1944444444444446</v>
      </c>
      <c r="AR7" s="28">
        <f t="shared" si="7"/>
        <v>6.333333333333334</v>
      </c>
    </row>
    <row r="8" spans="1:44" ht="60" customHeight="1" thickBot="1">
      <c r="A8" s="223"/>
      <c r="B8" s="230"/>
      <c r="C8" s="8">
        <v>5</v>
      </c>
      <c r="D8" s="90" t="s">
        <v>51</v>
      </c>
      <c r="E8" s="91" t="s">
        <v>52</v>
      </c>
      <c r="F8" s="120" t="s">
        <v>1</v>
      </c>
      <c r="G8" s="66" t="s">
        <v>3</v>
      </c>
      <c r="H8" s="125" t="s">
        <v>1</v>
      </c>
      <c r="I8" s="75" t="s">
        <v>0</v>
      </c>
      <c r="J8" s="73" t="s">
        <v>3</v>
      </c>
      <c r="K8" s="73" t="s">
        <v>2</v>
      </c>
      <c r="L8" s="73" t="s">
        <v>1</v>
      </c>
      <c r="M8" s="74" t="s">
        <v>2</v>
      </c>
      <c r="N8" s="66" t="s">
        <v>3</v>
      </c>
      <c r="O8" s="125" t="s">
        <v>1</v>
      </c>
      <c r="P8" s="75" t="s">
        <v>3</v>
      </c>
      <c r="Q8" s="73" t="s">
        <v>2</v>
      </c>
      <c r="R8" s="73" t="s">
        <v>3</v>
      </c>
      <c r="S8" s="73" t="s">
        <v>3</v>
      </c>
      <c r="T8" s="133" t="s">
        <v>1</v>
      </c>
      <c r="U8" s="66" t="s">
        <v>3</v>
      </c>
      <c r="V8" s="125" t="s">
        <v>1</v>
      </c>
      <c r="W8" s="75" t="s">
        <v>0</v>
      </c>
      <c r="X8" s="73" t="s">
        <v>2</v>
      </c>
      <c r="Y8" s="58" t="s">
        <v>3</v>
      </c>
      <c r="Z8" s="63" t="s">
        <v>1</v>
      </c>
      <c r="AA8" s="74" t="s">
        <v>2</v>
      </c>
      <c r="AB8" s="66" t="s">
        <v>1</v>
      </c>
      <c r="AC8" s="125" t="s">
        <v>3</v>
      </c>
      <c r="AD8" s="75" t="s">
        <v>1</v>
      </c>
      <c r="AE8" s="73" t="s">
        <v>1</v>
      </c>
      <c r="AF8" s="73" t="s">
        <v>1</v>
      </c>
      <c r="AG8" s="73" t="s">
        <v>1</v>
      </c>
      <c r="AH8" s="74" t="s">
        <v>0</v>
      </c>
      <c r="AI8" s="66" t="s">
        <v>3</v>
      </c>
      <c r="AJ8" s="125" t="s">
        <v>3</v>
      </c>
      <c r="AK8" s="67">
        <f t="shared" si="0"/>
        <v>3</v>
      </c>
      <c r="AL8" s="11">
        <f t="shared" si="1"/>
        <v>5</v>
      </c>
      <c r="AM8" s="12">
        <f t="shared" si="2"/>
        <v>12</v>
      </c>
      <c r="AN8" s="12">
        <f t="shared" si="3"/>
        <v>11</v>
      </c>
      <c r="AO8" s="27">
        <f t="shared" si="4"/>
        <v>0.47916666666666674</v>
      </c>
      <c r="AP8" s="26">
        <f t="shared" si="5"/>
        <v>1.25</v>
      </c>
      <c r="AQ8" s="26">
        <f t="shared" si="6"/>
        <v>4.791666666666667</v>
      </c>
      <c r="AR8" s="28">
        <f t="shared" si="7"/>
        <v>6.520833333333334</v>
      </c>
    </row>
    <row r="9" spans="1:44" ht="60" customHeight="1" thickBot="1">
      <c r="A9" s="223"/>
      <c r="B9" s="230"/>
      <c r="C9" s="8">
        <v>6</v>
      </c>
      <c r="D9" s="83" t="s">
        <v>53</v>
      </c>
      <c r="E9" s="84" t="s">
        <v>60</v>
      </c>
      <c r="F9" s="87" t="s">
        <v>0</v>
      </c>
      <c r="G9" s="126" t="s">
        <v>3</v>
      </c>
      <c r="H9" s="127" t="s">
        <v>3</v>
      </c>
      <c r="I9" s="121" t="s">
        <v>0</v>
      </c>
      <c r="J9" s="121" t="s">
        <v>2</v>
      </c>
      <c r="K9" s="122" t="s">
        <v>0</v>
      </c>
      <c r="L9" s="122" t="s">
        <v>3</v>
      </c>
      <c r="M9" s="123" t="s">
        <v>2</v>
      </c>
      <c r="N9" s="126" t="s">
        <v>1</v>
      </c>
      <c r="O9" s="127" t="s">
        <v>3</v>
      </c>
      <c r="P9" s="121" t="s">
        <v>0</v>
      </c>
      <c r="Q9" s="122" t="s">
        <v>3</v>
      </c>
      <c r="R9" s="122" t="s">
        <v>1</v>
      </c>
      <c r="S9" s="122" t="s">
        <v>3</v>
      </c>
      <c r="T9" s="134" t="s">
        <v>2</v>
      </c>
      <c r="U9" s="126" t="s">
        <v>3</v>
      </c>
      <c r="V9" s="127" t="s">
        <v>1</v>
      </c>
      <c r="W9" s="121" t="s">
        <v>1</v>
      </c>
      <c r="X9" s="117" t="s">
        <v>1</v>
      </c>
      <c r="Y9" s="117" t="s">
        <v>3</v>
      </c>
      <c r="Z9" s="117" t="s">
        <v>1</v>
      </c>
      <c r="AA9" s="118" t="s">
        <v>2</v>
      </c>
      <c r="AB9" s="76" t="s">
        <v>1</v>
      </c>
      <c r="AC9" s="124" t="s">
        <v>1</v>
      </c>
      <c r="AD9" s="116" t="s">
        <v>1</v>
      </c>
      <c r="AE9" s="117" t="s">
        <v>3</v>
      </c>
      <c r="AF9" s="117" t="s">
        <v>2</v>
      </c>
      <c r="AG9" s="117" t="s">
        <v>3</v>
      </c>
      <c r="AH9" s="118" t="s">
        <v>1</v>
      </c>
      <c r="AI9" s="128" t="s">
        <v>2</v>
      </c>
      <c r="AJ9" s="124" t="s">
        <v>2</v>
      </c>
      <c r="AK9" s="67">
        <f t="shared" si="0"/>
        <v>4</v>
      </c>
      <c r="AL9" s="11">
        <f t="shared" si="1"/>
        <v>7</v>
      </c>
      <c r="AM9" s="12">
        <f t="shared" si="2"/>
        <v>10</v>
      </c>
      <c r="AN9" s="12">
        <f t="shared" si="3"/>
        <v>10</v>
      </c>
      <c r="AO9" s="27">
        <f t="shared" si="4"/>
        <v>0.638888888888889</v>
      </c>
      <c r="AP9" s="26">
        <f t="shared" si="5"/>
        <v>1.75</v>
      </c>
      <c r="AQ9" s="26">
        <f t="shared" si="6"/>
        <v>3.993055555555556</v>
      </c>
      <c r="AR9" s="28">
        <f t="shared" si="7"/>
        <v>6.381944444444445</v>
      </c>
    </row>
    <row r="10" spans="1:44" ht="60" customHeight="1" thickBot="1">
      <c r="A10" s="223"/>
      <c r="B10" s="230"/>
      <c r="C10" s="8">
        <v>7</v>
      </c>
      <c r="D10" s="52" t="s">
        <v>61</v>
      </c>
      <c r="E10" s="71" t="s">
        <v>49</v>
      </c>
      <c r="F10" s="119" t="s">
        <v>1</v>
      </c>
      <c r="G10" s="64" t="s">
        <v>1</v>
      </c>
      <c r="H10" s="65" t="s">
        <v>3</v>
      </c>
      <c r="I10" s="59" t="s">
        <v>1</v>
      </c>
      <c r="J10" s="56" t="s">
        <v>3</v>
      </c>
      <c r="K10" s="56" t="s">
        <v>3</v>
      </c>
      <c r="L10" s="56" t="s">
        <v>3</v>
      </c>
      <c r="M10" s="58" t="s">
        <v>2</v>
      </c>
      <c r="N10" s="64" t="s">
        <v>3</v>
      </c>
      <c r="O10" s="65" t="s">
        <v>1</v>
      </c>
      <c r="P10" s="59" t="s">
        <v>1</v>
      </c>
      <c r="Q10" s="56" t="s">
        <v>2</v>
      </c>
      <c r="R10" s="56" t="s">
        <v>0</v>
      </c>
      <c r="S10" s="56" t="s">
        <v>2</v>
      </c>
      <c r="T10" s="132" t="s">
        <v>1</v>
      </c>
      <c r="U10" s="64" t="s">
        <v>3</v>
      </c>
      <c r="V10" s="65" t="s">
        <v>1</v>
      </c>
      <c r="W10" s="59" t="s">
        <v>1</v>
      </c>
      <c r="X10" s="56" t="s">
        <v>3</v>
      </c>
      <c r="Y10" s="56" t="s">
        <v>1</v>
      </c>
      <c r="Z10" s="56" t="s">
        <v>2</v>
      </c>
      <c r="AA10" s="118" t="s">
        <v>1</v>
      </c>
      <c r="AB10" s="76" t="s">
        <v>1</v>
      </c>
      <c r="AC10" s="65" t="s">
        <v>3</v>
      </c>
      <c r="AD10" s="59" t="s">
        <v>1</v>
      </c>
      <c r="AE10" s="56" t="s">
        <v>3</v>
      </c>
      <c r="AF10" s="56" t="s">
        <v>3</v>
      </c>
      <c r="AG10" s="56" t="s">
        <v>3</v>
      </c>
      <c r="AH10" s="96" t="s">
        <v>3</v>
      </c>
      <c r="AI10" s="64" t="s">
        <v>3</v>
      </c>
      <c r="AJ10" s="65" t="s">
        <v>3</v>
      </c>
      <c r="AK10" s="67">
        <f t="shared" si="0"/>
        <v>1</v>
      </c>
      <c r="AL10" s="11">
        <f t="shared" si="1"/>
        <v>4</v>
      </c>
      <c r="AM10" s="12">
        <f t="shared" si="2"/>
        <v>12</v>
      </c>
      <c r="AN10" s="12">
        <f t="shared" si="3"/>
        <v>14</v>
      </c>
      <c r="AO10" s="27">
        <f t="shared" si="4"/>
        <v>0.15972222222222224</v>
      </c>
      <c r="AP10" s="26">
        <f t="shared" si="5"/>
        <v>1</v>
      </c>
      <c r="AQ10" s="26">
        <f t="shared" si="6"/>
        <v>4.791666666666667</v>
      </c>
      <c r="AR10" s="28">
        <f t="shared" si="7"/>
        <v>5.951388888888889</v>
      </c>
    </row>
    <row r="11" spans="1:44" ht="60" customHeight="1" thickBot="1">
      <c r="A11" s="223"/>
      <c r="B11" s="230"/>
      <c r="C11" s="8">
        <v>8</v>
      </c>
      <c r="D11" s="53" t="s">
        <v>56</v>
      </c>
      <c r="E11" s="72" t="s">
        <v>49</v>
      </c>
      <c r="F11" s="119" t="s">
        <v>0</v>
      </c>
      <c r="G11" s="64" t="s">
        <v>2</v>
      </c>
      <c r="H11" s="65" t="s">
        <v>2</v>
      </c>
      <c r="I11" s="59" t="s">
        <v>0</v>
      </c>
      <c r="J11" s="56" t="s">
        <v>0</v>
      </c>
      <c r="K11" s="56" t="s">
        <v>0</v>
      </c>
      <c r="L11" s="56" t="s">
        <v>3</v>
      </c>
      <c r="M11" s="58" t="s">
        <v>0</v>
      </c>
      <c r="N11" s="64" t="s">
        <v>2</v>
      </c>
      <c r="O11" s="65" t="s">
        <v>3</v>
      </c>
      <c r="P11" s="59" t="s">
        <v>2</v>
      </c>
      <c r="Q11" s="56" t="s">
        <v>1</v>
      </c>
      <c r="R11" s="56" t="s">
        <v>3</v>
      </c>
      <c r="S11" s="56" t="s">
        <v>2</v>
      </c>
      <c r="T11" s="132" t="s">
        <v>3</v>
      </c>
      <c r="U11" s="64" t="s">
        <v>3</v>
      </c>
      <c r="V11" s="65" t="s">
        <v>3</v>
      </c>
      <c r="W11" s="59" t="s">
        <v>1</v>
      </c>
      <c r="X11" s="56" t="s">
        <v>1</v>
      </c>
      <c r="Y11" s="56" t="s">
        <v>3</v>
      </c>
      <c r="Z11" s="56" t="s">
        <v>2</v>
      </c>
      <c r="AA11" s="58" t="s">
        <v>1</v>
      </c>
      <c r="AB11" s="64" t="s">
        <v>3</v>
      </c>
      <c r="AC11" s="65" t="s">
        <v>1</v>
      </c>
      <c r="AD11" s="59" t="s">
        <v>3</v>
      </c>
      <c r="AE11" s="56" t="s">
        <v>1</v>
      </c>
      <c r="AF11" s="56" t="s">
        <v>2</v>
      </c>
      <c r="AG11" s="56" t="s">
        <v>1</v>
      </c>
      <c r="AH11" s="58" t="s">
        <v>1</v>
      </c>
      <c r="AI11" s="64" t="s">
        <v>1</v>
      </c>
      <c r="AJ11" s="65" t="s">
        <v>2</v>
      </c>
      <c r="AK11" s="67">
        <f t="shared" si="0"/>
        <v>5</v>
      </c>
      <c r="AL11" s="11">
        <f t="shared" si="1"/>
        <v>8</v>
      </c>
      <c r="AM11" s="12">
        <f t="shared" si="2"/>
        <v>9</v>
      </c>
      <c r="AN11" s="12">
        <f t="shared" si="3"/>
        <v>9</v>
      </c>
      <c r="AO11" s="27">
        <f t="shared" si="4"/>
        <v>0.7986111111111112</v>
      </c>
      <c r="AP11" s="26">
        <f t="shared" si="5"/>
        <v>2</v>
      </c>
      <c r="AQ11" s="26">
        <f t="shared" si="6"/>
        <v>3.59375</v>
      </c>
      <c r="AR11" s="28">
        <f t="shared" si="7"/>
        <v>6.392361111111111</v>
      </c>
    </row>
    <row r="12" spans="1:44" ht="60" customHeight="1" thickBot="1">
      <c r="A12" s="223"/>
      <c r="B12" s="230"/>
      <c r="C12" s="8">
        <v>9</v>
      </c>
      <c r="D12" s="92" t="s">
        <v>59</v>
      </c>
      <c r="E12" s="93" t="s">
        <v>52</v>
      </c>
      <c r="F12" s="119" t="s">
        <v>0</v>
      </c>
      <c r="G12" s="64" t="s">
        <v>1</v>
      </c>
      <c r="H12" s="65" t="s">
        <v>1</v>
      </c>
      <c r="I12" s="59" t="s">
        <v>3</v>
      </c>
      <c r="J12" s="56" t="s">
        <v>2</v>
      </c>
      <c r="K12" s="56" t="s">
        <v>1</v>
      </c>
      <c r="L12" s="56" t="s">
        <v>1</v>
      </c>
      <c r="M12" s="58" t="s">
        <v>2</v>
      </c>
      <c r="N12" s="64" t="s">
        <v>1</v>
      </c>
      <c r="O12" s="125" t="s">
        <v>1</v>
      </c>
      <c r="P12" s="59" t="s">
        <v>3</v>
      </c>
      <c r="Q12" s="56" t="s">
        <v>1</v>
      </c>
      <c r="R12" s="56" t="s">
        <v>1</v>
      </c>
      <c r="S12" s="56" t="s">
        <v>1</v>
      </c>
      <c r="T12" s="132" t="s">
        <v>2</v>
      </c>
      <c r="U12" s="64" t="s">
        <v>1</v>
      </c>
      <c r="V12" s="65" t="s">
        <v>3</v>
      </c>
      <c r="W12" s="59" t="s">
        <v>3</v>
      </c>
      <c r="X12" s="56" t="s">
        <v>3</v>
      </c>
      <c r="Y12" s="56" t="s">
        <v>3</v>
      </c>
      <c r="Z12" s="56" t="s">
        <v>3</v>
      </c>
      <c r="AA12" s="58" t="s">
        <v>3</v>
      </c>
      <c r="AB12" s="64" t="s">
        <v>3</v>
      </c>
      <c r="AC12" s="65" t="s">
        <v>3</v>
      </c>
      <c r="AD12" s="59" t="s">
        <v>0</v>
      </c>
      <c r="AE12" s="56" t="s">
        <v>3</v>
      </c>
      <c r="AF12" s="56" t="s">
        <v>2</v>
      </c>
      <c r="AG12" s="58" t="s">
        <v>2</v>
      </c>
      <c r="AH12" s="58" t="s">
        <v>3</v>
      </c>
      <c r="AI12" s="65" t="s">
        <v>1</v>
      </c>
      <c r="AJ12" s="65" t="s">
        <v>1</v>
      </c>
      <c r="AK12" s="67">
        <f t="shared" si="0"/>
        <v>2</v>
      </c>
      <c r="AL12" s="11">
        <f t="shared" si="1"/>
        <v>5</v>
      </c>
      <c r="AM12" s="12">
        <f t="shared" si="2"/>
        <v>12</v>
      </c>
      <c r="AN12" s="12">
        <f t="shared" si="3"/>
        <v>12</v>
      </c>
      <c r="AO12" s="27">
        <f t="shared" si="4"/>
        <v>0.3194444444444445</v>
      </c>
      <c r="AP12" s="26">
        <f t="shared" si="5"/>
        <v>1.25</v>
      </c>
      <c r="AQ12" s="26">
        <f t="shared" si="6"/>
        <v>4.791666666666667</v>
      </c>
      <c r="AR12" s="28">
        <f t="shared" si="7"/>
        <v>6.361111111111112</v>
      </c>
    </row>
    <row r="13" spans="1:44" ht="60" customHeight="1" thickBot="1">
      <c r="A13" s="223"/>
      <c r="B13" s="230"/>
      <c r="C13" s="23"/>
      <c r="D13" s="88" t="s">
        <v>63</v>
      </c>
      <c r="E13" s="89" t="s">
        <v>52</v>
      </c>
      <c r="F13" s="119" t="s">
        <v>2</v>
      </c>
      <c r="G13" s="66" t="s">
        <v>0</v>
      </c>
      <c r="H13" s="125" t="s">
        <v>2</v>
      </c>
      <c r="I13" s="59" t="s">
        <v>2</v>
      </c>
      <c r="J13" s="56" t="s">
        <v>1</v>
      </c>
      <c r="K13" s="56" t="s">
        <v>2</v>
      </c>
      <c r="L13" s="56" t="s">
        <v>3</v>
      </c>
      <c r="M13" s="58" t="s">
        <v>1</v>
      </c>
      <c r="N13" s="66" t="s">
        <v>2</v>
      </c>
      <c r="O13" s="125" t="s">
        <v>1</v>
      </c>
      <c r="P13" s="59" t="s">
        <v>2</v>
      </c>
      <c r="Q13" s="56" t="s">
        <v>3</v>
      </c>
      <c r="R13" s="56" t="s">
        <v>1</v>
      </c>
      <c r="S13" s="56" t="s">
        <v>2</v>
      </c>
      <c r="T13" s="132" t="s">
        <v>2</v>
      </c>
      <c r="U13" s="66" t="s">
        <v>2</v>
      </c>
      <c r="V13" s="125" t="s">
        <v>3</v>
      </c>
      <c r="W13" s="59" t="s">
        <v>2</v>
      </c>
      <c r="X13" s="56" t="s">
        <v>2</v>
      </c>
      <c r="Y13" s="63" t="s">
        <v>1</v>
      </c>
      <c r="Z13" s="58" t="s">
        <v>3</v>
      </c>
      <c r="AA13" s="58" t="s">
        <v>3</v>
      </c>
      <c r="AB13" s="66" t="s">
        <v>3</v>
      </c>
      <c r="AC13" s="125" t="s">
        <v>1</v>
      </c>
      <c r="AD13" s="59" t="s">
        <v>3</v>
      </c>
      <c r="AE13" s="56" t="s">
        <v>3</v>
      </c>
      <c r="AF13" s="56" t="s">
        <v>3</v>
      </c>
      <c r="AG13" s="56" t="s">
        <v>2</v>
      </c>
      <c r="AH13" s="58" t="s">
        <v>2</v>
      </c>
      <c r="AI13" s="66" t="s">
        <v>2</v>
      </c>
      <c r="AJ13" s="129" t="s">
        <v>2</v>
      </c>
      <c r="AK13" s="60">
        <f t="shared" si="0"/>
        <v>1</v>
      </c>
      <c r="AL13" s="5">
        <f t="shared" si="1"/>
        <v>15</v>
      </c>
      <c r="AM13" s="6">
        <f>COUNTIF($F13:$AJ13,"j")</f>
        <v>6</v>
      </c>
      <c r="AN13" s="12">
        <f t="shared" si="3"/>
        <v>9</v>
      </c>
      <c r="AO13" s="40">
        <f t="shared" si="4"/>
        <v>0.15972222222222224</v>
      </c>
      <c r="AP13" s="41">
        <f t="shared" si="5"/>
        <v>3.75</v>
      </c>
      <c r="AQ13" s="41">
        <f t="shared" si="6"/>
        <v>2.3958333333333335</v>
      </c>
      <c r="AR13" s="42">
        <f t="shared" si="7"/>
        <v>6.305555555555555</v>
      </c>
    </row>
    <row r="14" spans="1:36" ht="23.25" customHeight="1">
      <c r="A14" s="223"/>
      <c r="B14" s="244"/>
      <c r="C14" s="245"/>
      <c r="D14" s="214" t="s">
        <v>0</v>
      </c>
      <c r="E14" s="234"/>
      <c r="F14" s="19">
        <f>COUNTIF(F$4:F$13,"m")</f>
        <v>5</v>
      </c>
      <c r="G14" s="19">
        <f aca="true" t="shared" si="8" ref="G14:AJ14">COUNTIF(G$4:G$13,"m")</f>
        <v>1</v>
      </c>
      <c r="H14" s="19">
        <f t="shared" si="8"/>
        <v>1</v>
      </c>
      <c r="I14" s="19">
        <f t="shared" si="8"/>
        <v>3</v>
      </c>
      <c r="J14" s="19">
        <f t="shared" si="8"/>
        <v>2</v>
      </c>
      <c r="K14" s="19">
        <f t="shared" si="8"/>
        <v>2</v>
      </c>
      <c r="L14" s="19">
        <f t="shared" si="8"/>
        <v>1</v>
      </c>
      <c r="M14" s="19">
        <f t="shared" si="8"/>
        <v>3</v>
      </c>
      <c r="N14" s="19">
        <f t="shared" si="8"/>
        <v>0</v>
      </c>
      <c r="O14" s="19">
        <f t="shared" si="8"/>
        <v>0</v>
      </c>
      <c r="P14" s="19">
        <f t="shared" si="8"/>
        <v>2</v>
      </c>
      <c r="Q14" s="19">
        <f t="shared" si="8"/>
        <v>1</v>
      </c>
      <c r="R14" s="19">
        <f t="shared" si="8"/>
        <v>1</v>
      </c>
      <c r="S14" s="19">
        <f t="shared" si="8"/>
        <v>2</v>
      </c>
      <c r="T14" s="19">
        <f t="shared" si="8"/>
        <v>2</v>
      </c>
      <c r="U14" s="19">
        <f t="shared" si="8"/>
        <v>0</v>
      </c>
      <c r="V14" s="19">
        <f t="shared" si="8"/>
        <v>0</v>
      </c>
      <c r="W14" s="19">
        <f t="shared" si="8"/>
        <v>1</v>
      </c>
      <c r="X14" s="19">
        <f t="shared" si="8"/>
        <v>1</v>
      </c>
      <c r="Y14" s="19">
        <f t="shared" si="8"/>
        <v>0</v>
      </c>
      <c r="Z14" s="19">
        <f t="shared" si="8"/>
        <v>1</v>
      </c>
      <c r="AA14" s="19">
        <f t="shared" si="8"/>
        <v>1</v>
      </c>
      <c r="AB14" s="19">
        <f t="shared" si="8"/>
        <v>0</v>
      </c>
      <c r="AC14" s="19">
        <f t="shared" si="8"/>
        <v>0</v>
      </c>
      <c r="AD14" s="19">
        <f t="shared" si="8"/>
        <v>1</v>
      </c>
      <c r="AE14" s="19">
        <f t="shared" si="8"/>
        <v>0</v>
      </c>
      <c r="AF14" s="19">
        <f t="shared" si="8"/>
        <v>2</v>
      </c>
      <c r="AG14" s="19">
        <f t="shared" si="8"/>
        <v>1</v>
      </c>
      <c r="AH14" s="19">
        <f t="shared" si="8"/>
        <v>1</v>
      </c>
      <c r="AI14" s="80">
        <f t="shared" si="8"/>
        <v>1</v>
      </c>
      <c r="AJ14" s="81">
        <f t="shared" si="8"/>
        <v>2</v>
      </c>
    </row>
    <row r="15" spans="1:36" ht="23.25" customHeight="1">
      <c r="A15" s="223"/>
      <c r="B15" s="246"/>
      <c r="C15" s="247"/>
      <c r="D15" s="240" t="s">
        <v>2</v>
      </c>
      <c r="E15" s="257"/>
      <c r="F15" s="2">
        <f>COUNTIF(F$4:F$13,"am")</f>
        <v>1</v>
      </c>
      <c r="G15" s="2">
        <f aca="true" t="shared" si="9" ref="G15:AJ15">COUNTIF(G$4:G$13,"am")</f>
        <v>2</v>
      </c>
      <c r="H15" s="2">
        <f t="shared" si="9"/>
        <v>3</v>
      </c>
      <c r="I15" s="2">
        <f t="shared" si="9"/>
        <v>4</v>
      </c>
      <c r="J15" s="2">
        <f t="shared" si="9"/>
        <v>3</v>
      </c>
      <c r="K15" s="2">
        <f t="shared" si="9"/>
        <v>3</v>
      </c>
      <c r="L15" s="2">
        <f t="shared" si="9"/>
        <v>2</v>
      </c>
      <c r="M15" s="2">
        <f t="shared" si="9"/>
        <v>4</v>
      </c>
      <c r="N15" s="2">
        <f t="shared" si="9"/>
        <v>2</v>
      </c>
      <c r="O15" s="2">
        <f t="shared" si="9"/>
        <v>2</v>
      </c>
      <c r="P15" s="2">
        <f t="shared" si="9"/>
        <v>4</v>
      </c>
      <c r="Q15" s="2">
        <f t="shared" si="9"/>
        <v>2</v>
      </c>
      <c r="R15" s="2">
        <f t="shared" si="9"/>
        <v>2</v>
      </c>
      <c r="S15" s="2">
        <f t="shared" si="9"/>
        <v>4</v>
      </c>
      <c r="T15" s="2">
        <f t="shared" si="9"/>
        <v>3</v>
      </c>
      <c r="U15" s="2">
        <f t="shared" si="9"/>
        <v>1</v>
      </c>
      <c r="V15" s="2">
        <f t="shared" si="9"/>
        <v>1</v>
      </c>
      <c r="W15" s="2">
        <f t="shared" si="9"/>
        <v>3</v>
      </c>
      <c r="X15" s="2">
        <f t="shared" si="9"/>
        <v>3</v>
      </c>
      <c r="Y15" s="2">
        <f t="shared" si="9"/>
        <v>1</v>
      </c>
      <c r="Z15" s="2">
        <f t="shared" si="9"/>
        <v>2</v>
      </c>
      <c r="AA15" s="2">
        <f t="shared" si="9"/>
        <v>2</v>
      </c>
      <c r="AB15" s="2">
        <f t="shared" si="9"/>
        <v>1</v>
      </c>
      <c r="AC15" s="2">
        <f t="shared" si="9"/>
        <v>2</v>
      </c>
      <c r="AD15" s="2">
        <f t="shared" si="9"/>
        <v>3</v>
      </c>
      <c r="AE15" s="2">
        <f t="shared" si="9"/>
        <v>2</v>
      </c>
      <c r="AF15" s="2">
        <f t="shared" si="9"/>
        <v>3</v>
      </c>
      <c r="AG15" s="2">
        <f t="shared" si="9"/>
        <v>3</v>
      </c>
      <c r="AH15" s="2">
        <f t="shared" si="9"/>
        <v>3</v>
      </c>
      <c r="AI15" s="8">
        <f t="shared" si="9"/>
        <v>3</v>
      </c>
      <c r="AJ15" s="81">
        <f t="shared" si="9"/>
        <v>3</v>
      </c>
    </row>
    <row r="16" spans="1:36" ht="23.25" customHeight="1" thickBot="1">
      <c r="A16" s="223"/>
      <c r="B16" s="248"/>
      <c r="C16" s="249"/>
      <c r="D16" s="235" t="s">
        <v>1</v>
      </c>
      <c r="E16" s="236"/>
      <c r="F16" s="3">
        <f>COUNTIF(F$4:F$13,"j")</f>
        <v>4</v>
      </c>
      <c r="G16" s="3">
        <f aca="true" t="shared" si="10" ref="G16:AJ16">COUNTIF(G$4:G$13,"j")</f>
        <v>3</v>
      </c>
      <c r="H16" s="3">
        <f t="shared" si="10"/>
        <v>3</v>
      </c>
      <c r="I16" s="3">
        <f t="shared" si="10"/>
        <v>1</v>
      </c>
      <c r="J16" s="3">
        <f t="shared" si="10"/>
        <v>2</v>
      </c>
      <c r="K16" s="3">
        <f t="shared" si="10"/>
        <v>2</v>
      </c>
      <c r="L16" s="3">
        <f t="shared" si="10"/>
        <v>3</v>
      </c>
      <c r="M16" s="3">
        <f t="shared" si="10"/>
        <v>1</v>
      </c>
      <c r="N16" s="3">
        <f t="shared" si="10"/>
        <v>4</v>
      </c>
      <c r="O16" s="3">
        <f t="shared" si="10"/>
        <v>5</v>
      </c>
      <c r="P16" s="3">
        <f t="shared" si="10"/>
        <v>2</v>
      </c>
      <c r="Q16" s="3">
        <f t="shared" si="10"/>
        <v>3</v>
      </c>
      <c r="R16" s="3">
        <f t="shared" si="10"/>
        <v>4</v>
      </c>
      <c r="S16" s="3">
        <f t="shared" si="10"/>
        <v>2</v>
      </c>
      <c r="T16" s="3">
        <f t="shared" si="10"/>
        <v>3</v>
      </c>
      <c r="U16" s="3">
        <f t="shared" si="10"/>
        <v>4</v>
      </c>
      <c r="V16" s="3">
        <f t="shared" si="10"/>
        <v>4</v>
      </c>
      <c r="W16" s="3">
        <f t="shared" si="10"/>
        <v>3</v>
      </c>
      <c r="X16" s="3">
        <f t="shared" si="10"/>
        <v>3</v>
      </c>
      <c r="Y16" s="3">
        <f t="shared" si="10"/>
        <v>4</v>
      </c>
      <c r="Z16" s="3">
        <f t="shared" si="10"/>
        <v>4</v>
      </c>
      <c r="AA16" s="3">
        <f t="shared" si="10"/>
        <v>3</v>
      </c>
      <c r="AB16" s="3">
        <f t="shared" si="10"/>
        <v>5</v>
      </c>
      <c r="AC16" s="3">
        <f t="shared" si="10"/>
        <v>4</v>
      </c>
      <c r="AD16" s="3">
        <f t="shared" si="10"/>
        <v>3</v>
      </c>
      <c r="AE16" s="3">
        <f t="shared" si="10"/>
        <v>4</v>
      </c>
      <c r="AF16" s="3">
        <f t="shared" si="10"/>
        <v>2</v>
      </c>
      <c r="AG16" s="3">
        <f t="shared" si="10"/>
        <v>3</v>
      </c>
      <c r="AH16" s="3">
        <f t="shared" si="10"/>
        <v>3</v>
      </c>
      <c r="AI16" s="79">
        <f t="shared" si="10"/>
        <v>3</v>
      </c>
      <c r="AJ16" s="82">
        <f t="shared" si="10"/>
        <v>2</v>
      </c>
    </row>
    <row r="17" spans="1:36" s="18" customFormat="1" ht="23.25" customHeight="1">
      <c r="A17" s="223"/>
      <c r="B17" s="214" t="s">
        <v>10</v>
      </c>
      <c r="C17" s="234"/>
      <c r="D17" s="234"/>
      <c r="E17" s="215"/>
      <c r="F17" s="19">
        <f>F$14+F$16</f>
        <v>9</v>
      </c>
      <c r="G17" s="76">
        <f aca="true" t="shared" si="11" ref="G17:AJ17">G$14+G$16</f>
        <v>4</v>
      </c>
      <c r="H17" s="76">
        <f t="shared" si="11"/>
        <v>4</v>
      </c>
      <c r="I17" s="19">
        <f t="shared" si="11"/>
        <v>4</v>
      </c>
      <c r="J17" s="19">
        <f t="shared" si="11"/>
        <v>4</v>
      </c>
      <c r="K17" s="19">
        <f t="shared" si="11"/>
        <v>4</v>
      </c>
      <c r="L17" s="19">
        <f t="shared" si="11"/>
        <v>4</v>
      </c>
      <c r="M17" s="19">
        <f t="shared" si="11"/>
        <v>4</v>
      </c>
      <c r="N17" s="76">
        <f t="shared" si="11"/>
        <v>4</v>
      </c>
      <c r="O17" s="76">
        <f t="shared" si="11"/>
        <v>5</v>
      </c>
      <c r="P17" s="19">
        <f t="shared" si="11"/>
        <v>4</v>
      </c>
      <c r="Q17" s="19">
        <f t="shared" si="11"/>
        <v>4</v>
      </c>
      <c r="R17" s="19">
        <f t="shared" si="11"/>
        <v>5</v>
      </c>
      <c r="S17" s="19">
        <f t="shared" si="11"/>
        <v>4</v>
      </c>
      <c r="T17" s="19">
        <f t="shared" si="11"/>
        <v>5</v>
      </c>
      <c r="U17" s="76">
        <f t="shared" si="11"/>
        <v>4</v>
      </c>
      <c r="V17" s="76">
        <f t="shared" si="11"/>
        <v>4</v>
      </c>
      <c r="W17" s="19">
        <f t="shared" si="11"/>
        <v>4</v>
      </c>
      <c r="X17" s="19">
        <f t="shared" si="11"/>
        <v>4</v>
      </c>
      <c r="Y17" s="19">
        <f t="shared" si="11"/>
        <v>4</v>
      </c>
      <c r="Z17" s="19">
        <f t="shared" si="11"/>
        <v>5</v>
      </c>
      <c r="AA17" s="19">
        <f t="shared" si="11"/>
        <v>4</v>
      </c>
      <c r="AB17" s="76">
        <f t="shared" si="11"/>
        <v>5</v>
      </c>
      <c r="AC17" s="76">
        <f t="shared" si="11"/>
        <v>4</v>
      </c>
      <c r="AD17" s="19">
        <f t="shared" si="11"/>
        <v>4</v>
      </c>
      <c r="AE17" s="19">
        <f t="shared" si="11"/>
        <v>4</v>
      </c>
      <c r="AF17" s="19">
        <f t="shared" si="11"/>
        <v>4</v>
      </c>
      <c r="AG17" s="19">
        <f t="shared" si="11"/>
        <v>4</v>
      </c>
      <c r="AH17" s="19">
        <f t="shared" si="11"/>
        <v>4</v>
      </c>
      <c r="AI17" s="105">
        <f t="shared" si="11"/>
        <v>4</v>
      </c>
      <c r="AJ17" s="106">
        <f t="shared" si="11"/>
        <v>4</v>
      </c>
    </row>
    <row r="18" spans="1:36" s="18" customFormat="1" ht="23.25" customHeight="1" thickBot="1">
      <c r="A18" s="225"/>
      <c r="B18" s="235" t="s">
        <v>11</v>
      </c>
      <c r="C18" s="236"/>
      <c r="D18" s="236"/>
      <c r="E18" s="237"/>
      <c r="F18" s="3">
        <f>F$15+F$16</f>
        <v>5</v>
      </c>
      <c r="G18" s="66">
        <f aca="true" t="shared" si="12" ref="G18:AJ18">G$15+G$16</f>
        <v>5</v>
      </c>
      <c r="H18" s="66">
        <f t="shared" si="12"/>
        <v>6</v>
      </c>
      <c r="I18" s="3">
        <f t="shared" si="12"/>
        <v>5</v>
      </c>
      <c r="J18" s="3">
        <f t="shared" si="12"/>
        <v>5</v>
      </c>
      <c r="K18" s="3">
        <f t="shared" si="12"/>
        <v>5</v>
      </c>
      <c r="L18" s="3">
        <f t="shared" si="12"/>
        <v>5</v>
      </c>
      <c r="M18" s="3">
        <f t="shared" si="12"/>
        <v>5</v>
      </c>
      <c r="N18" s="66">
        <f t="shared" si="12"/>
        <v>6</v>
      </c>
      <c r="O18" s="66">
        <f t="shared" si="12"/>
        <v>7</v>
      </c>
      <c r="P18" s="3">
        <f t="shared" si="12"/>
        <v>6</v>
      </c>
      <c r="Q18" s="3">
        <f t="shared" si="12"/>
        <v>5</v>
      </c>
      <c r="R18" s="3">
        <f t="shared" si="12"/>
        <v>6</v>
      </c>
      <c r="S18" s="3">
        <f t="shared" si="12"/>
        <v>6</v>
      </c>
      <c r="T18" s="3">
        <f t="shared" si="12"/>
        <v>6</v>
      </c>
      <c r="U18" s="66">
        <f t="shared" si="12"/>
        <v>5</v>
      </c>
      <c r="V18" s="66">
        <f t="shared" si="12"/>
        <v>5</v>
      </c>
      <c r="W18" s="3">
        <f t="shared" si="12"/>
        <v>6</v>
      </c>
      <c r="X18" s="3">
        <f t="shared" si="12"/>
        <v>6</v>
      </c>
      <c r="Y18" s="3">
        <f t="shared" si="12"/>
        <v>5</v>
      </c>
      <c r="Z18" s="3">
        <f t="shared" si="12"/>
        <v>6</v>
      </c>
      <c r="AA18" s="3">
        <f t="shared" si="12"/>
        <v>5</v>
      </c>
      <c r="AB18" s="66">
        <f t="shared" si="12"/>
        <v>6</v>
      </c>
      <c r="AC18" s="66">
        <f t="shared" si="12"/>
        <v>6</v>
      </c>
      <c r="AD18" s="3">
        <f t="shared" si="12"/>
        <v>6</v>
      </c>
      <c r="AE18" s="3">
        <f t="shared" si="12"/>
        <v>6</v>
      </c>
      <c r="AF18" s="3">
        <f t="shared" si="12"/>
        <v>5</v>
      </c>
      <c r="AG18" s="3">
        <f t="shared" si="12"/>
        <v>6</v>
      </c>
      <c r="AH18" s="3">
        <f t="shared" si="12"/>
        <v>6</v>
      </c>
      <c r="AI18" s="107">
        <f t="shared" si="12"/>
        <v>6</v>
      </c>
      <c r="AJ18" s="108">
        <f t="shared" si="12"/>
        <v>5</v>
      </c>
    </row>
    <row r="19" spans="6:44" ht="45" customHeight="1" thickBot="1">
      <c r="F19" s="4" t="s">
        <v>0</v>
      </c>
      <c r="G19" s="243" t="s">
        <v>7</v>
      </c>
      <c r="H19" s="217"/>
      <c r="I19" s="217"/>
      <c r="J19" s="217"/>
      <c r="K19" s="217"/>
      <c r="L19" s="218"/>
      <c r="M19" s="25" t="s">
        <v>2</v>
      </c>
      <c r="N19" s="243" t="s">
        <v>8</v>
      </c>
      <c r="O19" s="217"/>
      <c r="P19" s="217"/>
      <c r="Q19" s="217"/>
      <c r="R19" s="217"/>
      <c r="S19" s="218"/>
      <c r="T19" s="25" t="s">
        <v>1</v>
      </c>
      <c r="U19" s="243" t="s">
        <v>9</v>
      </c>
      <c r="V19" s="217"/>
      <c r="W19" s="217"/>
      <c r="X19" s="217"/>
      <c r="Y19" s="217"/>
      <c r="Z19" s="218"/>
      <c r="AA19" s="216" t="s">
        <v>6</v>
      </c>
      <c r="AB19" s="217"/>
      <c r="AC19" s="217"/>
      <c r="AD19" s="217"/>
      <c r="AE19" s="217"/>
      <c r="AF19" s="217"/>
      <c r="AG19" s="217"/>
      <c r="AH19" s="217"/>
      <c r="AI19" s="217"/>
      <c r="AJ19" s="211"/>
      <c r="AK19" s="217"/>
      <c r="AL19" s="217"/>
      <c r="AM19" s="217"/>
      <c r="AN19" s="217"/>
      <c r="AO19" s="217"/>
      <c r="AP19" s="217"/>
      <c r="AQ19" s="217"/>
      <c r="AR19" s="218"/>
    </row>
    <row r="21" ht="45" customHeight="1" thickBot="1"/>
    <row r="22" spans="25:31" ht="45" customHeight="1" thickBot="1">
      <c r="Y22" s="109" t="s">
        <v>1</v>
      </c>
      <c r="Z22" s="226" t="s">
        <v>66</v>
      </c>
      <c r="AA22" s="227"/>
      <c r="AB22" s="227"/>
      <c r="AC22" s="227"/>
      <c r="AD22" s="227"/>
      <c r="AE22" s="228"/>
    </row>
    <row r="23" ht="45" customHeight="1" thickBot="1"/>
    <row r="24" spans="25:35" ht="45" customHeight="1" thickBot="1">
      <c r="Y24" s="110"/>
      <c r="Z24" s="111"/>
      <c r="AA24" s="254" t="s">
        <v>67</v>
      </c>
      <c r="AB24" s="255"/>
      <c r="AC24" s="255"/>
      <c r="AD24" s="255"/>
      <c r="AE24" s="255"/>
      <c r="AF24" s="255"/>
      <c r="AG24" s="255"/>
      <c r="AH24" s="255"/>
      <c r="AI24" s="256"/>
    </row>
  </sheetData>
  <sheetProtection/>
  <mergeCells count="17">
    <mergeCell ref="A2:AM2"/>
    <mergeCell ref="AA24:AI24"/>
    <mergeCell ref="D15:E15"/>
    <mergeCell ref="D16:E16"/>
    <mergeCell ref="Z22:AE22"/>
    <mergeCell ref="U19:Z19"/>
    <mergeCell ref="B3:B13"/>
    <mergeCell ref="A1:AR1"/>
    <mergeCell ref="A3:A18"/>
    <mergeCell ref="AA19:AR19"/>
    <mergeCell ref="B17:E17"/>
    <mergeCell ref="B18:E18"/>
    <mergeCell ref="G19:L19"/>
    <mergeCell ref="N19:S19"/>
    <mergeCell ref="AO3:AR3"/>
    <mergeCell ref="D14:E14"/>
    <mergeCell ref="B14:C16"/>
  </mergeCells>
  <conditionalFormatting sqref="F17:AJ17">
    <cfRule type="cellIs" priority="1" dxfId="1" operator="lessThan" stopIfTrue="1">
      <formula>4</formula>
    </cfRule>
  </conditionalFormatting>
  <conditionalFormatting sqref="F18:AJ18">
    <cfRule type="cellIs" priority="2" dxfId="1" operator="lessThan" stopIfTrue="1">
      <formula>6</formula>
    </cfRule>
  </conditionalFormatting>
  <conditionalFormatting sqref="AR4:AR13">
    <cfRule type="cellIs" priority="3" dxfId="1" operator="greaterThan" stopIfTrue="1">
      <formula>6.29166666666667</formula>
    </cfRule>
    <cfRule type="cellIs" priority="4" dxfId="4" operator="lessThan" stopIfTrue="1">
      <formula>6.29166666666667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3" sqref="D13"/>
    </sheetView>
  </sheetViews>
  <sheetFormatPr defaultColWidth="11.421875" defaultRowHeight="12.75"/>
  <sheetData>
    <row r="1" spans="1:4" ht="12.75">
      <c r="A1" s="14"/>
      <c r="B1" s="14" t="s">
        <v>0</v>
      </c>
      <c r="C1" s="14" t="s">
        <v>2</v>
      </c>
      <c r="D1" s="14" t="s">
        <v>1</v>
      </c>
    </row>
    <row r="2" spans="1:4" ht="12.75">
      <c r="A2" s="14">
        <v>1</v>
      </c>
      <c r="B2" s="15">
        <v>0.15972222222222224</v>
      </c>
      <c r="C2" s="15">
        <v>0.25</v>
      </c>
      <c r="D2" s="15">
        <v>0.3993055555555556</v>
      </c>
    </row>
    <row r="3" spans="1:4" ht="12.75">
      <c r="A3" s="14">
        <v>2</v>
      </c>
      <c r="B3" s="16">
        <f>B2*2</f>
        <v>0.3194444444444445</v>
      </c>
      <c r="C3" s="16">
        <f>C2*A3</f>
        <v>0.5</v>
      </c>
      <c r="D3" s="15">
        <f>D2*2</f>
        <v>0.7986111111111112</v>
      </c>
    </row>
    <row r="4" spans="1:4" ht="12.75">
      <c r="A4" s="14">
        <v>3</v>
      </c>
      <c r="B4" s="16">
        <f>B2*3</f>
        <v>0.47916666666666674</v>
      </c>
      <c r="C4" s="16">
        <f>C2*A4</f>
        <v>0.75</v>
      </c>
      <c r="D4" s="16">
        <f>D2*3</f>
        <v>1.1979166666666667</v>
      </c>
    </row>
    <row r="5" spans="1:4" ht="12.75">
      <c r="A5" s="14">
        <v>4</v>
      </c>
      <c r="B5" s="16">
        <f>B2*4</f>
        <v>0.638888888888889</v>
      </c>
      <c r="C5" s="16">
        <f>C2*A5</f>
        <v>1</v>
      </c>
      <c r="D5" s="16">
        <f>D2*4</f>
        <v>1.5972222222222223</v>
      </c>
    </row>
    <row r="6" spans="1:4" ht="12.75">
      <c r="A6" s="14">
        <v>5</v>
      </c>
      <c r="B6" s="16">
        <f>B2*5</f>
        <v>0.7986111111111112</v>
      </c>
      <c r="C6" s="16">
        <f>C2*A6</f>
        <v>1.25</v>
      </c>
      <c r="D6" s="16">
        <f>D2*5</f>
        <v>1.996527777777778</v>
      </c>
    </row>
    <row r="7" spans="1:4" ht="12.75">
      <c r="A7" s="14">
        <v>6</v>
      </c>
      <c r="B7" s="16">
        <f>B2*6</f>
        <v>0.9583333333333335</v>
      </c>
      <c r="C7" s="16">
        <f>C2*A7</f>
        <v>1.5</v>
      </c>
      <c r="D7" s="16">
        <f>D2*6</f>
        <v>2.3958333333333335</v>
      </c>
    </row>
    <row r="8" spans="1:4" ht="12.75">
      <c r="A8" s="14">
        <v>7</v>
      </c>
      <c r="B8" s="16">
        <f>B2*7</f>
        <v>1.1180555555555556</v>
      </c>
      <c r="C8" s="16">
        <f>C2*A8</f>
        <v>1.75</v>
      </c>
      <c r="D8" s="16">
        <f>D2*7</f>
        <v>2.7951388888888893</v>
      </c>
    </row>
    <row r="9" spans="1:4" ht="12.75">
      <c r="A9" s="14">
        <v>8</v>
      </c>
      <c r="B9" s="16">
        <f>B2*8</f>
        <v>1.277777777777778</v>
      </c>
      <c r="C9" s="16">
        <f>C2*A9</f>
        <v>2</v>
      </c>
      <c r="D9" s="16">
        <f>D2*8</f>
        <v>3.1944444444444446</v>
      </c>
    </row>
    <row r="10" spans="1:4" ht="12.75">
      <c r="A10" s="14">
        <v>9</v>
      </c>
      <c r="B10" s="16">
        <f>B2*9</f>
        <v>1.4375000000000002</v>
      </c>
      <c r="C10" s="16">
        <f>C2*A10</f>
        <v>2.25</v>
      </c>
      <c r="D10" s="16">
        <f>D2*9</f>
        <v>3.59375</v>
      </c>
    </row>
    <row r="11" spans="1:4" ht="12.75">
      <c r="A11" s="14">
        <v>10</v>
      </c>
      <c r="B11" s="16">
        <f>B2*A11</f>
        <v>1.5972222222222223</v>
      </c>
      <c r="C11" s="16">
        <f>C2*A11</f>
        <v>2.5</v>
      </c>
      <c r="D11" s="16">
        <f>D2*10</f>
        <v>3.993055555555556</v>
      </c>
    </row>
    <row r="12" spans="1:4" ht="12.75">
      <c r="A12" s="14">
        <v>11</v>
      </c>
      <c r="B12" s="16">
        <f>B2*11</f>
        <v>1.7569444444444446</v>
      </c>
      <c r="C12" s="16">
        <f>C2*A12</f>
        <v>2.75</v>
      </c>
      <c r="D12" s="16">
        <f>D2*11</f>
        <v>4.392361111111112</v>
      </c>
    </row>
    <row r="13" spans="1:4" ht="12.75">
      <c r="A13" s="14">
        <v>12</v>
      </c>
      <c r="B13" s="16">
        <f>B2*12</f>
        <v>1.916666666666667</v>
      </c>
      <c r="C13" s="16">
        <f>C2*A13</f>
        <v>3</v>
      </c>
      <c r="D13" s="16">
        <f>D2*12</f>
        <v>4.791666666666667</v>
      </c>
    </row>
    <row r="15" ht="12.75">
      <c r="A15" t="s">
        <v>13</v>
      </c>
    </row>
    <row r="16" ht="12.75">
      <c r="E16" s="4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1"/>
  <sheetViews>
    <sheetView tabSelected="1" zoomScale="75" zoomScaleNormal="75" zoomScalePageLayoutView="0" workbookViewId="0" topLeftCell="E1">
      <selection activeCell="M5" sqref="M5"/>
    </sheetView>
  </sheetViews>
  <sheetFormatPr defaultColWidth="3.7109375" defaultRowHeight="45" customHeight="1"/>
  <cols>
    <col min="1" max="1" width="4.140625" style="1" customWidth="1"/>
    <col min="2" max="3" width="3.7109375" style="1" customWidth="1"/>
    <col min="4" max="4" width="14.7109375" style="1" customWidth="1"/>
    <col min="5" max="5" width="8.8515625" style="1" customWidth="1"/>
    <col min="6" max="12" width="5.7109375" style="1" customWidth="1"/>
    <col min="13" max="13" width="9.7109375" style="1" customWidth="1"/>
    <col min="14" max="20" width="5.7109375" style="1" customWidth="1"/>
    <col min="21" max="21" width="9.7109375" style="1" customWidth="1"/>
    <col min="22" max="22" width="6.00390625" style="1" customWidth="1"/>
    <col min="23" max="24" width="5.7109375" style="1" customWidth="1"/>
    <col min="25" max="25" width="5.7109375" style="17" customWidth="1"/>
    <col min="26" max="28" width="5.7109375" style="1" customWidth="1"/>
    <col min="29" max="29" width="9.7109375" style="1" customWidth="1"/>
    <col min="30" max="35" width="5.7109375" style="1" customWidth="1"/>
    <col min="36" max="39" width="7.421875" style="1" customWidth="1"/>
    <col min="40" max="16384" width="3.7109375" style="1" customWidth="1"/>
  </cols>
  <sheetData>
    <row r="1" spans="1:41" ht="45" customHeight="1" thickBot="1">
      <c r="A1" s="219" t="s">
        <v>68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1"/>
      <c r="AN1" s="81"/>
      <c r="AO1" s="81"/>
    </row>
    <row r="2" spans="1:47" ht="45" customHeight="1" thickBot="1">
      <c r="A2" s="238" t="s">
        <v>69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9"/>
      <c r="AI2" s="68"/>
      <c r="AJ2" s="258">
        <v>0.21875</v>
      </c>
      <c r="AK2" s="49">
        <v>0.22916666666666666</v>
      </c>
      <c r="AL2" s="49">
        <v>0.3854166666666667</v>
      </c>
      <c r="AM2" s="50" t="s">
        <v>12</v>
      </c>
      <c r="AN2" s="56"/>
      <c r="AO2" s="56"/>
      <c r="AP2" s="96"/>
      <c r="AQ2" s="96"/>
      <c r="AR2" s="96"/>
      <c r="AS2" s="96"/>
      <c r="AT2" s="96"/>
      <c r="AU2" s="96"/>
    </row>
    <row r="3" spans="1:47" ht="60" customHeight="1" thickBot="1">
      <c r="A3" s="222" t="s">
        <v>18</v>
      </c>
      <c r="B3" s="229"/>
      <c r="C3" s="7" t="s">
        <v>4</v>
      </c>
      <c r="D3" s="4" t="s">
        <v>5</v>
      </c>
      <c r="E3" s="4" t="s">
        <v>14</v>
      </c>
      <c r="F3" s="185" t="s">
        <v>98</v>
      </c>
      <c r="G3" s="182" t="s">
        <v>99</v>
      </c>
      <c r="H3" s="182" t="s">
        <v>93</v>
      </c>
      <c r="I3" s="185" t="s">
        <v>100</v>
      </c>
      <c r="J3" s="183" t="s">
        <v>101</v>
      </c>
      <c r="K3" s="197" t="s">
        <v>102</v>
      </c>
      <c r="L3" s="198" t="s">
        <v>103</v>
      </c>
      <c r="M3" s="190" t="s">
        <v>121</v>
      </c>
      <c r="N3" s="185" t="s">
        <v>104</v>
      </c>
      <c r="O3" s="182" t="s">
        <v>105</v>
      </c>
      <c r="P3" s="182" t="s">
        <v>106</v>
      </c>
      <c r="Q3" s="185" t="s">
        <v>107</v>
      </c>
      <c r="R3" s="183" t="s">
        <v>108</v>
      </c>
      <c r="S3" s="197" t="s">
        <v>109</v>
      </c>
      <c r="T3" s="198" t="s">
        <v>110</v>
      </c>
      <c r="U3" s="190" t="s">
        <v>121</v>
      </c>
      <c r="V3" s="185" t="s">
        <v>111</v>
      </c>
      <c r="W3" s="182" t="s">
        <v>112</v>
      </c>
      <c r="X3" s="182" t="s">
        <v>113</v>
      </c>
      <c r="Y3" s="185" t="s">
        <v>114</v>
      </c>
      <c r="Z3" s="183" t="s">
        <v>115</v>
      </c>
      <c r="AA3" s="207" t="s">
        <v>116</v>
      </c>
      <c r="AB3" s="198" t="s">
        <v>117</v>
      </c>
      <c r="AC3" s="190" t="s">
        <v>121</v>
      </c>
      <c r="AD3" s="186" t="s">
        <v>118</v>
      </c>
      <c r="AE3" s="187" t="s">
        <v>119</v>
      </c>
      <c r="AF3" s="20" t="s">
        <v>0</v>
      </c>
      <c r="AG3" s="24" t="s">
        <v>2</v>
      </c>
      <c r="AH3" s="5" t="s">
        <v>1</v>
      </c>
      <c r="AI3" s="135" t="s">
        <v>3</v>
      </c>
      <c r="AJ3" s="226">
        <v>151.67</v>
      </c>
      <c r="AK3" s="227"/>
      <c r="AL3" s="227"/>
      <c r="AM3" s="228"/>
      <c r="AN3" s="56"/>
      <c r="AO3" s="56"/>
      <c r="AP3" s="87"/>
      <c r="AQ3" s="87"/>
      <c r="AR3" s="87"/>
      <c r="AS3" s="87"/>
      <c r="AT3" s="96"/>
      <c r="AU3" s="96"/>
    </row>
    <row r="4" spans="1:47" ht="60" customHeight="1" thickBot="1">
      <c r="A4" s="223"/>
      <c r="B4" s="230"/>
      <c r="C4" s="13">
        <v>1</v>
      </c>
      <c r="D4" s="54" t="s">
        <v>74</v>
      </c>
      <c r="E4" s="94" t="s">
        <v>82</v>
      </c>
      <c r="F4" s="186" t="s">
        <v>124</v>
      </c>
      <c r="G4" s="186" t="s">
        <v>126</v>
      </c>
      <c r="H4" s="186" t="s">
        <v>125</v>
      </c>
      <c r="I4" s="186" t="s">
        <v>124</v>
      </c>
      <c r="J4" s="208" t="s">
        <v>125</v>
      </c>
      <c r="K4" s="209" t="s">
        <v>126</v>
      </c>
      <c r="L4" s="200"/>
      <c r="M4" s="259">
        <f>(COUNTIF(F4:L4,"m")*$AJ$2)+(COUNTIF(F4:L4,"m")*$AK$2)+(COUNTIF(F4:L4,"m")*$AL$2)</f>
        <v>1.6666666666666665</v>
      </c>
      <c r="N4" s="155"/>
      <c r="O4" s="155"/>
      <c r="P4" s="155"/>
      <c r="Q4" s="155"/>
      <c r="R4" s="188"/>
      <c r="S4" s="199"/>
      <c r="T4" s="200"/>
      <c r="U4" s="191"/>
      <c r="V4" s="155"/>
      <c r="W4" s="155"/>
      <c r="X4" s="155"/>
      <c r="Y4" s="155"/>
      <c r="Z4" s="188"/>
      <c r="AA4" s="199"/>
      <c r="AB4" s="200"/>
      <c r="AC4" s="191"/>
      <c r="AD4" s="155"/>
      <c r="AE4" s="188"/>
      <c r="AF4" s="10">
        <f aca="true" t="shared" si="0" ref="AF4:AF14">COUNTIF($F4:$AE4,"m")</f>
        <v>2</v>
      </c>
      <c r="AG4" s="11">
        <f aca="true" t="shared" si="1" ref="AG4:AG14">COUNTIF($F4:$AE4,"am")</f>
        <v>2</v>
      </c>
      <c r="AH4" s="12">
        <f aca="true" t="shared" si="2" ref="AH4:AH14">COUNTIF($F4:$AE4,"j")</f>
        <v>2</v>
      </c>
      <c r="AI4" s="4">
        <f aca="true" t="shared" si="3" ref="AI4:AI14">COUNTIF($F4:$AE4,"R")</f>
        <v>0</v>
      </c>
      <c r="AJ4" s="35">
        <f>AF4*$AJ$2</f>
        <v>0.4375</v>
      </c>
      <c r="AK4" s="35">
        <f>AG4*$AK$2</f>
        <v>0.4583333333333333</v>
      </c>
      <c r="AL4" s="35">
        <f>AH4*$AL$2</f>
        <v>0.7708333333333334</v>
      </c>
      <c r="AM4" s="36">
        <f>SUM(AJ4:AL4)</f>
        <v>1.6666666666666665</v>
      </c>
      <c r="AN4" s="59"/>
      <c r="AO4" s="56"/>
      <c r="AP4" s="87"/>
      <c r="AQ4" s="87"/>
      <c r="AR4" s="87"/>
      <c r="AS4" s="87"/>
      <c r="AT4" s="96"/>
      <c r="AU4" s="96"/>
    </row>
    <row r="5" spans="1:47" ht="60" customHeight="1" thickBot="1">
      <c r="A5" s="223"/>
      <c r="B5" s="230"/>
      <c r="C5" s="8">
        <v>2</v>
      </c>
      <c r="D5" s="55" t="s">
        <v>75</v>
      </c>
      <c r="E5" s="45" t="s">
        <v>82</v>
      </c>
      <c r="F5" s="195"/>
      <c r="G5" s="162"/>
      <c r="H5" s="162"/>
      <c r="I5" s="162"/>
      <c r="J5" s="161"/>
      <c r="K5" s="201"/>
      <c r="L5" s="202"/>
      <c r="M5" s="192"/>
      <c r="N5" s="165"/>
      <c r="O5" s="162"/>
      <c r="P5" s="162"/>
      <c r="Q5" s="162"/>
      <c r="R5" s="161"/>
      <c r="S5" s="201"/>
      <c r="T5" s="202"/>
      <c r="U5" s="192"/>
      <c r="V5" s="165"/>
      <c r="W5" s="162"/>
      <c r="X5" s="162"/>
      <c r="Y5" s="162"/>
      <c r="Z5" s="161"/>
      <c r="AA5" s="201"/>
      <c r="AB5" s="202"/>
      <c r="AC5" s="192"/>
      <c r="AD5" s="165"/>
      <c r="AE5" s="161"/>
      <c r="AF5" s="10">
        <f t="shared" si="0"/>
        <v>0</v>
      </c>
      <c r="AG5" s="11">
        <f t="shared" si="1"/>
        <v>0</v>
      </c>
      <c r="AH5" s="12">
        <f t="shared" si="2"/>
        <v>0</v>
      </c>
      <c r="AI5" s="12">
        <f t="shared" si="3"/>
        <v>0</v>
      </c>
      <c r="AJ5" s="31">
        <f>AF5*$AJ$2</f>
        <v>0</v>
      </c>
      <c r="AK5" s="32">
        <f aca="true" t="shared" si="4" ref="AK5:AK13">AG5*$AK$2</f>
        <v>0</v>
      </c>
      <c r="AL5" s="32">
        <f aca="true" t="shared" si="5" ref="AL5:AL13">AH5*$AL$2</f>
        <v>0</v>
      </c>
      <c r="AM5" s="33">
        <f aca="true" t="shared" si="6" ref="AM5:AM13">SUM(AJ5:AL5)</f>
        <v>0</v>
      </c>
      <c r="AN5" s="59"/>
      <c r="AO5" s="56"/>
      <c r="AP5" s="87"/>
      <c r="AQ5" s="87"/>
      <c r="AR5" s="87"/>
      <c r="AS5" s="87"/>
      <c r="AT5" s="96"/>
      <c r="AU5" s="96"/>
    </row>
    <row r="6" spans="1:54" ht="60" customHeight="1" thickBot="1">
      <c r="A6" s="223"/>
      <c r="B6" s="230"/>
      <c r="C6" s="8">
        <v>3</v>
      </c>
      <c r="D6" s="57" t="s">
        <v>80</v>
      </c>
      <c r="E6" s="95" t="s">
        <v>82</v>
      </c>
      <c r="F6" s="165"/>
      <c r="G6" s="162"/>
      <c r="H6" s="162"/>
      <c r="I6" s="162"/>
      <c r="J6" s="161"/>
      <c r="K6" s="201"/>
      <c r="L6" s="202"/>
      <c r="M6" s="192"/>
      <c r="N6" s="165"/>
      <c r="O6" s="162"/>
      <c r="P6" s="162"/>
      <c r="Q6" s="162"/>
      <c r="R6" s="161"/>
      <c r="S6" s="201"/>
      <c r="T6" s="202"/>
      <c r="U6" s="192"/>
      <c r="V6" s="165"/>
      <c r="W6" s="162"/>
      <c r="X6" s="162"/>
      <c r="Y6" s="162"/>
      <c r="Z6" s="161"/>
      <c r="AA6" s="201"/>
      <c r="AB6" s="202"/>
      <c r="AC6" s="192"/>
      <c r="AD6" s="165"/>
      <c r="AE6" s="161"/>
      <c r="AF6" s="10">
        <f t="shared" si="0"/>
        <v>0</v>
      </c>
      <c r="AG6" s="11">
        <f t="shared" si="1"/>
        <v>0</v>
      </c>
      <c r="AH6" s="12">
        <f t="shared" si="2"/>
        <v>0</v>
      </c>
      <c r="AI6" s="12">
        <f t="shared" si="3"/>
        <v>0</v>
      </c>
      <c r="AJ6" s="31">
        <f aca="true" t="shared" si="7" ref="AJ6:AJ13">AF6*$AJ$2</f>
        <v>0</v>
      </c>
      <c r="AK6" s="32">
        <f t="shared" si="4"/>
        <v>0</v>
      </c>
      <c r="AL6" s="32">
        <f t="shared" si="5"/>
        <v>0</v>
      </c>
      <c r="AM6" s="33">
        <f t="shared" si="6"/>
        <v>0</v>
      </c>
      <c r="AN6" s="59"/>
      <c r="AO6" s="56"/>
      <c r="AP6" s="87"/>
      <c r="AQ6" s="87"/>
      <c r="AR6" s="87"/>
      <c r="AS6" s="87"/>
      <c r="AT6" s="96"/>
      <c r="AU6" s="96"/>
      <c r="BB6" s="189" t="s">
        <v>120</v>
      </c>
    </row>
    <row r="7" spans="1:47" ht="60" customHeight="1" thickBot="1">
      <c r="A7" s="223"/>
      <c r="B7" s="230"/>
      <c r="C7" s="8">
        <v>4</v>
      </c>
      <c r="D7" s="136" t="s">
        <v>76</v>
      </c>
      <c r="E7" s="137" t="s">
        <v>82</v>
      </c>
      <c r="F7" s="165"/>
      <c r="G7" s="162"/>
      <c r="H7" s="162"/>
      <c r="I7" s="162"/>
      <c r="J7" s="161"/>
      <c r="K7" s="201"/>
      <c r="L7" s="202"/>
      <c r="M7" s="192"/>
      <c r="N7" s="165"/>
      <c r="O7" s="162"/>
      <c r="P7" s="162"/>
      <c r="Q7" s="162"/>
      <c r="R7" s="161"/>
      <c r="S7" s="201"/>
      <c r="T7" s="202"/>
      <c r="U7" s="192"/>
      <c r="V7" s="165"/>
      <c r="W7" s="162"/>
      <c r="X7" s="162"/>
      <c r="Y7" s="162"/>
      <c r="Z7" s="161"/>
      <c r="AA7" s="201"/>
      <c r="AB7" s="202"/>
      <c r="AC7" s="192"/>
      <c r="AD7" s="165"/>
      <c r="AE7" s="161"/>
      <c r="AF7" s="10">
        <f t="shared" si="0"/>
        <v>0</v>
      </c>
      <c r="AG7" s="11">
        <f t="shared" si="1"/>
        <v>0</v>
      </c>
      <c r="AH7" s="12">
        <f t="shared" si="2"/>
        <v>0</v>
      </c>
      <c r="AI7" s="12">
        <f t="shared" si="3"/>
        <v>0</v>
      </c>
      <c r="AJ7" s="31">
        <f t="shared" si="7"/>
        <v>0</v>
      </c>
      <c r="AK7" s="32">
        <f t="shared" si="4"/>
        <v>0</v>
      </c>
      <c r="AL7" s="32">
        <f t="shared" si="5"/>
        <v>0</v>
      </c>
      <c r="AM7" s="33">
        <f t="shared" si="6"/>
        <v>0</v>
      </c>
      <c r="AN7" s="59"/>
      <c r="AO7" s="56"/>
      <c r="AP7" s="87"/>
      <c r="AQ7" s="87"/>
      <c r="AR7" s="87"/>
      <c r="AS7" s="87"/>
      <c r="AT7" s="96"/>
      <c r="AU7" s="96"/>
    </row>
    <row r="8" spans="1:47" ht="60" customHeight="1" thickBot="1">
      <c r="A8" s="223"/>
      <c r="B8" s="230"/>
      <c r="C8" s="8">
        <v>5</v>
      </c>
      <c r="D8" s="55" t="s">
        <v>81</v>
      </c>
      <c r="E8" s="45" t="s">
        <v>82</v>
      </c>
      <c r="F8" s="155"/>
      <c r="G8" s="155"/>
      <c r="H8" s="155"/>
      <c r="I8" s="155"/>
      <c r="J8" s="188"/>
      <c r="K8" s="199"/>
      <c r="L8" s="200"/>
      <c r="M8" s="191"/>
      <c r="N8" s="155"/>
      <c r="O8" s="155"/>
      <c r="P8" s="155"/>
      <c r="Q8" s="155"/>
      <c r="R8" s="188"/>
      <c r="S8" s="199"/>
      <c r="T8" s="200"/>
      <c r="U8" s="191"/>
      <c r="V8" s="155"/>
      <c r="W8" s="155"/>
      <c r="X8" s="155"/>
      <c r="Y8" s="155"/>
      <c r="Z8" s="188"/>
      <c r="AA8" s="199"/>
      <c r="AB8" s="200"/>
      <c r="AC8" s="191"/>
      <c r="AD8" s="155"/>
      <c r="AE8" s="188"/>
      <c r="AF8" s="10">
        <f t="shared" si="0"/>
        <v>0</v>
      </c>
      <c r="AG8" s="11">
        <f t="shared" si="1"/>
        <v>0</v>
      </c>
      <c r="AH8" s="12">
        <f t="shared" si="2"/>
        <v>0</v>
      </c>
      <c r="AI8" s="12">
        <f t="shared" si="3"/>
        <v>0</v>
      </c>
      <c r="AJ8" s="31">
        <f t="shared" si="7"/>
        <v>0</v>
      </c>
      <c r="AK8" s="32">
        <f t="shared" si="4"/>
        <v>0</v>
      </c>
      <c r="AL8" s="32">
        <f t="shared" si="5"/>
        <v>0</v>
      </c>
      <c r="AM8" s="33">
        <f t="shared" si="6"/>
        <v>0</v>
      </c>
      <c r="AN8" s="59"/>
      <c r="AO8" s="56"/>
      <c r="AP8" s="87"/>
      <c r="AQ8" s="87"/>
      <c r="AR8" s="87"/>
      <c r="AS8" s="87"/>
      <c r="AT8" s="96"/>
      <c r="AU8" s="96"/>
    </row>
    <row r="9" spans="1:47" ht="60" customHeight="1" thickBot="1">
      <c r="A9" s="223"/>
      <c r="B9" s="230"/>
      <c r="C9" s="8">
        <v>6</v>
      </c>
      <c r="D9" s="138" t="s">
        <v>78</v>
      </c>
      <c r="E9" s="139" t="s">
        <v>82</v>
      </c>
      <c r="F9" s="165"/>
      <c r="G9" s="162"/>
      <c r="H9" s="162"/>
      <c r="I9" s="162"/>
      <c r="J9" s="161"/>
      <c r="K9" s="201"/>
      <c r="L9" s="202"/>
      <c r="M9" s="192"/>
      <c r="N9" s="165"/>
      <c r="O9" s="162"/>
      <c r="P9" s="162"/>
      <c r="Q9" s="162"/>
      <c r="R9" s="161"/>
      <c r="S9" s="201"/>
      <c r="T9" s="202"/>
      <c r="U9" s="192"/>
      <c r="V9" s="165"/>
      <c r="W9" s="162"/>
      <c r="X9" s="162"/>
      <c r="Y9" s="162"/>
      <c r="Z9" s="161"/>
      <c r="AA9" s="201"/>
      <c r="AB9" s="202"/>
      <c r="AC9" s="192"/>
      <c r="AD9" s="165"/>
      <c r="AE9" s="161"/>
      <c r="AF9" s="10">
        <f t="shared" si="0"/>
        <v>0</v>
      </c>
      <c r="AG9" s="11">
        <f t="shared" si="1"/>
        <v>0</v>
      </c>
      <c r="AH9" s="12">
        <f t="shared" si="2"/>
        <v>0</v>
      </c>
      <c r="AI9" s="12">
        <f t="shared" si="3"/>
        <v>0</v>
      </c>
      <c r="AJ9" s="31">
        <f t="shared" si="7"/>
        <v>0</v>
      </c>
      <c r="AK9" s="32">
        <f t="shared" si="4"/>
        <v>0</v>
      </c>
      <c r="AL9" s="32">
        <f t="shared" si="5"/>
        <v>0</v>
      </c>
      <c r="AM9" s="33">
        <f t="shared" si="6"/>
        <v>0</v>
      </c>
      <c r="AN9" s="59"/>
      <c r="AO9" s="56"/>
      <c r="AP9" s="87"/>
      <c r="AQ9" s="87"/>
      <c r="AR9" s="87"/>
      <c r="AS9" s="87"/>
      <c r="AT9" s="96"/>
      <c r="AU9" s="96"/>
    </row>
    <row r="10" spans="1:47" ht="60" customHeight="1" thickBot="1">
      <c r="A10" s="223"/>
      <c r="B10" s="230"/>
      <c r="C10" s="8">
        <v>7</v>
      </c>
      <c r="D10" s="136" t="s">
        <v>79</v>
      </c>
      <c r="E10" s="196" t="s">
        <v>123</v>
      </c>
      <c r="F10" s="165"/>
      <c r="G10" s="162"/>
      <c r="H10" s="162"/>
      <c r="I10" s="162"/>
      <c r="J10" s="161"/>
      <c r="K10" s="201"/>
      <c r="L10" s="202"/>
      <c r="M10" s="192"/>
      <c r="N10" s="165"/>
      <c r="O10" s="162"/>
      <c r="P10" s="162"/>
      <c r="Q10" s="162"/>
      <c r="R10" s="161"/>
      <c r="S10" s="201"/>
      <c r="T10" s="202"/>
      <c r="U10" s="192"/>
      <c r="V10" s="165"/>
      <c r="W10" s="162"/>
      <c r="X10" s="162"/>
      <c r="Y10" s="162"/>
      <c r="Z10" s="161"/>
      <c r="AA10" s="201"/>
      <c r="AB10" s="202"/>
      <c r="AC10" s="192"/>
      <c r="AD10" s="165"/>
      <c r="AE10" s="161"/>
      <c r="AF10" s="10">
        <f t="shared" si="0"/>
        <v>0</v>
      </c>
      <c r="AG10" s="11">
        <f t="shared" si="1"/>
        <v>0</v>
      </c>
      <c r="AH10" s="12">
        <f t="shared" si="2"/>
        <v>0</v>
      </c>
      <c r="AI10" s="12">
        <f t="shared" si="3"/>
        <v>0</v>
      </c>
      <c r="AJ10" s="31">
        <f t="shared" si="7"/>
        <v>0</v>
      </c>
      <c r="AK10" s="32">
        <f t="shared" si="4"/>
        <v>0</v>
      </c>
      <c r="AL10" s="32">
        <f t="shared" si="5"/>
        <v>0</v>
      </c>
      <c r="AM10" s="33">
        <f t="shared" si="6"/>
        <v>0</v>
      </c>
      <c r="AN10" s="59"/>
      <c r="AO10" s="56"/>
      <c r="AP10" s="87"/>
      <c r="AQ10" s="87"/>
      <c r="AR10" s="87"/>
      <c r="AS10" s="87"/>
      <c r="AT10" s="96"/>
      <c r="AU10" s="96"/>
    </row>
    <row r="11" spans="1:47" ht="60" customHeight="1" thickBot="1">
      <c r="A11" s="223"/>
      <c r="B11" s="230"/>
      <c r="C11" s="8">
        <v>8</v>
      </c>
      <c r="D11" s="55" t="s">
        <v>77</v>
      </c>
      <c r="E11" s="179" t="s">
        <v>82</v>
      </c>
      <c r="F11" s="165"/>
      <c r="G11" s="162"/>
      <c r="H11" s="162"/>
      <c r="I11" s="162"/>
      <c r="J11" s="161"/>
      <c r="K11" s="201"/>
      <c r="L11" s="202"/>
      <c r="M11" s="192"/>
      <c r="N11" s="165"/>
      <c r="O11" s="162"/>
      <c r="P11" s="162"/>
      <c r="Q11" s="162"/>
      <c r="R11" s="161"/>
      <c r="S11" s="201"/>
      <c r="T11" s="202"/>
      <c r="U11" s="192"/>
      <c r="V11" s="165"/>
      <c r="W11" s="162"/>
      <c r="X11" s="162"/>
      <c r="Y11" s="162"/>
      <c r="Z11" s="161"/>
      <c r="AA11" s="201"/>
      <c r="AB11" s="202"/>
      <c r="AC11" s="192"/>
      <c r="AD11" s="165"/>
      <c r="AE11" s="161"/>
      <c r="AF11" s="10">
        <f t="shared" si="0"/>
        <v>0</v>
      </c>
      <c r="AG11" s="11">
        <f t="shared" si="1"/>
        <v>0</v>
      </c>
      <c r="AH11" s="12">
        <f t="shared" si="2"/>
        <v>0</v>
      </c>
      <c r="AI11" s="12">
        <f t="shared" si="3"/>
        <v>0</v>
      </c>
      <c r="AJ11" s="31">
        <f t="shared" si="7"/>
        <v>0</v>
      </c>
      <c r="AK11" s="32">
        <f t="shared" si="4"/>
        <v>0</v>
      </c>
      <c r="AL11" s="32">
        <f t="shared" si="5"/>
        <v>0</v>
      </c>
      <c r="AM11" s="33">
        <f t="shared" si="6"/>
        <v>0</v>
      </c>
      <c r="AN11" s="59"/>
      <c r="AO11" s="56"/>
      <c r="AP11" s="87"/>
      <c r="AQ11" s="87"/>
      <c r="AR11" s="87"/>
      <c r="AS11" s="87"/>
      <c r="AT11" s="96"/>
      <c r="AU11" s="96"/>
    </row>
    <row r="12" spans="1:47" ht="60" customHeight="1" thickBot="1">
      <c r="A12" s="223"/>
      <c r="B12" s="230"/>
      <c r="C12" s="8">
        <v>9</v>
      </c>
      <c r="D12" s="141"/>
      <c r="E12" s="142" t="s">
        <v>83</v>
      </c>
      <c r="F12" s="155"/>
      <c r="G12" s="155"/>
      <c r="H12" s="155"/>
      <c r="I12" s="155"/>
      <c r="J12" s="188"/>
      <c r="K12" s="199"/>
      <c r="L12" s="200"/>
      <c r="M12" s="191"/>
      <c r="N12" s="155"/>
      <c r="O12" s="155"/>
      <c r="P12" s="155"/>
      <c r="Q12" s="155"/>
      <c r="R12" s="188"/>
      <c r="S12" s="199"/>
      <c r="T12" s="200"/>
      <c r="U12" s="191"/>
      <c r="V12" s="155"/>
      <c r="W12" s="155"/>
      <c r="X12" s="155"/>
      <c r="Y12" s="155"/>
      <c r="Z12" s="188"/>
      <c r="AA12" s="199"/>
      <c r="AB12" s="200"/>
      <c r="AC12" s="191"/>
      <c r="AD12" s="155"/>
      <c r="AE12" s="188"/>
      <c r="AF12" s="10">
        <f t="shared" si="0"/>
        <v>0</v>
      </c>
      <c r="AG12" s="11">
        <f t="shared" si="1"/>
        <v>0</v>
      </c>
      <c r="AH12" s="12">
        <f t="shared" si="2"/>
        <v>0</v>
      </c>
      <c r="AI12" s="12">
        <f t="shared" si="3"/>
        <v>0</v>
      </c>
      <c r="AJ12" s="31">
        <f t="shared" si="7"/>
        <v>0</v>
      </c>
      <c r="AK12" s="32">
        <f t="shared" si="4"/>
        <v>0</v>
      </c>
      <c r="AL12" s="32">
        <f t="shared" si="5"/>
        <v>0</v>
      </c>
      <c r="AM12" s="33">
        <f t="shared" si="6"/>
        <v>0</v>
      </c>
      <c r="AN12" s="59"/>
      <c r="AO12" s="56"/>
      <c r="AP12" s="87"/>
      <c r="AQ12" s="87"/>
      <c r="AR12" s="87"/>
      <c r="AS12" s="87"/>
      <c r="AT12" s="96"/>
      <c r="AU12" s="96"/>
    </row>
    <row r="13" spans="1:47" ht="60" customHeight="1" thickBot="1">
      <c r="A13" s="223"/>
      <c r="B13" s="230"/>
      <c r="C13" s="9">
        <v>10</v>
      </c>
      <c r="D13" s="143"/>
      <c r="E13" s="142" t="s">
        <v>83</v>
      </c>
      <c r="F13" s="172"/>
      <c r="G13" s="168"/>
      <c r="H13" s="168"/>
      <c r="I13" s="168"/>
      <c r="J13" s="169"/>
      <c r="K13" s="203"/>
      <c r="L13" s="204"/>
      <c r="M13" s="193"/>
      <c r="N13" s="172"/>
      <c r="O13" s="168"/>
      <c r="P13" s="168"/>
      <c r="Q13" s="168"/>
      <c r="R13" s="169"/>
      <c r="S13" s="203"/>
      <c r="T13" s="204"/>
      <c r="U13" s="193"/>
      <c r="V13" s="172"/>
      <c r="W13" s="168"/>
      <c r="X13" s="168"/>
      <c r="Y13" s="168"/>
      <c r="Z13" s="169"/>
      <c r="AA13" s="203"/>
      <c r="AB13" s="204"/>
      <c r="AC13" s="193"/>
      <c r="AD13" s="172"/>
      <c r="AE13" s="169"/>
      <c r="AF13" s="20">
        <f t="shared" si="0"/>
        <v>0</v>
      </c>
      <c r="AG13" s="24">
        <f t="shared" si="1"/>
        <v>0</v>
      </c>
      <c r="AH13" s="21">
        <f t="shared" si="2"/>
        <v>0</v>
      </c>
      <c r="AI13" s="21">
        <f t="shared" si="3"/>
        <v>0</v>
      </c>
      <c r="AJ13" s="97">
        <f t="shared" si="7"/>
        <v>0</v>
      </c>
      <c r="AK13" s="98">
        <f t="shared" si="4"/>
        <v>0</v>
      </c>
      <c r="AL13" s="98">
        <f t="shared" si="5"/>
        <v>0</v>
      </c>
      <c r="AM13" s="99">
        <f t="shared" si="6"/>
        <v>0</v>
      </c>
      <c r="AN13" s="59"/>
      <c r="AO13" s="56"/>
      <c r="AP13" s="87"/>
      <c r="AQ13" s="87"/>
      <c r="AR13" s="87"/>
      <c r="AS13" s="87"/>
      <c r="AT13" s="96"/>
      <c r="AU13" s="96"/>
    </row>
    <row r="14" spans="1:47" ht="60" customHeight="1" thickBot="1">
      <c r="A14" s="224"/>
      <c r="B14" s="100"/>
      <c r="C14" s="18"/>
      <c r="D14" s="144"/>
      <c r="E14" s="145" t="s">
        <v>64</v>
      </c>
      <c r="F14" s="178"/>
      <c r="G14" s="174"/>
      <c r="H14" s="174"/>
      <c r="I14" s="174"/>
      <c r="J14" s="175"/>
      <c r="K14" s="205"/>
      <c r="L14" s="206"/>
      <c r="M14" s="194"/>
      <c r="N14" s="178"/>
      <c r="O14" s="174"/>
      <c r="P14" s="174"/>
      <c r="Q14" s="174"/>
      <c r="R14" s="175"/>
      <c r="S14" s="205"/>
      <c r="T14" s="206"/>
      <c r="U14" s="194"/>
      <c r="V14" s="178"/>
      <c r="W14" s="174"/>
      <c r="X14" s="174"/>
      <c r="Y14" s="174"/>
      <c r="Z14" s="175"/>
      <c r="AA14" s="205"/>
      <c r="AB14" s="206"/>
      <c r="AC14" s="194"/>
      <c r="AD14" s="178"/>
      <c r="AE14" s="175"/>
      <c r="AF14" s="102">
        <f t="shared" si="0"/>
        <v>0</v>
      </c>
      <c r="AG14" s="103">
        <f t="shared" si="1"/>
        <v>0</v>
      </c>
      <c r="AH14" s="104">
        <f t="shared" si="2"/>
        <v>0</v>
      </c>
      <c r="AI14" s="104">
        <f t="shared" si="3"/>
        <v>0</v>
      </c>
      <c r="AJ14" s="37">
        <f>AF14*$AJ$2</f>
        <v>0</v>
      </c>
      <c r="AK14" s="38">
        <f>AG14*$AK$2</f>
        <v>0</v>
      </c>
      <c r="AL14" s="38">
        <f>AH14*$AL$2</f>
        <v>0</v>
      </c>
      <c r="AM14" s="39">
        <f>SUM(AJ14:AL14)</f>
        <v>0</v>
      </c>
      <c r="AN14" s="59"/>
      <c r="AO14" s="56"/>
      <c r="AP14" s="87"/>
      <c r="AQ14" s="87"/>
      <c r="AR14" s="87"/>
      <c r="AS14" s="87"/>
      <c r="AT14" s="96"/>
      <c r="AU14" s="96"/>
    </row>
    <row r="15" spans="1:47" ht="23.25" customHeight="1">
      <c r="A15" s="223"/>
      <c r="B15" s="231"/>
      <c r="C15" s="232"/>
      <c r="D15" s="214" t="s">
        <v>0</v>
      </c>
      <c r="E15" s="215"/>
      <c r="F15" s="19">
        <f aca="true" t="shared" si="8" ref="F15:AD15">COUNTIF(F$4:F$14,"m")</f>
        <v>1</v>
      </c>
      <c r="G15" s="19">
        <f t="shared" si="8"/>
        <v>0</v>
      </c>
      <c r="H15" s="19">
        <f t="shared" si="8"/>
        <v>0</v>
      </c>
      <c r="I15" s="19">
        <f t="shared" si="8"/>
        <v>1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/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>COUNTIF(S$4:S$14,"m")</f>
        <v>0</v>
      </c>
      <c r="T15" s="19">
        <f t="shared" si="8"/>
        <v>0</v>
      </c>
      <c r="U15" s="19"/>
      <c r="V15" s="19">
        <f t="shared" si="8"/>
        <v>0</v>
      </c>
      <c r="W15" s="19">
        <f t="shared" si="8"/>
        <v>0</v>
      </c>
      <c r="X15" s="19">
        <f t="shared" si="8"/>
        <v>0</v>
      </c>
      <c r="Y15" s="19">
        <f t="shared" si="8"/>
        <v>0</v>
      </c>
      <c r="Z15" s="19">
        <f t="shared" si="8"/>
        <v>0</v>
      </c>
      <c r="AA15" s="19">
        <f t="shared" si="8"/>
        <v>0</v>
      </c>
      <c r="AB15" s="19">
        <f t="shared" si="8"/>
        <v>0</v>
      </c>
      <c r="AC15" s="19"/>
      <c r="AD15" s="19">
        <f t="shared" si="8"/>
        <v>0</v>
      </c>
      <c r="AE15" s="19">
        <f>COUNTIF(AE$4:AE$14,"m")</f>
        <v>0</v>
      </c>
      <c r="AF15" s="18"/>
      <c r="AG15" s="18"/>
      <c r="AH15" s="18"/>
      <c r="AI15" s="18"/>
      <c r="AN15" s="56"/>
      <c r="AO15" s="56"/>
      <c r="AP15" s="87"/>
      <c r="AQ15" s="87"/>
      <c r="AR15" s="87"/>
      <c r="AS15" s="87"/>
      <c r="AT15" s="96"/>
      <c r="AU15" s="96"/>
    </row>
    <row r="16" spans="1:47" ht="23.25" customHeight="1">
      <c r="A16" s="223"/>
      <c r="B16" s="231"/>
      <c r="C16" s="233"/>
      <c r="D16" s="240" t="s">
        <v>2</v>
      </c>
      <c r="E16" s="241"/>
      <c r="F16" s="2">
        <f aca="true" t="shared" si="9" ref="F16:AE16">COUNTIF(F$4:F$14,"am")</f>
        <v>0</v>
      </c>
      <c r="G16" s="2">
        <f t="shared" si="9"/>
        <v>1</v>
      </c>
      <c r="H16" s="2">
        <f t="shared" si="9"/>
        <v>0</v>
      </c>
      <c r="I16" s="2">
        <f t="shared" si="9"/>
        <v>0</v>
      </c>
      <c r="J16" s="2">
        <f t="shared" si="9"/>
        <v>0</v>
      </c>
      <c r="K16" s="2">
        <f t="shared" si="9"/>
        <v>1</v>
      </c>
      <c r="L16" s="2">
        <f t="shared" si="9"/>
        <v>0</v>
      </c>
      <c r="M16" s="2"/>
      <c r="N16" s="2">
        <f t="shared" si="9"/>
        <v>0</v>
      </c>
      <c r="O16" s="2">
        <f t="shared" si="9"/>
        <v>0</v>
      </c>
      <c r="P16" s="2">
        <f t="shared" si="9"/>
        <v>0</v>
      </c>
      <c r="Q16" s="2">
        <f t="shared" si="9"/>
        <v>0</v>
      </c>
      <c r="R16" s="2">
        <f t="shared" si="9"/>
        <v>0</v>
      </c>
      <c r="S16" s="2">
        <f t="shared" si="9"/>
        <v>0</v>
      </c>
      <c r="T16" s="2">
        <f t="shared" si="9"/>
        <v>0</v>
      </c>
      <c r="U16" s="2"/>
      <c r="V16" s="2">
        <f t="shared" si="9"/>
        <v>0</v>
      </c>
      <c r="W16" s="2">
        <f t="shared" si="9"/>
        <v>0</v>
      </c>
      <c r="X16" s="2">
        <f t="shared" si="9"/>
        <v>0</v>
      </c>
      <c r="Y16" s="2">
        <f t="shared" si="9"/>
        <v>0</v>
      </c>
      <c r="Z16" s="2">
        <f t="shared" si="9"/>
        <v>0</v>
      </c>
      <c r="AA16" s="2">
        <f t="shared" si="9"/>
        <v>0</v>
      </c>
      <c r="AB16" s="2">
        <f t="shared" si="9"/>
        <v>0</v>
      </c>
      <c r="AC16" s="2"/>
      <c r="AD16" s="2">
        <f t="shared" si="9"/>
        <v>0</v>
      </c>
      <c r="AE16" s="2">
        <f t="shared" si="9"/>
        <v>0</v>
      </c>
      <c r="AF16" s="18"/>
      <c r="AG16" s="18"/>
      <c r="AH16" s="18"/>
      <c r="AI16" s="18"/>
      <c r="AN16" s="56"/>
      <c r="AO16" s="56"/>
      <c r="AP16" s="87"/>
      <c r="AQ16" s="87"/>
      <c r="AR16" s="87"/>
      <c r="AS16" s="87"/>
      <c r="AT16" s="96"/>
      <c r="AU16" s="96"/>
    </row>
    <row r="17" spans="1:47" ht="23.25" customHeight="1" thickBot="1">
      <c r="A17" s="223"/>
      <c r="B17" s="231"/>
      <c r="C17" s="233"/>
      <c r="D17" s="235" t="s">
        <v>1</v>
      </c>
      <c r="E17" s="237"/>
      <c r="F17" s="3">
        <f aca="true" t="shared" si="10" ref="F17:AE17">COUNTIF(F$4:F$14,"j")</f>
        <v>0</v>
      </c>
      <c r="G17" s="3">
        <f t="shared" si="10"/>
        <v>0</v>
      </c>
      <c r="H17" s="3">
        <f t="shared" si="10"/>
        <v>1</v>
      </c>
      <c r="I17" s="3">
        <f t="shared" si="10"/>
        <v>0</v>
      </c>
      <c r="J17" s="3">
        <f t="shared" si="10"/>
        <v>1</v>
      </c>
      <c r="K17" s="3">
        <f t="shared" si="10"/>
        <v>0</v>
      </c>
      <c r="L17" s="3">
        <f t="shared" si="10"/>
        <v>0</v>
      </c>
      <c r="M17" s="3"/>
      <c r="N17" s="3">
        <f t="shared" si="10"/>
        <v>0</v>
      </c>
      <c r="O17" s="3">
        <f t="shared" si="10"/>
        <v>0</v>
      </c>
      <c r="P17" s="3">
        <f t="shared" si="10"/>
        <v>0</v>
      </c>
      <c r="Q17" s="3">
        <f t="shared" si="10"/>
        <v>0</v>
      </c>
      <c r="R17" s="3">
        <f t="shared" si="10"/>
        <v>0</v>
      </c>
      <c r="S17" s="3">
        <f t="shared" si="10"/>
        <v>0</v>
      </c>
      <c r="T17" s="3">
        <f t="shared" si="10"/>
        <v>0</v>
      </c>
      <c r="U17" s="3"/>
      <c r="V17" s="3">
        <f>COUNTIF(V$4:V$14,"j")</f>
        <v>0</v>
      </c>
      <c r="W17" s="3">
        <f t="shared" si="10"/>
        <v>0</v>
      </c>
      <c r="X17" s="3">
        <f t="shared" si="10"/>
        <v>0</v>
      </c>
      <c r="Y17" s="3">
        <f t="shared" si="10"/>
        <v>0</v>
      </c>
      <c r="Z17" s="3">
        <f t="shared" si="10"/>
        <v>0</v>
      </c>
      <c r="AA17" s="3">
        <f t="shared" si="10"/>
        <v>0</v>
      </c>
      <c r="AB17" s="3">
        <f t="shared" si="10"/>
        <v>0</v>
      </c>
      <c r="AC17" s="3"/>
      <c r="AD17" s="3">
        <f t="shared" si="10"/>
        <v>0</v>
      </c>
      <c r="AE17" s="3">
        <f t="shared" si="10"/>
        <v>0</v>
      </c>
      <c r="AF17" s="18"/>
      <c r="AG17" s="18"/>
      <c r="AH17" s="18"/>
      <c r="AI17" s="18"/>
      <c r="AN17" s="56"/>
      <c r="AO17" s="56"/>
      <c r="AP17" s="87"/>
      <c r="AQ17" s="87"/>
      <c r="AR17" s="87"/>
      <c r="AS17" s="87"/>
      <c r="AT17" s="96"/>
      <c r="AU17" s="96"/>
    </row>
    <row r="18" spans="1:47" ht="23.25" customHeight="1">
      <c r="A18" s="223"/>
      <c r="B18" s="214" t="s">
        <v>10</v>
      </c>
      <c r="C18" s="234"/>
      <c r="D18" s="234"/>
      <c r="E18" s="215"/>
      <c r="F18" s="10">
        <f aca="true" t="shared" si="11" ref="F18:AE18">F$15+F$17</f>
        <v>1</v>
      </c>
      <c r="G18" s="10">
        <f t="shared" si="11"/>
        <v>0</v>
      </c>
      <c r="H18" s="10">
        <f t="shared" si="11"/>
        <v>1</v>
      </c>
      <c r="I18" s="10">
        <f t="shared" si="11"/>
        <v>1</v>
      </c>
      <c r="J18" s="10">
        <f t="shared" si="11"/>
        <v>1</v>
      </c>
      <c r="K18" s="10">
        <f t="shared" si="11"/>
        <v>0</v>
      </c>
      <c r="L18" s="10">
        <f t="shared" si="11"/>
        <v>0</v>
      </c>
      <c r="M18" s="10"/>
      <c r="N18" s="10">
        <f t="shared" si="11"/>
        <v>0</v>
      </c>
      <c r="O18" s="10">
        <f t="shared" si="11"/>
        <v>0</v>
      </c>
      <c r="P18" s="10">
        <f t="shared" si="11"/>
        <v>0</v>
      </c>
      <c r="Q18" s="10">
        <f t="shared" si="11"/>
        <v>0</v>
      </c>
      <c r="R18" s="10">
        <f t="shared" si="11"/>
        <v>0</v>
      </c>
      <c r="S18" s="10">
        <f t="shared" si="11"/>
        <v>0</v>
      </c>
      <c r="T18" s="10">
        <f t="shared" si="11"/>
        <v>0</v>
      </c>
      <c r="U18" s="10"/>
      <c r="V18" s="10">
        <f t="shared" si="11"/>
        <v>0</v>
      </c>
      <c r="W18" s="10">
        <f t="shared" si="11"/>
        <v>0</v>
      </c>
      <c r="X18" s="10">
        <f t="shared" si="11"/>
        <v>0</v>
      </c>
      <c r="Y18" s="10">
        <f t="shared" si="11"/>
        <v>0</v>
      </c>
      <c r="Z18" s="10">
        <f t="shared" si="11"/>
        <v>0</v>
      </c>
      <c r="AA18" s="10">
        <f t="shared" si="11"/>
        <v>0</v>
      </c>
      <c r="AB18" s="10">
        <f t="shared" si="11"/>
        <v>0</v>
      </c>
      <c r="AC18" s="10"/>
      <c r="AD18" s="10">
        <f t="shared" si="11"/>
        <v>0</v>
      </c>
      <c r="AE18" s="10">
        <f t="shared" si="11"/>
        <v>0</v>
      </c>
      <c r="AF18" s="18"/>
      <c r="AG18" s="18"/>
      <c r="AH18" s="18"/>
      <c r="AI18" s="18"/>
      <c r="AN18" s="56"/>
      <c r="AO18" s="56"/>
      <c r="AP18" s="87"/>
      <c r="AQ18" s="87"/>
      <c r="AR18" s="87"/>
      <c r="AS18" s="87"/>
      <c r="AT18" s="96"/>
      <c r="AU18" s="96"/>
    </row>
    <row r="19" spans="1:47" ht="27.75" customHeight="1" thickBot="1">
      <c r="A19" s="225"/>
      <c r="B19" s="235" t="s">
        <v>11</v>
      </c>
      <c r="C19" s="236"/>
      <c r="D19" s="236"/>
      <c r="E19" s="237"/>
      <c r="F19" s="3">
        <f aca="true" t="shared" si="12" ref="F19:AE19">F$16+F$17</f>
        <v>0</v>
      </c>
      <c r="G19" s="3">
        <f t="shared" si="12"/>
        <v>1</v>
      </c>
      <c r="H19" s="3">
        <f t="shared" si="12"/>
        <v>1</v>
      </c>
      <c r="I19" s="3">
        <f t="shared" si="12"/>
        <v>0</v>
      </c>
      <c r="J19" s="3">
        <f t="shared" si="12"/>
        <v>1</v>
      </c>
      <c r="K19" s="3">
        <f t="shared" si="12"/>
        <v>1</v>
      </c>
      <c r="L19" s="3">
        <f t="shared" si="12"/>
        <v>0</v>
      </c>
      <c r="M19" s="3"/>
      <c r="N19" s="3">
        <f t="shared" si="12"/>
        <v>0</v>
      </c>
      <c r="O19" s="3">
        <f t="shared" si="12"/>
        <v>0</v>
      </c>
      <c r="P19" s="3">
        <f t="shared" si="12"/>
        <v>0</v>
      </c>
      <c r="Q19" s="3">
        <f t="shared" si="12"/>
        <v>0</v>
      </c>
      <c r="R19" s="3">
        <f t="shared" si="12"/>
        <v>0</v>
      </c>
      <c r="S19" s="3">
        <f t="shared" si="12"/>
        <v>0</v>
      </c>
      <c r="T19" s="3">
        <f t="shared" si="12"/>
        <v>0</v>
      </c>
      <c r="U19" s="3"/>
      <c r="V19" s="3">
        <f>V$16+V$17</f>
        <v>0</v>
      </c>
      <c r="W19" s="3">
        <f t="shared" si="12"/>
        <v>0</v>
      </c>
      <c r="X19" s="3">
        <f t="shared" si="12"/>
        <v>0</v>
      </c>
      <c r="Y19" s="3">
        <f t="shared" si="12"/>
        <v>0</v>
      </c>
      <c r="Z19" s="3">
        <f t="shared" si="12"/>
        <v>0</v>
      </c>
      <c r="AA19" s="3">
        <f t="shared" si="12"/>
        <v>0</v>
      </c>
      <c r="AB19" s="3">
        <f t="shared" si="12"/>
        <v>0</v>
      </c>
      <c r="AC19" s="3"/>
      <c r="AD19" s="3">
        <f t="shared" si="12"/>
        <v>0</v>
      </c>
      <c r="AE19" s="3">
        <f t="shared" si="12"/>
        <v>0</v>
      </c>
      <c r="AF19" s="18"/>
      <c r="AG19" s="18"/>
      <c r="AH19" s="18"/>
      <c r="AI19" s="18"/>
      <c r="AN19" s="56"/>
      <c r="AO19" s="56"/>
      <c r="AP19" s="87"/>
      <c r="AQ19" s="87"/>
      <c r="AR19" s="87"/>
      <c r="AS19" s="87"/>
      <c r="AT19" s="96"/>
      <c r="AU19" s="96"/>
    </row>
    <row r="20" spans="6:47" ht="45" customHeight="1" thickBot="1">
      <c r="F20" s="210" t="s">
        <v>122</v>
      </c>
      <c r="G20" s="211"/>
      <c r="H20" s="211"/>
      <c r="I20" s="211"/>
      <c r="J20" s="211"/>
      <c r="K20" s="212"/>
      <c r="L20" s="25" t="s">
        <v>1</v>
      </c>
      <c r="M20" s="9"/>
      <c r="N20" s="210" t="s">
        <v>73</v>
      </c>
      <c r="O20" s="211"/>
      <c r="P20" s="211"/>
      <c r="Q20" s="211"/>
      <c r="R20" s="211"/>
      <c r="S20" s="212"/>
      <c r="T20" s="216" t="s">
        <v>72</v>
      </c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8"/>
      <c r="AN20" s="56"/>
      <c r="AO20" s="56"/>
      <c r="AP20" s="87"/>
      <c r="AQ20" s="87"/>
      <c r="AR20" s="87"/>
      <c r="AS20" s="87"/>
      <c r="AT20" s="96"/>
      <c r="AU20" s="96"/>
    </row>
    <row r="21" spans="6:39" ht="45" customHeight="1" thickBot="1">
      <c r="F21" s="210"/>
      <c r="G21" s="211"/>
      <c r="H21" s="211"/>
      <c r="I21" s="211"/>
      <c r="J21" s="211"/>
      <c r="K21" s="212"/>
      <c r="L21" s="25"/>
      <c r="M21" s="9"/>
      <c r="N21" s="210"/>
      <c r="O21" s="211"/>
      <c r="P21" s="211"/>
      <c r="Q21" s="211"/>
      <c r="R21" s="211"/>
      <c r="S21" s="212"/>
      <c r="T21" s="213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2"/>
    </row>
  </sheetData>
  <sheetProtection/>
  <mergeCells count="17">
    <mergeCell ref="A1:AM1"/>
    <mergeCell ref="A2:AH2"/>
    <mergeCell ref="A3:A19"/>
    <mergeCell ref="B3:B13"/>
    <mergeCell ref="AJ3:AM3"/>
    <mergeCell ref="B15:C17"/>
    <mergeCell ref="D15:E15"/>
    <mergeCell ref="D16:E16"/>
    <mergeCell ref="D17:E17"/>
    <mergeCell ref="B18:E18"/>
    <mergeCell ref="B19:E19"/>
    <mergeCell ref="F20:K20"/>
    <mergeCell ref="N20:S20"/>
    <mergeCell ref="T20:AM20"/>
    <mergeCell ref="F21:K21"/>
    <mergeCell ref="N21:S21"/>
    <mergeCell ref="T21:AM21"/>
  </mergeCells>
  <conditionalFormatting sqref="F18:AI18">
    <cfRule type="cellIs" priority="4" dxfId="1" operator="lessThan" stopIfTrue="1">
      <formula>4</formula>
    </cfRule>
  </conditionalFormatting>
  <conditionalFormatting sqref="F19:AI19">
    <cfRule type="cellIs" priority="3" dxfId="1" operator="lessThan" stopIfTrue="1">
      <formula>6</formula>
    </cfRule>
  </conditionalFormatting>
  <conditionalFormatting sqref="AM4:AM14">
    <cfRule type="cellIs" priority="1" dxfId="1" operator="greaterThan" stopIfTrue="1">
      <formula>6.29166666666667</formula>
    </cfRule>
    <cfRule type="cellIs" priority="2" dxfId="0" operator="lessThan" stopIfTrue="1">
      <formula>6.29166666666667</formula>
    </cfRule>
  </conditionalFormatting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4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DUPIN</dc:creator>
  <cp:keywords/>
  <dc:description/>
  <cp:lastModifiedBy>caroline jonneskindt</cp:lastModifiedBy>
  <cp:lastPrinted>2018-06-16T05:31:45Z</cp:lastPrinted>
  <dcterms:created xsi:type="dcterms:W3CDTF">2003-04-03T12:53:03Z</dcterms:created>
  <dcterms:modified xsi:type="dcterms:W3CDTF">2018-06-22T14:46:22Z</dcterms:modified>
  <cp:category/>
  <cp:version/>
  <cp:contentType/>
  <cp:contentStatus/>
</cp:coreProperties>
</file>