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workbookProtection workbookAlgorithmName="SHA-512" workbookHashValue="tI+i/ddg14EBrX2uk+B8vInEo0WrR4zKbJdGRxXgFAM0P0VZxdJhPLAKL34hJWIUBfFvo8SnVAodHmpXWW6UQw==" workbookSaltValue="jMyQk43CbTIK+Z9Kj0eVww==" workbookSpinCount="100000" lockStructure="1"/>
  <bookViews>
    <workbookView xWindow="0" yWindow="0" windowWidth="20490" windowHeight="7755"/>
  </bookViews>
  <sheets>
    <sheet name="Information" sheetId="38" r:id="rId1"/>
    <sheet name="Général" sheetId="18" r:id="rId2"/>
    <sheet name="Tableau Croisé dynamique" sheetId="37" r:id="rId3"/>
    <sheet name="Saisie Facture" sheetId="19" r:id="rId4"/>
  </sheets>
  <externalReferences>
    <externalReference r:id="rId5"/>
  </externalReferences>
  <definedNames>
    <definedName name="_xlnm._FilterDatabase" localSheetId="3" hidden="1">'Saisie Facture'!$A$1:$G$64</definedName>
    <definedName name="CatégoriesDépenses" localSheetId="0">#REF!</definedName>
    <definedName name="CatégoriesDépenses">#REF!</definedName>
  </definedNames>
  <calcPr calcId="152511"/>
  <pivotCaches>
    <pivotCache cacheId="2" r:id="rId6"/>
  </pivotCaches>
</workbook>
</file>

<file path=xl/calcChain.xml><?xml version="1.0" encoding="utf-8"?>
<calcChain xmlns="http://schemas.openxmlformats.org/spreadsheetml/2006/main">
  <c r="J55" i="18" l="1"/>
  <c r="I55" i="18"/>
  <c r="H36" i="18" l="1"/>
  <c r="H35" i="18"/>
  <c r="H34" i="18"/>
  <c r="H33" i="18"/>
  <c r="H32" i="18"/>
  <c r="H31" i="18"/>
  <c r="I37" i="18"/>
  <c r="I36" i="18"/>
  <c r="I35" i="18"/>
  <c r="I34" i="18"/>
  <c r="I33" i="18"/>
  <c r="I32" i="18"/>
  <c r="I31" i="18"/>
  <c r="D4" i="18" l="1"/>
  <c r="D5" i="18"/>
  <c r="D6" i="18"/>
  <c r="D7" i="18"/>
  <c r="D8" i="18"/>
  <c r="D9" i="18"/>
  <c r="C10" i="18"/>
  <c r="H22" i="18"/>
  <c r="I43" i="18"/>
  <c r="I19" i="18"/>
  <c r="I44" i="18"/>
  <c r="I28" i="18"/>
  <c r="I48" i="18"/>
  <c r="I53" i="18"/>
  <c r="I49" i="18"/>
  <c r="I20" i="18"/>
  <c r="I27" i="18"/>
  <c r="I15" i="18"/>
  <c r="I26" i="18"/>
  <c r="I51" i="18"/>
  <c r="I45" i="18"/>
  <c r="I39" i="18"/>
  <c r="I18" i="18"/>
  <c r="I25" i="18"/>
  <c r="I21" i="18"/>
  <c r="I16" i="18"/>
  <c r="I42" i="18"/>
  <c r="I24" i="18"/>
  <c r="I23" i="18"/>
  <c r="I17" i="18"/>
  <c r="I40" i="18"/>
  <c r="I29" i="18"/>
  <c r="I50" i="18"/>
  <c r="I47" i="18"/>
  <c r="I52" i="18"/>
  <c r="I41" i="18"/>
  <c r="J15" i="18" l="1"/>
  <c r="K15" i="18"/>
  <c r="I22" i="18"/>
  <c r="K22" i="18" s="1"/>
  <c r="J19" i="18"/>
  <c r="K19" i="18"/>
  <c r="K16" i="18"/>
  <c r="J16" i="18"/>
  <c r="J20" i="18"/>
  <c r="K20" i="18"/>
  <c r="J17" i="18"/>
  <c r="K17" i="18"/>
  <c r="C11" i="18"/>
  <c r="J21" i="18"/>
  <c r="K21" i="18"/>
  <c r="K18" i="18"/>
  <c r="J18" i="18"/>
  <c r="J23" i="18"/>
  <c r="K23" i="18"/>
  <c r="J24" i="18"/>
  <c r="K24" i="18"/>
  <c r="J25" i="18"/>
  <c r="K25" i="18"/>
  <c r="J26" i="18"/>
  <c r="K26" i="18"/>
  <c r="J27" i="18"/>
  <c r="K27" i="18"/>
  <c r="J28" i="18"/>
  <c r="K28" i="18"/>
  <c r="J29" i="18"/>
  <c r="K29" i="18"/>
  <c r="H30" i="18"/>
  <c r="I30" i="18"/>
  <c r="J30" i="18" l="1"/>
  <c r="J22" i="18"/>
  <c r="K30" i="18"/>
  <c r="J31" i="18"/>
  <c r="K31" i="18"/>
  <c r="J32" i="18"/>
  <c r="K32" i="18"/>
  <c r="J33" i="18"/>
  <c r="K33" i="18"/>
  <c r="J34" i="18"/>
  <c r="K34" i="18"/>
  <c r="J35" i="18"/>
  <c r="K35" i="18"/>
  <c r="J36" i="18"/>
  <c r="K36" i="18"/>
  <c r="J37" i="18"/>
  <c r="K37" i="18"/>
  <c r="H38" i="18"/>
  <c r="I38" i="18"/>
  <c r="J39" i="18"/>
  <c r="K39" i="18"/>
  <c r="J40" i="18"/>
  <c r="K40" i="18"/>
  <c r="J41" i="18"/>
  <c r="K41" i="18"/>
  <c r="J42" i="18"/>
  <c r="K42" i="18"/>
  <c r="J43" i="18"/>
  <c r="K43" i="18"/>
  <c r="J44" i="18"/>
  <c r="K44" i="18"/>
  <c r="J45" i="18"/>
  <c r="K45" i="18"/>
  <c r="H46" i="18"/>
  <c r="I46" i="18"/>
  <c r="K38" i="18" l="1"/>
  <c r="J38" i="18"/>
  <c r="J46" i="18"/>
  <c r="K46" i="18"/>
  <c r="E9" i="18"/>
  <c r="E7" i="18"/>
  <c r="E4" i="18"/>
  <c r="E6" i="18"/>
  <c r="H54" i="18"/>
  <c r="H55" i="18" l="1"/>
  <c r="J47" i="18"/>
  <c r="I54" i="18"/>
  <c r="K54" i="18" s="1"/>
  <c r="K47" i="18"/>
  <c r="J48" i="18"/>
  <c r="K48" i="18"/>
  <c r="J49" i="18"/>
  <c r="K49" i="18"/>
  <c r="J50" i="18"/>
  <c r="K50" i="18"/>
  <c r="J51" i="18"/>
  <c r="K51" i="18"/>
  <c r="J52" i="18"/>
  <c r="K52" i="18"/>
  <c r="J53" i="18"/>
  <c r="K53" i="18"/>
  <c r="K55" i="18" l="1"/>
  <c r="J54" i="18"/>
  <c r="D11" i="18" l="1"/>
  <c r="E5" i="18"/>
  <c r="E8" i="18"/>
  <c r="E11" i="18" l="1"/>
</calcChain>
</file>

<file path=xl/sharedStrings.xml><?xml version="1.0" encoding="utf-8"?>
<sst xmlns="http://schemas.openxmlformats.org/spreadsheetml/2006/main" count="200" uniqueCount="96">
  <si>
    <t>Total</t>
  </si>
  <si>
    <t>Budget</t>
  </si>
  <si>
    <t>Soirées enfants</t>
  </si>
  <si>
    <t>Alimentation</t>
  </si>
  <si>
    <t>Fourniture d'Activités</t>
  </si>
  <si>
    <t>Transport</t>
  </si>
  <si>
    <t>Pharmacie</t>
  </si>
  <si>
    <t>Activités Pédagogique</t>
  </si>
  <si>
    <t>Différence</t>
  </si>
  <si>
    <t>Coût réel</t>
  </si>
  <si>
    <t>Coût prévu</t>
  </si>
  <si>
    <t>BUDGET GENERAL</t>
  </si>
  <si>
    <t>Ligne Budgétaire</t>
  </si>
  <si>
    <t>Coût</t>
  </si>
  <si>
    <t>Nature du paiement</t>
  </si>
  <si>
    <t>Prestation / Détails</t>
  </si>
  <si>
    <t>Lignes Budgétaires</t>
  </si>
  <si>
    <t>Réel</t>
  </si>
  <si>
    <t>Différence (%)</t>
  </si>
  <si>
    <r>
      <t>Différence (</t>
    </r>
    <r>
      <rPr>
        <b/>
        <sz val="8"/>
        <color theme="1"/>
        <rFont val="Calibri"/>
        <family val="2"/>
      </rPr>
      <t>€)</t>
    </r>
  </si>
  <si>
    <t>TOTAL</t>
  </si>
  <si>
    <t>Période</t>
  </si>
  <si>
    <t>1 - Activités Pédagogiques</t>
  </si>
  <si>
    <t>2 - Pharmacie</t>
  </si>
  <si>
    <t>3 - Transport</t>
  </si>
  <si>
    <t>4 - Fourniture d'activités</t>
  </si>
  <si>
    <t>5 - Entretien / petit équipement</t>
  </si>
  <si>
    <t>6 - Alimentation</t>
  </si>
  <si>
    <t>Vacances</t>
  </si>
  <si>
    <t>7 - Soirées Enfants</t>
  </si>
  <si>
    <t>VACANCES</t>
  </si>
  <si>
    <t>Dates</t>
  </si>
  <si>
    <t>Étiquettes de colonnes</t>
  </si>
  <si>
    <t>Total général</t>
  </si>
  <si>
    <t>Étiquettes de lignes</t>
  </si>
  <si>
    <t>Somme de Coût</t>
  </si>
  <si>
    <t xml:space="preserve">2 - Pharmacie </t>
  </si>
  <si>
    <t>7 - Soirée Enfants</t>
  </si>
  <si>
    <t>Payé / Non payé</t>
  </si>
  <si>
    <t>Entretien / Petits équipements / Mobilier</t>
  </si>
  <si>
    <t>TOTAL GENERAL</t>
  </si>
  <si>
    <t>Information complémentaire</t>
  </si>
  <si>
    <t xml:space="preserve">6 - Alimentation Code : 606851 </t>
  </si>
  <si>
    <t xml:space="preserve">1 - Activités Pédagogiques : Code 606853 </t>
  </si>
  <si>
    <t xml:space="preserve">3 - Transport : Code 62510 </t>
  </si>
  <si>
    <t xml:space="preserve">4 - Fourniture d'activités : Code 606800 </t>
  </si>
  <si>
    <t xml:space="preserve">5 - Entretien et equipement : Code 606400 </t>
  </si>
  <si>
    <t>(vide)</t>
  </si>
  <si>
    <t>01 - Vacances Février</t>
  </si>
  <si>
    <t>02 - Vacances Avril</t>
  </si>
  <si>
    <t>03 - Vacances d'Eté</t>
  </si>
  <si>
    <t>04 - Vacances Automne</t>
  </si>
  <si>
    <t>05 - Vacances Noël</t>
  </si>
  <si>
    <t>05 - Noël</t>
  </si>
  <si>
    <t>02 - Avril</t>
  </si>
  <si>
    <t>01 - Février</t>
  </si>
  <si>
    <t>04 - Automne</t>
  </si>
  <si>
    <t>03 - Eté</t>
  </si>
  <si>
    <t>INFORMATION GÉNÉRALE SUR LA CONDUITE ET LE SUIVI DU BUDGET ET DES FACTURES</t>
  </si>
  <si>
    <t xml:space="preserve">Ce document Excel contient 3 onglets. Un seul onglet : "Saisie Facture" est à traiter pour permettre un suivi exhaustif de votre budget. </t>
  </si>
  <si>
    <t xml:space="preserve">Les 3 onglets : </t>
  </si>
  <si>
    <r>
      <t xml:space="preserve">GÉNÉRAL                                   </t>
    </r>
    <r>
      <rPr>
        <b/>
        <sz val="12"/>
        <color theme="1"/>
        <rFont val="Calibri"/>
        <family val="2"/>
        <scheme val="minor"/>
      </rPr>
      <t xml:space="preserve">Photographie générale du budget avec sa fluctuation en fonction des différentes dépenses  </t>
    </r>
    <r>
      <rPr>
        <b/>
        <sz val="22"/>
        <color theme="1"/>
        <rFont val="Calibri"/>
        <family val="2"/>
        <scheme val="minor"/>
      </rPr>
      <t xml:space="preserve">                  </t>
    </r>
  </si>
  <si>
    <t>ONGLET 1</t>
  </si>
  <si>
    <t>ONGLET 2</t>
  </si>
  <si>
    <r>
      <rPr>
        <b/>
        <sz val="20"/>
        <color theme="1"/>
        <rFont val="Calibri"/>
        <family val="2"/>
        <scheme val="minor"/>
      </rPr>
      <t>TABLEAU CROISÉ DYNAMIQUE</t>
    </r>
    <r>
      <rPr>
        <b/>
        <sz val="22"/>
        <color theme="1"/>
        <rFont val="Calibri"/>
        <family val="2"/>
        <scheme val="minor"/>
      </rPr>
      <t xml:space="preserve">                                 </t>
    </r>
    <r>
      <rPr>
        <b/>
        <sz val="11"/>
        <color theme="1"/>
        <rFont val="Calibri"/>
        <family val="2"/>
        <scheme val="minor"/>
      </rPr>
      <t>Tableau permettant de traiter votre base de données dans l'onglet "Saisie Facture" et qui actualise l'onglet "Général"</t>
    </r>
    <r>
      <rPr>
        <b/>
        <sz val="22"/>
        <color theme="1"/>
        <rFont val="Calibri"/>
        <family val="2"/>
        <scheme val="minor"/>
      </rPr>
      <t xml:space="preserve">                  </t>
    </r>
  </si>
  <si>
    <t>ONGLET 3</t>
  </si>
  <si>
    <t>PROCEDURE DE PAIEMENTS</t>
  </si>
  <si>
    <t>TOUS CES INTITULES SONT A REPORTER IMPERATIVEMENT SUR CHACUNE DE VOS FACTURES</t>
  </si>
  <si>
    <t>Voici les annotations à indiquer :</t>
  </si>
  <si>
    <t>* LE NOM DU SITE (voir la nomenclature ci-dessous)</t>
  </si>
  <si>
    <t>*LE CODE DE LA LIGNE BUDGETAIRE (voir la liste ci-dessous)</t>
  </si>
  <si>
    <t>* INDIQUER LA NATURE DU REGLEMENT :                                                                                         NUMÉRO DE CHÈQUE, ESP, VIREMENT PATRICK LARRIEU, CB</t>
  </si>
  <si>
    <t xml:space="preserve">* LA DATE DU PAIEMENT </t>
  </si>
  <si>
    <t xml:space="preserve">* STABILOSER OU REPORTER LA MONTANT AVEC LES ANNOTATIONS </t>
  </si>
  <si>
    <t>CAL6 BALGUERIE</t>
  </si>
  <si>
    <t>CAL6 Classe Verte</t>
  </si>
  <si>
    <t>CAL3 DANEY</t>
  </si>
  <si>
    <t>CAL3 SEMPE</t>
  </si>
  <si>
    <t>CAL3 SOUSA</t>
  </si>
  <si>
    <t>CAL3 STENDHAL</t>
  </si>
  <si>
    <t>Liste des sites</t>
  </si>
  <si>
    <t>(cinéma, piscine, bowling, escalade, cap sciences, etc…)</t>
  </si>
  <si>
    <t>(gouters, SIVU, etc…)</t>
  </si>
  <si>
    <t>(la sadel, décathlon, etc…)</t>
  </si>
  <si>
    <t>(Informatique, équipements bureau, etc…)</t>
  </si>
  <si>
    <r>
      <t xml:space="preserve">6 - Alimentation </t>
    </r>
    <r>
      <rPr>
        <i/>
        <sz val="14"/>
        <color theme="1"/>
        <rFont val="Calibri"/>
        <family val="2"/>
        <scheme val="minor"/>
      </rPr>
      <t>Code</t>
    </r>
    <r>
      <rPr>
        <sz val="18"/>
        <color theme="1"/>
        <rFont val="Calibri"/>
        <family val="2"/>
        <scheme val="minor"/>
      </rPr>
      <t xml:space="preserve"> : </t>
    </r>
    <r>
      <rPr>
        <b/>
        <sz val="18"/>
        <color theme="1"/>
        <rFont val="Calibri"/>
        <family val="2"/>
        <scheme val="minor"/>
      </rPr>
      <t xml:space="preserve">606851 </t>
    </r>
  </si>
  <si>
    <r>
      <t xml:space="preserve">5 - Entretien et equipement : </t>
    </r>
    <r>
      <rPr>
        <i/>
        <sz val="14"/>
        <color theme="1"/>
        <rFont val="Calibri"/>
        <family val="2"/>
        <scheme val="minor"/>
      </rPr>
      <t>Code</t>
    </r>
    <r>
      <rPr>
        <sz val="18"/>
        <color theme="1"/>
        <rFont val="Calibri"/>
        <family val="2"/>
        <scheme val="minor"/>
      </rPr>
      <t xml:space="preserve"> </t>
    </r>
    <r>
      <rPr>
        <b/>
        <sz val="18"/>
        <color theme="1"/>
        <rFont val="Calibri"/>
        <family val="2"/>
        <scheme val="minor"/>
      </rPr>
      <t>606400</t>
    </r>
    <r>
      <rPr>
        <sz val="18"/>
        <color theme="1"/>
        <rFont val="Calibri"/>
        <family val="2"/>
        <scheme val="minor"/>
      </rPr>
      <t xml:space="preserve"> </t>
    </r>
  </si>
  <si>
    <r>
      <t xml:space="preserve">4 - Fourniture d'activités : </t>
    </r>
    <r>
      <rPr>
        <i/>
        <sz val="14"/>
        <color theme="1"/>
        <rFont val="Calibri"/>
        <family val="2"/>
        <scheme val="minor"/>
      </rPr>
      <t>Code</t>
    </r>
    <r>
      <rPr>
        <b/>
        <sz val="18"/>
        <color theme="1"/>
        <rFont val="Calibri"/>
        <family val="2"/>
        <scheme val="minor"/>
      </rPr>
      <t xml:space="preserve"> 606800 </t>
    </r>
  </si>
  <si>
    <r>
      <t xml:space="preserve">3 - Transport : </t>
    </r>
    <r>
      <rPr>
        <i/>
        <sz val="14"/>
        <color theme="1"/>
        <rFont val="Calibri"/>
        <family val="2"/>
        <scheme val="minor"/>
      </rPr>
      <t>Code</t>
    </r>
    <r>
      <rPr>
        <sz val="18"/>
        <color theme="1"/>
        <rFont val="Calibri"/>
        <family val="2"/>
        <scheme val="minor"/>
      </rPr>
      <t xml:space="preserve"> </t>
    </r>
    <r>
      <rPr>
        <b/>
        <sz val="18"/>
        <color theme="1"/>
        <rFont val="Calibri"/>
        <family val="2"/>
        <scheme val="minor"/>
      </rPr>
      <t xml:space="preserve">62510 </t>
    </r>
  </si>
  <si>
    <r>
      <t xml:space="preserve">1 - Activités Pédagogiques : </t>
    </r>
    <r>
      <rPr>
        <i/>
        <sz val="14"/>
        <color theme="1"/>
        <rFont val="Calibri"/>
        <family val="2"/>
        <scheme val="minor"/>
      </rPr>
      <t>Code</t>
    </r>
    <r>
      <rPr>
        <sz val="18"/>
        <color theme="1"/>
        <rFont val="Calibri"/>
        <family val="2"/>
        <scheme val="minor"/>
      </rPr>
      <t xml:space="preserve"> </t>
    </r>
    <r>
      <rPr>
        <b/>
        <sz val="18"/>
        <color theme="1"/>
        <rFont val="Calibri"/>
        <family val="2"/>
        <scheme val="minor"/>
      </rPr>
      <t>606853</t>
    </r>
    <r>
      <rPr>
        <sz val="18"/>
        <color theme="1"/>
        <rFont val="Calibri"/>
        <family val="2"/>
        <scheme val="minor"/>
      </rPr>
      <t xml:space="preserve"> </t>
    </r>
  </si>
  <si>
    <t>Liste des codes des lignes budgétaires</t>
  </si>
  <si>
    <t>BUDGET 2018 VACANCES ETE SITE SEMPÉ</t>
  </si>
  <si>
    <t>Aucune facture ne peut être donnée à la comptabilité sans être saisie sur votre document excel. Toutes les factures doivent être annotées comme ci-dessous.</t>
  </si>
  <si>
    <t>AUCUN RÈGLEMENT NE DOIT ÊTRE EFFECTUÉ SANS RÉCUPÉRATION IMMÉDIATE DE LA FACTURE</t>
  </si>
  <si>
    <r>
      <t xml:space="preserve">SAISIE FACTURE                              </t>
    </r>
    <r>
      <rPr>
        <b/>
        <sz val="9"/>
        <color theme="1"/>
        <rFont val="Calibri"/>
        <family val="2"/>
        <scheme val="minor"/>
      </rPr>
      <t xml:space="preserve">Base de données, toutes vos dépenses réelles ou prévisionnelles doivent IMPERATIVEMENT être annotées dans cet onglet. Une fois les factures annotées et SEULEMENT APRÈS VOS ANNOTATIONS, elles doivent être déposées au secrétariat. </t>
    </r>
    <r>
      <rPr>
        <b/>
        <sz val="22"/>
        <color theme="1"/>
        <rFont val="Calibri"/>
        <family val="2"/>
        <scheme val="minor"/>
      </rPr>
      <t xml:space="preserve">                 </t>
    </r>
  </si>
  <si>
    <t>VS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</si>
</sst>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164" formatCode="#,##0.00\ &quot;€&quot;"/>
    <numFmt numFmtId="165" formatCode="0&quot; &quot;%"/>
    <numFmt numFmtId="166" formatCode="_-* #,##0.00\ [$€-40C]_-;\-* #,##0.00\ [$€-40C]_-;_-* &quot;-&quot;??\ [$€-40C]_-;_-@_-"/>
  </numFmts>
  <fonts count="22"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1"/>
      <color theme="1"/>
      <name val="Calibri"/>
      <family val="2"/>
      <scheme val="minor"/>
    </font>
    <font>
      <b/>
      <sz val="8"/>
      <color theme="1"/>
      <name val="Calibri"/>
      <family val="2"/>
      <scheme val="minor"/>
    </font>
    <font>
      <sz val="10"/>
      <name val="Calibri"/>
      <family val="2"/>
      <scheme val="minor"/>
    </font>
    <font>
      <b/>
      <sz val="8"/>
      <color theme="1"/>
      <name val="Calibri"/>
      <family val="2"/>
    </font>
    <font>
      <sz val="9"/>
      <color theme="3"/>
      <name val="Century Gothic"/>
      <family val="1"/>
      <scheme val="major"/>
    </font>
    <font>
      <b/>
      <sz val="20"/>
      <color theme="1"/>
      <name val="Calibri"/>
      <family val="2"/>
      <scheme val="minor"/>
    </font>
    <font>
      <sz val="12"/>
      <name val="Calibri"/>
      <family val="2"/>
      <scheme val="minor"/>
    </font>
    <font>
      <b/>
      <sz val="12"/>
      <name val="Calibri"/>
      <family val="2"/>
      <scheme val="minor"/>
    </font>
    <font>
      <sz val="12"/>
      <name val="Calibri"/>
      <family val="2"/>
      <scheme val="minor"/>
    </font>
    <font>
      <b/>
      <sz val="18"/>
      <color theme="1"/>
      <name val="Calibri"/>
      <family val="2"/>
      <scheme val="minor"/>
    </font>
    <font>
      <b/>
      <sz val="12"/>
      <color theme="1"/>
      <name val="Calibri"/>
      <family val="2"/>
      <scheme val="minor"/>
    </font>
    <font>
      <b/>
      <sz val="22"/>
      <color theme="1"/>
      <name val="Calibri"/>
      <family val="2"/>
      <scheme val="minor"/>
    </font>
    <font>
      <b/>
      <sz val="16"/>
      <color theme="1"/>
      <name val="Calibri"/>
      <family val="2"/>
      <scheme val="minor"/>
    </font>
    <font>
      <b/>
      <sz val="16"/>
      <color rgb="FFFF0000"/>
      <name val="Calibri"/>
      <family val="2"/>
      <scheme val="minor"/>
    </font>
    <font>
      <sz val="18"/>
      <color theme="1"/>
      <name val="Calibri"/>
      <family val="2"/>
      <scheme val="minor"/>
    </font>
    <font>
      <i/>
      <sz val="14"/>
      <color theme="1"/>
      <name val="Calibri"/>
      <family val="2"/>
      <scheme val="minor"/>
    </font>
    <font>
      <b/>
      <sz val="9"/>
      <color theme="1"/>
      <name val="Calibri"/>
      <family val="2"/>
      <scheme val="minor"/>
    </font>
  </fonts>
  <fills count="20">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rgb="FFC1F5C2"/>
        <bgColor indexed="64"/>
      </patternFill>
    </fill>
    <fill>
      <patternFill patternType="solid">
        <fgColor rgb="FFFFDF97"/>
        <bgColor indexed="64"/>
      </patternFill>
    </fill>
    <fill>
      <patternFill patternType="solid">
        <fgColor rgb="FFDDCDD9"/>
        <bgColor indexed="64"/>
      </patternFill>
    </fill>
    <fill>
      <patternFill patternType="solid">
        <fgColor rgb="FF9FE6FF"/>
        <bgColor indexed="64"/>
      </patternFill>
    </fill>
    <fill>
      <patternFill patternType="solid">
        <fgColor rgb="FFCDCDCD"/>
        <bgColor indexed="64"/>
      </patternFill>
    </fill>
    <fill>
      <patternFill patternType="solid">
        <fgColor rgb="FFFFBDEE"/>
        <bgColor indexed="64"/>
      </patternFill>
    </fill>
    <fill>
      <patternFill patternType="solid">
        <fgColor theme="5" tint="0.39997558519241921"/>
        <bgColor indexed="64"/>
      </patternFill>
    </fill>
    <fill>
      <patternFill patternType="solid">
        <fgColor rgb="FFE0E0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9F1FF"/>
        <bgColor indexed="64"/>
      </patternFill>
    </fill>
    <fill>
      <patternFill patternType="solid">
        <fgColor theme="0"/>
        <bgColor indexed="64"/>
      </patternFill>
    </fill>
    <fill>
      <patternFill patternType="solid">
        <fgColor theme="5" tint="0.59999389629810485"/>
        <bgColor indexed="64"/>
      </patternFill>
    </fill>
    <fill>
      <patternFill patternType="solid">
        <fgColor rgb="FFB0FF89"/>
        <bgColor indexed="64"/>
      </patternFill>
    </fill>
    <fill>
      <patternFill patternType="solid">
        <fgColor rgb="FF8FE2FF"/>
        <bgColor indexed="64"/>
      </patternFill>
    </fill>
  </fills>
  <borders count="21">
    <border>
      <left/>
      <right/>
      <top/>
      <bottom/>
      <diagonal/>
    </border>
    <border>
      <left style="thin">
        <color theme="4" tint="0.39994506668294322"/>
      </left>
      <right/>
      <top/>
      <bottom/>
      <diagonal/>
    </border>
    <border>
      <left style="thin">
        <color theme="4" tint="0.39994506668294322"/>
      </left>
      <right style="thin">
        <color theme="4" tint="0.39994506668294322"/>
      </right>
      <top/>
      <bottom/>
      <diagonal/>
    </border>
    <border>
      <left/>
      <right style="thin">
        <color theme="4" tint="0.39994506668294322"/>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diagonal/>
    </border>
    <border>
      <left style="medium">
        <color indexed="64"/>
      </left>
      <right/>
      <top style="thin">
        <color theme="1" tint="0.499984740745262"/>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theme="1" tint="0.499984740745262"/>
      </bottom>
      <diagonal/>
    </border>
    <border>
      <left style="medium">
        <color indexed="64"/>
      </left>
      <right style="thin">
        <color theme="1" tint="0.499984740745262"/>
      </right>
      <top style="thin">
        <color theme="1" tint="0.499984740745262"/>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4" fontId="3" fillId="0" borderId="0" applyFont="0" applyFill="0" applyBorder="0" applyAlignment="0" applyProtection="0"/>
    <xf numFmtId="0" fontId="2" fillId="0" borderId="0"/>
    <xf numFmtId="9" fontId="3" fillId="0" borderId="0" applyFont="0" applyFill="0" applyBorder="0" applyAlignment="0" applyProtection="0"/>
  </cellStyleXfs>
  <cellXfs count="100">
    <xf numFmtId="0" fontId="0" fillId="0" borderId="0" xfId="0"/>
    <xf numFmtId="0" fontId="2" fillId="0" borderId="0" xfId="2"/>
    <xf numFmtId="0" fontId="2" fillId="0" borderId="0" xfId="2" applyFill="1"/>
    <xf numFmtId="0" fontId="6" fillId="2" borderId="4" xfId="2" applyFont="1" applyFill="1" applyBorder="1" applyAlignment="1">
      <alignment horizontal="center" vertical="center"/>
    </xf>
    <xf numFmtId="44" fontId="3" fillId="0" borderId="4" xfId="1" applyFont="1" applyBorder="1"/>
    <xf numFmtId="0" fontId="5" fillId="10" borderId="4" xfId="2" applyFont="1" applyFill="1" applyBorder="1"/>
    <xf numFmtId="44" fontId="5" fillId="10" borderId="4" xfId="1" applyFont="1" applyFill="1" applyBorder="1"/>
    <xf numFmtId="44" fontId="3" fillId="0" borderId="5" xfId="1" applyFont="1" applyBorder="1"/>
    <xf numFmtId="44" fontId="5" fillId="10" borderId="5" xfId="2" applyNumberFormat="1" applyFont="1" applyFill="1" applyBorder="1"/>
    <xf numFmtId="0" fontId="5" fillId="10" borderId="6" xfId="2" applyFont="1" applyFill="1" applyBorder="1"/>
    <xf numFmtId="0" fontId="1" fillId="0" borderId="0" xfId="2" applyFont="1" applyAlignment="1">
      <alignment horizontal="right"/>
    </xf>
    <xf numFmtId="0" fontId="0" fillId="0" borderId="0" xfId="0" applyFill="1"/>
    <xf numFmtId="164" fontId="11" fillId="0" borderId="1" xfId="2" applyNumberFormat="1" applyFont="1" applyFill="1" applyBorder="1" applyAlignment="1">
      <alignment horizontal="right" vertical="center"/>
    </xf>
    <xf numFmtId="0" fontId="5" fillId="4" borderId="0" xfId="2" applyFont="1" applyFill="1" applyAlignment="1">
      <alignment horizontal="center" vertical="center"/>
    </xf>
    <xf numFmtId="0" fontId="11" fillId="0" borderId="3" xfId="2" applyFont="1" applyFill="1" applyBorder="1" applyAlignment="1">
      <alignment vertical="center" shrinkToFit="1"/>
    </xf>
    <xf numFmtId="164" fontId="11" fillId="0" borderId="2" xfId="2" applyNumberFormat="1" applyFont="1" applyFill="1" applyBorder="1" applyAlignment="1">
      <alignment vertical="center"/>
    </xf>
    <xf numFmtId="0" fontId="2" fillId="0" borderId="0" xfId="2" applyAlignment="1">
      <alignment vertical="center"/>
    </xf>
    <xf numFmtId="0" fontId="5" fillId="5" borderId="0" xfId="2" applyFont="1" applyFill="1" applyAlignment="1">
      <alignment horizontal="center" vertical="center"/>
    </xf>
    <xf numFmtId="0" fontId="5" fillId="6" borderId="0" xfId="2" applyFont="1" applyFill="1" applyAlignment="1">
      <alignment horizontal="center" vertical="center"/>
    </xf>
    <xf numFmtId="0" fontId="5" fillId="3" borderId="0" xfId="2" applyFont="1" applyFill="1" applyAlignment="1">
      <alignment horizontal="center" vertical="center"/>
    </xf>
    <xf numFmtId="0" fontId="5" fillId="7" borderId="0" xfId="2" applyFont="1" applyFill="1" applyAlignment="1">
      <alignment horizontal="center" vertical="center"/>
    </xf>
    <xf numFmtId="0" fontId="5" fillId="8" borderId="0" xfId="2" applyFont="1" applyFill="1" applyAlignment="1">
      <alignment horizontal="center" vertical="center"/>
    </xf>
    <xf numFmtId="0" fontId="5" fillId="9" borderId="0" xfId="2" applyFont="1" applyFill="1" applyAlignment="1">
      <alignment horizontal="center" vertical="center"/>
    </xf>
    <xf numFmtId="0" fontId="12" fillId="0" borderId="3" xfId="2" applyFont="1" applyFill="1" applyBorder="1"/>
    <xf numFmtId="0" fontId="12" fillId="0" borderId="2" xfId="2" applyFont="1" applyFill="1" applyBorder="1"/>
    <xf numFmtId="0" fontId="12" fillId="0" borderId="1" xfId="2" applyFont="1" applyFill="1" applyBorder="1"/>
    <xf numFmtId="0" fontId="6" fillId="2" borderId="10" xfId="2" applyFont="1" applyFill="1" applyBorder="1" applyAlignment="1">
      <alignment horizontal="center" vertical="center"/>
    </xf>
    <xf numFmtId="0" fontId="6" fillId="2" borderId="11" xfId="2" applyFont="1" applyFill="1" applyBorder="1" applyAlignment="1">
      <alignment horizontal="center" vertical="center"/>
    </xf>
    <xf numFmtId="0" fontId="3" fillId="4" borderId="0" xfId="2" applyFont="1" applyFill="1" applyBorder="1" applyAlignment="1">
      <alignment horizontal="left"/>
    </xf>
    <xf numFmtId="165" fontId="9" fillId="0" borderId="13" xfId="3" applyNumberFormat="1" applyFont="1" applyFill="1" applyBorder="1" applyAlignment="1">
      <alignment horizontal="right" vertical="center" indent="1"/>
    </xf>
    <xf numFmtId="0" fontId="3" fillId="5" borderId="0" xfId="2" applyFont="1" applyFill="1" applyBorder="1" applyAlignment="1">
      <alignment horizontal="left"/>
    </xf>
    <xf numFmtId="0" fontId="3" fillId="6" borderId="0" xfId="2" applyFont="1" applyFill="1" applyBorder="1" applyAlignment="1">
      <alignment horizontal="left"/>
    </xf>
    <xf numFmtId="0" fontId="3" fillId="3" borderId="0" xfId="2" applyFont="1" applyFill="1" applyBorder="1" applyAlignment="1">
      <alignment horizontal="left"/>
    </xf>
    <xf numFmtId="0" fontId="3" fillId="7" borderId="0" xfId="2" applyFont="1" applyFill="1" applyBorder="1" applyAlignment="1">
      <alignment horizontal="left"/>
    </xf>
    <xf numFmtId="0" fontId="3" fillId="8" borderId="0" xfId="2" applyFont="1" applyFill="1" applyBorder="1" applyAlignment="1">
      <alignment horizontal="left"/>
    </xf>
    <xf numFmtId="0" fontId="3" fillId="9" borderId="0" xfId="2" applyFont="1" applyFill="1" applyBorder="1" applyAlignment="1">
      <alignment horizontal="left"/>
    </xf>
    <xf numFmtId="165" fontId="9" fillId="10" borderId="13" xfId="3" applyNumberFormat="1" applyFont="1" applyFill="1" applyBorder="1" applyAlignment="1">
      <alignment horizontal="right" vertical="center" indent="1"/>
    </xf>
    <xf numFmtId="44" fontId="3" fillId="12" borderId="18" xfId="2" applyNumberFormat="1" applyFont="1" applyFill="1" applyBorder="1"/>
    <xf numFmtId="44" fontId="2" fillId="12" borderId="18" xfId="2" applyNumberFormat="1" applyFill="1" applyBorder="1"/>
    <xf numFmtId="165" fontId="9" fillId="0" borderId="19" xfId="3" applyNumberFormat="1" applyFont="1" applyFill="1" applyBorder="1" applyAlignment="1">
      <alignment horizontal="right" vertical="center" indent="1"/>
    </xf>
    <xf numFmtId="0" fontId="0" fillId="15" borderId="0" xfId="0" applyFill="1"/>
    <xf numFmtId="0" fontId="0" fillId="14" borderId="0" xfId="0" applyFill="1"/>
    <xf numFmtId="49" fontId="0" fillId="0" borderId="0" xfId="0" applyNumberFormat="1" applyFont="1" applyFill="1" applyAlignment="1" applyProtection="1">
      <alignment horizontal="left"/>
      <protection locked="0"/>
    </xf>
    <xf numFmtId="0" fontId="0" fillId="0" borderId="0" xfId="0" applyFont="1" applyFill="1" applyAlignment="1" applyProtection="1">
      <alignment horizontal="left"/>
      <protection locked="0"/>
    </xf>
    <xf numFmtId="0" fontId="4" fillId="0" borderId="0" xfId="0" applyFont="1" applyAlignment="1" applyProtection="1">
      <alignment horizontal="left"/>
    </xf>
    <xf numFmtId="49" fontId="0" fillId="0" borderId="0" xfId="0" applyNumberFormat="1" applyFont="1" applyFill="1" applyAlignment="1" applyProtection="1">
      <alignment horizontal="left"/>
    </xf>
    <xf numFmtId="0" fontId="0" fillId="0" borderId="0" xfId="0" applyFont="1" applyFill="1" applyAlignment="1" applyProtection="1">
      <alignment horizontal="left"/>
    </xf>
    <xf numFmtId="44" fontId="4" fillId="0" borderId="0" xfId="1" applyFont="1" applyAlignment="1" applyProtection="1">
      <alignment horizontal="center"/>
    </xf>
    <xf numFmtId="44" fontId="6" fillId="0" borderId="0" xfId="1" applyFont="1" applyAlignment="1" applyProtection="1">
      <alignment horizontal="center" vertical="center"/>
    </xf>
    <xf numFmtId="0" fontId="4" fillId="0" borderId="0" xfId="0" applyFont="1" applyAlignment="1" applyProtection="1">
      <alignment horizontal="center"/>
    </xf>
    <xf numFmtId="14" fontId="0" fillId="0" borderId="0" xfId="0" applyNumberFormat="1" applyFont="1" applyFill="1" applyAlignment="1" applyProtection="1">
      <alignment horizontal="left"/>
      <protection locked="0"/>
    </xf>
    <xf numFmtId="44" fontId="3" fillId="0" borderId="0" xfId="1" applyFont="1" applyFill="1" applyAlignment="1" applyProtection="1">
      <alignment horizontal="center"/>
      <protection locked="0"/>
    </xf>
    <xf numFmtId="0" fontId="0" fillId="0" borderId="0" xfId="0" applyFill="1" applyProtection="1">
      <protection locked="0"/>
    </xf>
    <xf numFmtId="44" fontId="3" fillId="0" borderId="0" xfId="1" applyNumberFormat="1" applyFont="1" applyFill="1" applyAlignment="1" applyProtection="1">
      <alignment horizontal="center"/>
      <protection locked="0"/>
    </xf>
    <xf numFmtId="0" fontId="0" fillId="0" borderId="0" xfId="0" applyProtection="1">
      <protection locked="0"/>
    </xf>
    <xf numFmtId="49" fontId="7" fillId="0" borderId="0" xfId="2" applyNumberFormat="1" applyFont="1" applyFill="1" applyBorder="1" applyAlignment="1" applyProtection="1">
      <alignment shrinkToFit="1"/>
      <protection locked="0"/>
    </xf>
    <xf numFmtId="44" fontId="0" fillId="0" borderId="0" xfId="1" applyFont="1" applyProtection="1">
      <protection locked="0"/>
    </xf>
    <xf numFmtId="0" fontId="0" fillId="0" borderId="0" xfId="0" applyAlignment="1" applyProtection="1">
      <alignment horizontal="left"/>
      <protection locked="0"/>
    </xf>
    <xf numFmtId="49" fontId="0" fillId="0" borderId="0" xfId="0" applyNumberFormat="1" applyProtection="1">
      <protection locked="0"/>
    </xf>
    <xf numFmtId="164" fontId="3" fillId="0" borderId="4" xfId="1" applyNumberFormat="1" applyFont="1" applyBorder="1"/>
    <xf numFmtId="0" fontId="0" fillId="0" borderId="0" xfId="0" applyAlignment="1">
      <alignment horizontal="left"/>
    </xf>
    <xf numFmtId="0" fontId="0" fillId="16" borderId="0" xfId="0" applyFill="1"/>
    <xf numFmtId="0" fontId="0" fillId="15" borderId="0" xfId="0" applyFill="1" applyAlignment="1">
      <alignment horizontal="left"/>
    </xf>
    <xf numFmtId="0" fontId="13" fillId="0" borderId="3" xfId="0" applyNumberFormat="1" applyFont="1" applyFill="1" applyBorder="1" applyAlignment="1" applyProtection="1"/>
    <xf numFmtId="164" fontId="13" fillId="0" borderId="2" xfId="0" applyNumberFormat="1" applyFont="1" applyFill="1" applyBorder="1" applyAlignment="1" applyProtection="1"/>
    <xf numFmtId="164" fontId="13" fillId="0" borderId="1" xfId="0" applyNumberFormat="1" applyFont="1" applyFill="1" applyBorder="1" applyAlignment="1" applyProtection="1"/>
    <xf numFmtId="0" fontId="16" fillId="15" borderId="0" xfId="0" applyFont="1" applyFill="1" applyAlignment="1">
      <alignment horizontal="center" vertical="center" wrapText="1"/>
    </xf>
    <xf numFmtId="0" fontId="4" fillId="13" borderId="0" xfId="0" applyFont="1" applyFill="1" applyAlignment="1">
      <alignment horizontal="center"/>
    </xf>
    <xf numFmtId="0" fontId="16" fillId="17" borderId="0" xfId="0" applyFont="1" applyFill="1" applyAlignment="1">
      <alignment horizontal="center" vertical="center" wrapText="1"/>
    </xf>
    <xf numFmtId="0" fontId="16" fillId="18" borderId="0" xfId="0" applyFont="1" applyFill="1" applyAlignment="1">
      <alignment horizontal="center" vertical="center" wrapText="1"/>
    </xf>
    <xf numFmtId="0" fontId="17" fillId="0" borderId="0" xfId="0" applyFont="1" applyBorder="1" applyAlignment="1">
      <alignment horizontal="center" vertical="center" wrapText="1"/>
    </xf>
    <xf numFmtId="0" fontId="18" fillId="17" borderId="0" xfId="0" applyFont="1" applyFill="1" applyBorder="1" applyAlignment="1">
      <alignment horizontal="center" vertical="center" wrapText="1"/>
    </xf>
    <xf numFmtId="0" fontId="17" fillId="19" borderId="0" xfId="0" applyFont="1" applyFill="1" applyBorder="1" applyAlignment="1">
      <alignment horizontal="left" vertical="center" wrapText="1"/>
    </xf>
    <xf numFmtId="0" fontId="17" fillId="15"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5" fillId="0" borderId="0" xfId="0" applyFont="1"/>
    <xf numFmtId="0" fontId="19" fillId="0" borderId="0" xfId="0" applyFont="1" applyBorder="1" applyAlignment="1">
      <alignment vertical="center"/>
    </xf>
    <xf numFmtId="0" fontId="19" fillId="0" borderId="20" xfId="0" applyFont="1" applyFill="1" applyBorder="1" applyAlignment="1">
      <alignment vertical="center"/>
    </xf>
    <xf numFmtId="0" fontId="14" fillId="13" borderId="0" xfId="0" applyFont="1" applyFill="1" applyAlignment="1">
      <alignment vertical="center"/>
    </xf>
    <xf numFmtId="0" fontId="14" fillId="13" borderId="0" xfId="0" applyFont="1" applyFill="1" applyBorder="1" applyAlignment="1">
      <alignment horizontal="left" vertical="center" wrapText="1"/>
    </xf>
    <xf numFmtId="0" fontId="19" fillId="0" borderId="20" xfId="0" applyFont="1" applyFill="1" applyBorder="1" applyAlignment="1" applyProtection="1">
      <alignment horizontal="left"/>
      <protection locked="0"/>
    </xf>
    <xf numFmtId="0" fontId="0" fillId="0" borderId="0" xfId="0" applyFont="1" applyAlignment="1">
      <alignment wrapText="1"/>
    </xf>
    <xf numFmtId="166" fontId="0" fillId="0" borderId="0" xfId="0" applyNumberFormat="1"/>
    <xf numFmtId="166" fontId="0" fillId="14" borderId="0" xfId="0" applyNumberFormat="1" applyFill="1"/>
    <xf numFmtId="166" fontId="0" fillId="15" borderId="0" xfId="0" applyNumberFormat="1" applyFill="1"/>
    <xf numFmtId="0" fontId="18" fillId="17" borderId="0" xfId="0" applyFont="1" applyFill="1" applyAlignment="1">
      <alignment horizontal="center" vertical="center" wrapText="1"/>
    </xf>
    <xf numFmtId="0" fontId="17" fillId="17" borderId="0" xfId="0" applyFont="1" applyFill="1" applyAlignment="1">
      <alignment horizontal="center" vertical="center" wrapText="1"/>
    </xf>
    <xf numFmtId="0" fontId="14" fillId="13" borderId="0" xfId="0" applyFont="1" applyFill="1" applyAlignment="1">
      <alignment horizontal="center" vertical="center"/>
    </xf>
    <xf numFmtId="0" fontId="10" fillId="13" borderId="0" xfId="2" applyFont="1" applyFill="1" applyAlignment="1">
      <alignment horizontal="center"/>
    </xf>
    <xf numFmtId="0" fontId="4" fillId="11" borderId="10" xfId="2" applyFont="1" applyFill="1" applyBorder="1" applyAlignment="1">
      <alignment horizontal="center" vertical="center" wrapText="1"/>
    </xf>
    <xf numFmtId="0" fontId="4" fillId="11" borderId="16" xfId="2" applyFont="1" applyFill="1" applyBorder="1" applyAlignment="1">
      <alignment horizontal="center" vertical="center" wrapText="1"/>
    </xf>
    <xf numFmtId="0" fontId="5" fillId="12" borderId="17" xfId="2" applyFont="1" applyFill="1" applyBorder="1" applyAlignment="1">
      <alignment horizontal="center"/>
    </xf>
    <xf numFmtId="0" fontId="5" fillId="12" borderId="18" xfId="2" applyFont="1" applyFill="1" applyBorder="1" applyAlignment="1">
      <alignment horizontal="center"/>
    </xf>
    <xf numFmtId="0" fontId="4" fillId="10" borderId="7" xfId="2" applyFont="1" applyFill="1" applyBorder="1" applyAlignment="1">
      <alignment horizontal="center" vertical="center" wrapText="1"/>
    </xf>
    <xf numFmtId="0" fontId="4" fillId="10" borderId="8" xfId="2" applyFont="1" applyFill="1" applyBorder="1" applyAlignment="1">
      <alignment horizontal="center" vertical="center" wrapText="1"/>
    </xf>
    <xf numFmtId="0" fontId="4" fillId="10" borderId="9" xfId="2" applyFont="1" applyFill="1" applyBorder="1" applyAlignment="1">
      <alignment horizontal="center" vertical="center" wrapText="1"/>
    </xf>
    <xf numFmtId="0" fontId="4" fillId="11" borderId="12" xfId="2" applyFont="1" applyFill="1" applyBorder="1" applyAlignment="1">
      <alignment horizontal="center" vertical="center" wrapText="1"/>
    </xf>
    <xf numFmtId="0" fontId="4" fillId="11" borderId="14" xfId="2" applyFont="1" applyFill="1" applyBorder="1" applyAlignment="1">
      <alignment horizontal="center" vertical="center" wrapText="1"/>
    </xf>
    <xf numFmtId="0" fontId="4" fillId="11" borderId="15" xfId="2" applyFont="1" applyFill="1" applyBorder="1" applyAlignment="1">
      <alignment horizontal="center" vertical="center" wrapText="1"/>
    </xf>
    <xf numFmtId="0" fontId="17" fillId="13" borderId="0" xfId="0" applyFont="1" applyFill="1" applyAlignment="1">
      <alignment horizontal="center" vertical="center"/>
    </xf>
  </cellXfs>
  <cellStyles count="4">
    <cellStyle name="Monétaire" xfId="1" builtinId="4"/>
    <cellStyle name="Normal" xfId="0" builtinId="0" customBuiltin="1"/>
    <cellStyle name="Normal 2" xfId="2"/>
    <cellStyle name="Pourcentage" xfId="3" builtinId="5"/>
  </cellStyles>
  <dxfs count="34">
    <dxf>
      <font>
        <color auto="1"/>
      </font>
      <fill>
        <patternFill>
          <bgColor rgb="FF75E747"/>
        </patternFill>
      </fill>
    </dxf>
    <dxf>
      <fill>
        <patternFill>
          <bgColor rgb="FFEC983C"/>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rgb="FFC9F1FF"/>
        </patternFill>
      </fill>
    </dxf>
    <dxf>
      <fill>
        <patternFill patternType="solid">
          <bgColor rgb="FFC9F1FF"/>
        </patternFill>
      </fill>
    </dxf>
    <dxf>
      <fill>
        <patternFill patternType="solid">
          <bgColor rgb="FFC9F1FF"/>
        </patternFill>
      </fill>
    </dxf>
    <dxf>
      <fill>
        <patternFill patternType="solid">
          <bgColor rgb="FFC9F1FF"/>
        </patternFill>
      </fill>
    </dxf>
    <dxf>
      <fill>
        <patternFill patternType="solid">
          <bgColor theme="0"/>
        </patternFill>
      </fill>
    </dxf>
    <dxf>
      <fill>
        <patternFill patternType="solid">
          <bgColor theme="0"/>
        </patternFill>
      </fill>
    </dxf>
    <dxf>
      <numFmt numFmtId="166" formatCode="_-* #,##0.00\ [$€-40C]_-;\-* #,##0.00\ [$€-40C]_-;_-* &quot;-&quot;??\ [$€-40C]_-;_-@_-"/>
    </dxf>
    <dxf>
      <font>
        <b val="0"/>
        <i val="0"/>
        <strike val="0"/>
        <condense val="0"/>
        <extend val="0"/>
        <outline val="0"/>
        <shadow val="0"/>
        <u val="none"/>
        <vertAlign val="baseline"/>
        <sz val="12"/>
        <color auto="1"/>
        <name val="Calibri"/>
        <scheme val="minor"/>
      </font>
      <numFmt numFmtId="164"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4" tint="0.39994506668294322"/>
        </left>
        <right/>
        <top/>
        <bottom/>
      </border>
      <protection locked="1" hidden="0"/>
    </dxf>
    <dxf>
      <font>
        <strike val="0"/>
        <outline val="0"/>
        <shadow val="0"/>
        <u val="none"/>
        <vertAlign val="baseline"/>
        <sz val="12"/>
        <color auto="1"/>
        <name val="Calibri"/>
        <scheme val="minor"/>
      </font>
      <numFmt numFmtId="164"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4" tint="0.39994506668294322"/>
        </left>
        <right/>
        <top/>
        <bottom/>
      </border>
    </dxf>
    <dxf>
      <font>
        <b val="0"/>
        <i val="0"/>
        <strike val="0"/>
        <condense val="0"/>
        <extend val="0"/>
        <outline val="0"/>
        <shadow val="0"/>
        <u val="none"/>
        <vertAlign val="baseline"/>
        <sz val="12"/>
        <color auto="1"/>
        <name val="Calibri"/>
        <scheme val="minor"/>
      </font>
      <numFmt numFmtId="164"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4" tint="0.39994506668294322"/>
        </left>
        <right style="thin">
          <color theme="4" tint="0.39994506668294322"/>
        </right>
        <top/>
        <bottom/>
      </border>
      <protection locked="1" hidden="0"/>
    </dxf>
    <dxf>
      <font>
        <strike val="0"/>
        <outline val="0"/>
        <shadow val="0"/>
        <u val="none"/>
        <vertAlign val="baseline"/>
        <sz val="12"/>
        <color auto="1"/>
        <name val="Calibri"/>
        <scheme val="minor"/>
      </font>
      <numFmt numFmtId="164" formatCode="#,##0.00\ &quot;€&quot;"/>
      <fill>
        <patternFill patternType="none">
          <fgColor indexed="64"/>
          <bgColor indexed="65"/>
        </patternFill>
      </fill>
      <alignment vertical="center" textRotation="0" wrapText="0" indent="0" justifyLastLine="0" readingOrder="0"/>
      <border diagonalUp="0" diagonalDown="0">
        <left style="thin">
          <color theme="4" tint="0.39994506668294322"/>
        </left>
        <right style="thin">
          <color theme="4" tint="0.39994506668294322"/>
        </right>
        <top/>
        <bottom/>
      </border>
    </dxf>
    <dxf>
      <font>
        <b val="0"/>
        <i val="0"/>
        <strike val="0"/>
        <condense val="0"/>
        <extend val="0"/>
        <outline val="0"/>
        <shadow val="0"/>
        <u val="none"/>
        <vertAlign val="baseline"/>
        <sz val="12"/>
        <color auto="1"/>
        <name val="Calibri"/>
        <scheme val="minor"/>
      </font>
      <numFmt numFmtId="164"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4" tint="0.39994506668294322"/>
        </left>
        <right style="thin">
          <color theme="4" tint="0.39994506668294322"/>
        </right>
        <top/>
        <bottom/>
      </border>
      <protection locked="1" hidden="0"/>
    </dxf>
    <dxf>
      <font>
        <strike val="0"/>
        <outline val="0"/>
        <shadow val="0"/>
        <u val="none"/>
        <vertAlign val="baseline"/>
        <sz val="12"/>
        <color auto="1"/>
        <name val="Calibri"/>
        <scheme val="minor"/>
      </font>
      <numFmt numFmtId="164" formatCode="#,##0.00\ &quot;€&quot;"/>
      <fill>
        <patternFill patternType="none">
          <fgColor indexed="64"/>
          <bgColor indexed="65"/>
        </patternFill>
      </fill>
      <alignment vertical="center" textRotation="0" wrapText="0" indent="0" justifyLastLine="0" readingOrder="0"/>
      <border diagonalUp="0" diagonalDown="0">
        <left style="thin">
          <color theme="4" tint="0.39994506668294322"/>
        </left>
        <right style="thin">
          <color theme="4" tint="0.39994506668294322"/>
        </right>
        <top/>
        <bottom/>
      </border>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theme="4" tint="0.39994506668294322"/>
        </right>
        <top/>
        <bottom/>
      </border>
      <protection locked="1" hidden="0"/>
    </dxf>
    <dxf>
      <font>
        <strike val="0"/>
        <outline val="0"/>
        <shadow val="0"/>
        <u val="none"/>
        <vertAlign val="baseline"/>
        <sz val="12"/>
        <color auto="1"/>
        <name val="Calibri"/>
        <scheme val="minor"/>
      </font>
      <fill>
        <patternFill patternType="none">
          <fgColor indexed="64"/>
          <bgColor indexed="65"/>
        </patternFill>
      </fill>
      <alignment horizontal="general" vertical="center" textRotation="0" wrapText="0" indent="0" justifyLastLine="0" shrinkToFit="1" readingOrder="0"/>
      <border diagonalUp="0" diagonalDown="0">
        <left/>
        <right style="thin">
          <color theme="4" tint="0.39994506668294322"/>
        </right>
        <top/>
        <bottom/>
      </border>
    </dxf>
    <dxf>
      <font>
        <u val="none"/>
        <vertAlign val="baseline"/>
        <sz val="10"/>
        <name val="Calibri"/>
        <scheme val="none"/>
      </font>
      <fill>
        <patternFill patternType="none">
          <fgColor rgb="FF000000"/>
          <bgColor rgb="FFFFFFFF"/>
        </patternFill>
      </fill>
      <border diagonalUp="0" diagonalDown="0">
        <left style="thin">
          <color rgb="FF95B3D7"/>
        </left>
        <right style="thin">
          <color rgb="FF95B3D7"/>
        </right>
        <top/>
        <bottom/>
      </border>
    </dxf>
    <dxf>
      <border diagonalUp="0" diagonalDown="0">
        <left/>
        <right/>
        <top style="thin">
          <color rgb="FF95B3D7"/>
        </top>
        <bottom style="thin">
          <color rgb="FF95B3D7"/>
        </bottom>
      </border>
    </dxf>
    <dxf>
      <font>
        <u val="none"/>
        <vertAlign val="baseline"/>
        <sz val="10"/>
        <name val="Calibri"/>
        <scheme val="none"/>
      </font>
      <fill>
        <patternFill patternType="none">
          <fgColor rgb="FF000000"/>
          <bgColor rgb="FFFFFFFF"/>
        </patternFill>
      </fill>
      <alignment vertical="center" textRotation="0" wrapText="0" indent="0" justifyLastLine="0" readingOrder="0"/>
    </dxf>
    <dxf>
      <font>
        <b/>
        <strike val="0"/>
        <outline val="0"/>
        <shadow val="0"/>
        <u val="none"/>
        <vertAlign val="baseline"/>
        <sz val="12"/>
        <color auto="1"/>
        <name val="Calibri"/>
        <scheme val="minor"/>
      </font>
      <fill>
        <patternFill patternType="none">
          <fgColor indexed="64"/>
          <bgColor indexed="65"/>
        </patternFill>
      </fill>
      <border diagonalUp="0" diagonalDown="0" outline="0">
        <left style="thin">
          <color theme="4" tint="0.39994506668294322"/>
        </left>
        <right style="thin">
          <color theme="4" tint="0.39994506668294322"/>
        </right>
        <top/>
        <bottom/>
      </border>
    </dxf>
    <dxf>
      <fill>
        <patternFill>
          <bgColor theme="0" tint="-4.9989318521683403E-2"/>
        </patternFill>
      </fill>
    </dxf>
    <dxf>
      <fill>
        <patternFill>
          <bgColor theme="0" tint="-4.9989318521683403E-2"/>
        </patternFill>
      </fill>
    </dxf>
    <dxf>
      <font>
        <b/>
        <i val="0"/>
        <color theme="1"/>
      </font>
      <fill>
        <patternFill patternType="none">
          <bgColor auto="1"/>
        </patternFill>
      </fill>
      <border>
        <left/>
        <right/>
        <top style="thin">
          <color theme="0" tint="-0.14996795556505021"/>
        </top>
        <bottom style="thin">
          <color theme="1" tint="0.499984740745262"/>
        </bottom>
        <vertical style="thin">
          <color theme="0" tint="-0.14996795556505021"/>
        </vertical>
        <horizontal/>
      </border>
    </dxf>
    <dxf>
      <font>
        <b/>
        <i val="0"/>
        <color theme="1"/>
      </font>
      <fill>
        <patternFill patternType="none">
          <bgColor auto="1"/>
        </patternFill>
      </fill>
      <border>
        <left/>
        <right/>
        <top style="thin">
          <color theme="1" tint="0.499984740745262"/>
        </top>
        <bottom style="thin">
          <color theme="0" tint="-0.14996795556505021"/>
        </bottom>
        <vertical/>
        <horizontal/>
      </border>
    </dxf>
    <dxf>
      <font>
        <b val="0"/>
        <i val="0"/>
        <color theme="1"/>
      </font>
      <fill>
        <patternFill patternType="none">
          <bgColor auto="1"/>
        </patternFill>
      </fill>
      <border diagonalUp="0" diagonalDown="0">
        <left/>
        <right/>
        <top/>
        <bottom/>
        <vertical style="thin">
          <color theme="0" tint="-0.14996795556505021"/>
        </vertical>
        <horizontal/>
      </border>
    </dxf>
    <dxf>
      <font>
        <b/>
        <color theme="1"/>
      </font>
      <border>
        <bottom style="thin">
          <color theme="9"/>
        </bottom>
        <vertical/>
        <horizontal/>
      </border>
    </dxf>
    <dxf>
      <font>
        <color theme="1"/>
      </font>
      <border>
        <left/>
        <right/>
        <top/>
        <bottom/>
        <vertical/>
        <horizontal/>
      </border>
    </dxf>
  </dxfs>
  <tableStyles count="2" defaultTableStyle="Summary Table" defaultPivotStyle="PivotStyleLight16">
    <tableStyle name="styleCustomSlicer" pivot="0" table="0" count="10">
      <tableStyleElement type="wholeTable" dxfId="33"/>
      <tableStyleElement type="headerRow" dxfId="32"/>
    </tableStyle>
    <tableStyle name="Summary Table" pivot="0" count="5">
      <tableStyleElement type="wholeTable" dxfId="31"/>
      <tableStyleElement type="headerRow" dxfId="30"/>
      <tableStyleElement type="totalRow" dxfId="29"/>
      <tableStyleElement type="firstColumn" dxfId="28"/>
      <tableStyleElement type="firstColumnStripe" dxfId="27"/>
    </tableStyle>
  </tableStyles>
  <colors>
    <mruColors>
      <color rgb="FFC9F1FF"/>
      <color rgb="FF8FE2FF"/>
      <color rgb="FFB0FF89"/>
      <color rgb="FF66FFFF"/>
      <color rgb="FFEC983C"/>
      <color rgb="FF75E747"/>
      <color rgb="FF9FFFFF"/>
      <color rgb="FFE1F7FF"/>
      <color rgb="FFE0E0E0"/>
      <color rgb="FFE6E6E6"/>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tyleCustomSlic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585107</xdr:colOff>
      <xdr:row>12</xdr:row>
      <xdr:rowOff>107496</xdr:rowOff>
    </xdr:from>
    <xdr:to>
      <xdr:col>4</xdr:col>
      <xdr:colOff>2090057</xdr:colOff>
      <xdr:row>26</xdr:row>
      <xdr:rowOff>123825</xdr:rowOff>
    </xdr:to>
    <xdr:pic>
      <xdr:nvPicPr>
        <xdr:cNvPr id="2" name="Imag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6477"/>
        <a:stretch/>
      </xdr:blipFill>
      <xdr:spPr>
        <a:xfrm>
          <a:off x="585107" y="4117521"/>
          <a:ext cx="9448800" cy="5731329"/>
        </a:xfrm>
        <a:prstGeom prst="rect">
          <a:avLst/>
        </a:prstGeom>
        <a:ln w="76200">
          <a:solidFill>
            <a:schemeClr val="tx1"/>
          </a:solidFill>
        </a:ln>
      </xdr:spPr>
    </xdr:pic>
    <xdr:clientData/>
  </xdr:twoCellAnchor>
  <xdr:twoCellAnchor>
    <xdr:from>
      <xdr:col>0</xdr:col>
      <xdr:colOff>3102430</xdr:colOff>
      <xdr:row>15</xdr:row>
      <xdr:rowOff>435428</xdr:rowOff>
    </xdr:from>
    <xdr:to>
      <xdr:col>2</xdr:col>
      <xdr:colOff>1360716</xdr:colOff>
      <xdr:row>20</xdr:row>
      <xdr:rowOff>231321</xdr:rowOff>
    </xdr:to>
    <xdr:sp macro="" textlink="">
      <xdr:nvSpPr>
        <xdr:cNvPr id="3" name="ZoneTexte 2"/>
        <xdr:cNvSpPr txBox="1"/>
      </xdr:nvSpPr>
      <xdr:spPr>
        <a:xfrm>
          <a:off x="3102430" y="6112328"/>
          <a:ext cx="2230211" cy="167231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rgbClr val="FF0000"/>
              </a:solidFill>
            </a:rPr>
            <a:t>CAL</a:t>
          </a:r>
          <a:r>
            <a:rPr lang="fr-FR" sz="1800" b="1" baseline="0">
              <a:solidFill>
                <a:srgbClr val="FF0000"/>
              </a:solidFill>
            </a:rPr>
            <a:t>6 BALGUERIE</a:t>
          </a:r>
        </a:p>
        <a:p>
          <a:r>
            <a:rPr lang="fr-FR" sz="1800" b="1" baseline="0">
              <a:solidFill>
                <a:srgbClr val="FF0000"/>
              </a:solidFill>
            </a:rPr>
            <a:t>CODE : 606851</a:t>
          </a:r>
        </a:p>
        <a:p>
          <a:r>
            <a:rPr lang="fr-FR" sz="1800" b="1" baseline="0">
              <a:solidFill>
                <a:srgbClr val="FF0000"/>
              </a:solidFill>
            </a:rPr>
            <a:t>CH N°2558456</a:t>
          </a:r>
          <a:endParaRPr lang="fr-FR" sz="1800" b="1">
            <a:solidFill>
              <a:srgbClr val="FF0000"/>
            </a:solidFill>
          </a:endParaRPr>
        </a:p>
        <a:p>
          <a:r>
            <a:rPr lang="fr-FR" sz="1800" b="1">
              <a:solidFill>
                <a:srgbClr val="FF0000"/>
              </a:solidFill>
            </a:rPr>
            <a:t>LE</a:t>
          </a:r>
          <a:r>
            <a:rPr lang="fr-FR" sz="1800" b="1" baseline="0">
              <a:solidFill>
                <a:srgbClr val="FF0000"/>
              </a:solidFill>
            </a:rPr>
            <a:t> 06/03/2018</a:t>
          </a:r>
        </a:p>
        <a:p>
          <a:r>
            <a:rPr lang="fr-FR" sz="1800" b="1" baseline="0">
              <a:solidFill>
                <a:srgbClr val="FF0000"/>
              </a:solidFill>
            </a:rPr>
            <a:t>36,37 EUROS</a:t>
          </a:r>
          <a:endParaRPr lang="fr-FR" sz="1800" b="1">
            <a:solidFill>
              <a:srgbClr val="FF0000"/>
            </a:solidFill>
          </a:endParaRPr>
        </a:p>
      </xdr:txBody>
    </xdr:sp>
    <xdr:clientData/>
  </xdr:twoCellAnchor>
  <xdr:twoCellAnchor editAs="oneCell">
    <xdr:from>
      <xdr:col>0</xdr:col>
      <xdr:colOff>866775</xdr:colOff>
      <xdr:row>4</xdr:row>
      <xdr:rowOff>457200</xdr:rowOff>
    </xdr:from>
    <xdr:to>
      <xdr:col>0</xdr:col>
      <xdr:colOff>1628775</xdr:colOff>
      <xdr:row>7</xdr:row>
      <xdr:rowOff>120650</xdr:rowOff>
    </xdr:to>
    <xdr:pic>
      <xdr:nvPicPr>
        <xdr:cNvPr id="4" name="Image 3" descr="Résultat de recherche d'images pour &quot;ATTENTION CLIPART&quo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1543050"/>
          <a:ext cx="762000" cy="63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19</xdr:row>
      <xdr:rowOff>31297</xdr:rowOff>
    </xdr:from>
    <xdr:to>
      <xdr:col>4</xdr:col>
      <xdr:colOff>1012211</xdr:colOff>
      <xdr:row>45</xdr:row>
      <xdr:rowOff>119945</xdr:rowOff>
    </xdr:to>
    <xdr:grpSp>
      <xdr:nvGrpSpPr>
        <xdr:cNvPr id="2" name="Groupe 1"/>
        <xdr:cNvGrpSpPr/>
      </xdr:nvGrpSpPr>
      <xdr:grpSpPr>
        <a:xfrm>
          <a:off x="123825" y="2945947"/>
          <a:ext cx="6727211" cy="4298698"/>
          <a:chOff x="204107" y="1905001"/>
          <a:chExt cx="6734416" cy="4305102"/>
        </a:xfrm>
      </xdr:grpSpPr>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912" y="2004253"/>
            <a:ext cx="6725611" cy="4205850"/>
          </a:xfrm>
          <a:prstGeom prst="rect">
            <a:avLst/>
          </a:prstGeom>
        </xdr:spPr>
      </xdr:pic>
      <xdr:sp macro="" textlink="">
        <xdr:nvSpPr>
          <xdr:cNvPr id="4" name="Ellipse 3"/>
          <xdr:cNvSpPr/>
        </xdr:nvSpPr>
        <xdr:spPr>
          <a:xfrm>
            <a:off x="204107" y="1905001"/>
            <a:ext cx="952500" cy="857250"/>
          </a:xfrm>
          <a:prstGeom prst="ellipse">
            <a:avLst/>
          </a:prstGeom>
          <a:solidFill>
            <a:srgbClr val="C9F1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b="1">
                <a:solidFill>
                  <a:sysClr val="windowText" lastClr="000000"/>
                </a:solidFill>
              </a:rPr>
              <a:t>1</a:t>
            </a:r>
          </a:p>
        </xdr:txBody>
      </xdr:sp>
      <xdr:cxnSp macro="">
        <xdr:nvCxnSpPr>
          <xdr:cNvPr id="5" name="Connecteur droit avec flèche 4"/>
          <xdr:cNvCxnSpPr/>
        </xdr:nvCxnSpPr>
        <xdr:spPr>
          <a:xfrm flipV="1">
            <a:off x="1918607" y="3810001"/>
            <a:ext cx="1129393" cy="857249"/>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xdr:cNvSpPr txBox="1"/>
        </xdr:nvSpPr>
        <xdr:spPr>
          <a:xfrm>
            <a:off x="517071" y="4708070"/>
            <a:ext cx="3946072" cy="653143"/>
          </a:xfrm>
          <a:prstGeom prst="rect">
            <a:avLst/>
          </a:prstGeom>
          <a:solidFill>
            <a:srgbClr val="C9F1FF"/>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1"/>
              <a:t>Cliquer sur l'une des cases du tableau croisé dynamique</a:t>
            </a:r>
          </a:p>
        </xdr:txBody>
      </xdr:sp>
    </xdr:grpSp>
    <xdr:clientData/>
  </xdr:twoCellAnchor>
  <xdr:twoCellAnchor>
    <xdr:from>
      <xdr:col>4</xdr:col>
      <xdr:colOff>1888317</xdr:colOff>
      <xdr:row>19</xdr:row>
      <xdr:rowOff>62314</xdr:rowOff>
    </xdr:from>
    <xdr:to>
      <xdr:col>11</xdr:col>
      <xdr:colOff>639697</xdr:colOff>
      <xdr:row>45</xdr:row>
      <xdr:rowOff>66633</xdr:rowOff>
    </xdr:to>
    <xdr:grpSp>
      <xdr:nvGrpSpPr>
        <xdr:cNvPr id="7" name="Groupe 6"/>
        <xdr:cNvGrpSpPr/>
      </xdr:nvGrpSpPr>
      <xdr:grpSpPr>
        <a:xfrm>
          <a:off x="7727142" y="2976964"/>
          <a:ext cx="7590580" cy="4214369"/>
          <a:chOff x="7806625" y="2004053"/>
          <a:chExt cx="7592980" cy="4214369"/>
        </a:xfrm>
      </xdr:grpSpPr>
      <xdr:pic>
        <xdr:nvPicPr>
          <xdr:cNvPr id="8" name="Imag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6625" y="2004053"/>
            <a:ext cx="7592980" cy="4214369"/>
          </a:xfrm>
          <a:prstGeom prst="rect">
            <a:avLst/>
          </a:prstGeom>
        </xdr:spPr>
      </xdr:pic>
      <xdr:sp macro="" textlink="">
        <xdr:nvSpPr>
          <xdr:cNvPr id="9" name="Ellipse 8"/>
          <xdr:cNvSpPr/>
        </xdr:nvSpPr>
        <xdr:spPr>
          <a:xfrm>
            <a:off x="7810501" y="2027464"/>
            <a:ext cx="952500" cy="857250"/>
          </a:xfrm>
          <a:prstGeom prst="ellipse">
            <a:avLst/>
          </a:prstGeom>
          <a:solidFill>
            <a:srgbClr val="B0FF8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b="1">
                <a:solidFill>
                  <a:sysClr val="windowText" lastClr="000000"/>
                </a:solidFill>
              </a:rPr>
              <a:t>2</a:t>
            </a:r>
          </a:p>
        </xdr:txBody>
      </xdr:sp>
      <xdr:cxnSp macro="">
        <xdr:nvCxnSpPr>
          <xdr:cNvPr id="10" name="Connecteur droit avec flèche 9"/>
          <xdr:cNvCxnSpPr/>
        </xdr:nvCxnSpPr>
        <xdr:spPr>
          <a:xfrm flipV="1">
            <a:off x="9837965" y="2313214"/>
            <a:ext cx="2544535" cy="2680607"/>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ZoneTexte 10"/>
          <xdr:cNvSpPr txBox="1"/>
        </xdr:nvSpPr>
        <xdr:spPr>
          <a:xfrm>
            <a:off x="8436429" y="5034640"/>
            <a:ext cx="3946072" cy="653143"/>
          </a:xfrm>
          <a:prstGeom prst="rect">
            <a:avLst/>
          </a:prstGeom>
          <a:solidFill>
            <a:srgbClr val="B0FF89"/>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1"/>
              <a:t>Cliquer sur l'onglet</a:t>
            </a:r>
            <a:r>
              <a:rPr lang="fr-FR" sz="1800" b="1" baseline="0"/>
              <a:t> </a:t>
            </a:r>
            <a:r>
              <a:rPr lang="fr-FR" sz="2800" b="1" baseline="0"/>
              <a:t>"ANALYSE"</a:t>
            </a:r>
            <a:endParaRPr lang="fr-FR" sz="2800" b="1"/>
          </a:p>
        </xdr:txBody>
      </xdr:sp>
    </xdr:grpSp>
    <xdr:clientData/>
  </xdr:twoCellAnchor>
  <xdr:twoCellAnchor>
    <xdr:from>
      <xdr:col>2</xdr:col>
      <xdr:colOff>240572</xdr:colOff>
      <xdr:row>48</xdr:row>
      <xdr:rowOff>23533</xdr:rowOff>
    </xdr:from>
    <xdr:to>
      <xdr:col>6</xdr:col>
      <xdr:colOff>943134</xdr:colOff>
      <xdr:row>74</xdr:row>
      <xdr:rowOff>14447</xdr:rowOff>
    </xdr:to>
    <xdr:grpSp>
      <xdr:nvGrpSpPr>
        <xdr:cNvPr id="12" name="Groupe 11"/>
        <xdr:cNvGrpSpPr/>
      </xdr:nvGrpSpPr>
      <xdr:grpSpPr>
        <a:xfrm>
          <a:off x="3774347" y="7634008"/>
          <a:ext cx="7608187" cy="4200964"/>
          <a:chOff x="3859431" y="6599465"/>
          <a:chExt cx="7612991" cy="4200964"/>
        </a:xfrm>
      </xdr:grpSpPr>
      <xdr:pic>
        <xdr:nvPicPr>
          <xdr:cNvPr id="13" name="Imag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59431" y="6599785"/>
            <a:ext cx="7612991" cy="4200644"/>
          </a:xfrm>
          <a:prstGeom prst="rect">
            <a:avLst/>
          </a:prstGeom>
        </xdr:spPr>
      </xdr:pic>
      <xdr:sp macro="" textlink="">
        <xdr:nvSpPr>
          <xdr:cNvPr id="14" name="Ellipse 13"/>
          <xdr:cNvSpPr/>
        </xdr:nvSpPr>
        <xdr:spPr>
          <a:xfrm>
            <a:off x="3878036" y="6599465"/>
            <a:ext cx="952500" cy="857250"/>
          </a:xfrm>
          <a:prstGeom prst="ellipse">
            <a:avLst/>
          </a:prstGeom>
          <a:solidFill>
            <a:schemeClr val="accent2">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b="1">
                <a:solidFill>
                  <a:sysClr val="windowText" lastClr="000000"/>
                </a:solidFill>
              </a:rPr>
              <a:t>3</a:t>
            </a:r>
          </a:p>
        </xdr:txBody>
      </xdr:sp>
      <xdr:cxnSp macro="">
        <xdr:nvCxnSpPr>
          <xdr:cNvPr id="15" name="Connecteur droit avec flèche 14"/>
          <xdr:cNvCxnSpPr/>
        </xdr:nvCxnSpPr>
        <xdr:spPr>
          <a:xfrm flipV="1">
            <a:off x="5674179" y="7239000"/>
            <a:ext cx="1986642" cy="2109109"/>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ZoneTexte 15"/>
          <xdr:cNvSpPr txBox="1"/>
        </xdr:nvSpPr>
        <xdr:spPr>
          <a:xfrm>
            <a:off x="4272643" y="9388927"/>
            <a:ext cx="4259036" cy="653143"/>
          </a:xfrm>
          <a:prstGeom prst="rect">
            <a:avLst/>
          </a:prstGeom>
          <a:solidFill>
            <a:schemeClr val="accent2">
              <a:lumMod val="60000"/>
              <a:lumOff val="40000"/>
            </a:schemeClr>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1"/>
              <a:t>Cliquer sur l'action</a:t>
            </a:r>
            <a:r>
              <a:rPr lang="fr-FR" sz="1800" b="1" baseline="0"/>
              <a:t> </a:t>
            </a:r>
            <a:r>
              <a:rPr lang="fr-FR" sz="2800" b="1" baseline="0"/>
              <a:t>"ACTUALISER"</a:t>
            </a:r>
            <a:endParaRPr lang="fr-FR" sz="2800" b="1"/>
          </a:p>
        </xdr:txBody>
      </xdr:sp>
    </xdr:grpSp>
    <xdr:clientData/>
  </xdr:twoCellAnchor>
  <xdr:twoCellAnchor>
    <xdr:from>
      <xdr:col>0</xdr:col>
      <xdr:colOff>219076</xdr:colOff>
      <xdr:row>14</xdr:row>
      <xdr:rowOff>38100</xdr:rowOff>
    </xdr:from>
    <xdr:to>
      <xdr:col>11</xdr:col>
      <xdr:colOff>534521</xdr:colOff>
      <xdr:row>17</xdr:row>
      <xdr:rowOff>144635</xdr:rowOff>
    </xdr:to>
    <xdr:sp macro="" textlink="">
      <xdr:nvSpPr>
        <xdr:cNvPr id="17" name="ZoneTexte 16"/>
        <xdr:cNvSpPr txBox="1"/>
      </xdr:nvSpPr>
      <xdr:spPr>
        <a:xfrm>
          <a:off x="219076" y="2143125"/>
          <a:ext cx="14993470" cy="59231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600" b="1"/>
            <a:t>POUR</a:t>
          </a:r>
          <a:r>
            <a:rPr lang="fr-FR" sz="2600" b="1" baseline="0"/>
            <a:t> ACTUALISER L'ONGLET "GÉNÉRAL" DU DOCUMENT EXCEL, VEUILLEZ SUIVRE LES ACTIONS CI-DESSOUS</a:t>
          </a:r>
          <a:endParaRPr lang="fr-FR" sz="2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DGET%202018%20VACANCES%20SITE%20BALGUER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Général"/>
      <sheetName val="Tableau Croisé dynamique"/>
      <sheetName val="Saisie Facture"/>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BUDGET%202018%20VACANCES%20SITE%20SEMPE.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eur" refreshedDate="43264.076612268516" createdVersion="5" refreshedVersion="5" minRefreshableVersion="3" recordCount="398">
  <cacheSource type="worksheet">
    <worksheetSource ref="A1:H1048576" sheet="Saisie Facture" r:id="rId2"/>
  </cacheSource>
  <cacheFields count="8">
    <cacheField name="Dates" numFmtId="0">
      <sharedItems containsNonDate="0" containsString="0" containsBlank="1"/>
    </cacheField>
    <cacheField name="Période" numFmtId="0">
      <sharedItems containsBlank="1" count="6">
        <s v="01 - Février"/>
        <s v="02 - Avril"/>
        <s v="03 - Eté"/>
        <s v="04 - Automne"/>
        <s v="05 - Noël"/>
        <m/>
      </sharedItems>
    </cacheField>
    <cacheField name="Ligne Budgétaire" numFmtId="0">
      <sharedItems containsBlank="1" count="8">
        <s v="1 - Activités Pédagogiques : Code 606853 "/>
        <s v="2 - Pharmacie "/>
        <s v="3 - Transport : Code 62510 "/>
        <s v="4 - Fourniture d'activités : Code 606800 "/>
        <s v="5 - Entretien et equipement : Code 606400 "/>
        <s v="6 - Alimentation Code : 606851 "/>
        <s v="7 - Soirée Enfants"/>
        <m/>
      </sharedItems>
    </cacheField>
    <cacheField name="Coût" numFmtId="0">
      <sharedItems containsNonDate="0" containsString="0" containsBlank="1" count="1">
        <m/>
      </sharedItems>
    </cacheField>
    <cacheField name="Payé / Non payé" numFmtId="44">
      <sharedItems containsNonDate="0" containsString="0" containsBlank="1"/>
    </cacheField>
    <cacheField name="Nature du paiement" numFmtId="0">
      <sharedItems containsNonDate="0" containsString="0" containsBlank="1"/>
    </cacheField>
    <cacheField name="Prestation / Détails" numFmtId="0">
      <sharedItems containsNonDate="0" containsString="0" containsBlank="1"/>
    </cacheField>
    <cacheField name="Information complémentair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8">
  <r>
    <m/>
    <x v="0"/>
    <x v="0"/>
    <x v="0"/>
    <m/>
    <m/>
    <m/>
    <m/>
  </r>
  <r>
    <m/>
    <x v="0"/>
    <x v="1"/>
    <x v="0"/>
    <m/>
    <m/>
    <m/>
    <m/>
  </r>
  <r>
    <m/>
    <x v="0"/>
    <x v="2"/>
    <x v="0"/>
    <m/>
    <m/>
    <m/>
    <m/>
  </r>
  <r>
    <m/>
    <x v="0"/>
    <x v="3"/>
    <x v="0"/>
    <m/>
    <m/>
    <m/>
    <m/>
  </r>
  <r>
    <m/>
    <x v="0"/>
    <x v="4"/>
    <x v="0"/>
    <m/>
    <m/>
    <m/>
    <m/>
  </r>
  <r>
    <m/>
    <x v="0"/>
    <x v="5"/>
    <x v="0"/>
    <m/>
    <m/>
    <m/>
    <m/>
  </r>
  <r>
    <m/>
    <x v="0"/>
    <x v="6"/>
    <x v="0"/>
    <m/>
    <m/>
    <m/>
    <m/>
  </r>
  <r>
    <m/>
    <x v="0"/>
    <x v="0"/>
    <x v="0"/>
    <m/>
    <m/>
    <m/>
    <m/>
  </r>
  <r>
    <m/>
    <x v="1"/>
    <x v="1"/>
    <x v="0"/>
    <m/>
    <m/>
    <m/>
    <m/>
  </r>
  <r>
    <m/>
    <x v="1"/>
    <x v="2"/>
    <x v="0"/>
    <m/>
    <m/>
    <m/>
    <m/>
  </r>
  <r>
    <m/>
    <x v="1"/>
    <x v="3"/>
    <x v="0"/>
    <m/>
    <m/>
    <m/>
    <m/>
  </r>
  <r>
    <m/>
    <x v="1"/>
    <x v="4"/>
    <x v="0"/>
    <m/>
    <m/>
    <m/>
    <m/>
  </r>
  <r>
    <m/>
    <x v="1"/>
    <x v="5"/>
    <x v="0"/>
    <m/>
    <m/>
    <m/>
    <m/>
  </r>
  <r>
    <m/>
    <x v="1"/>
    <x v="6"/>
    <x v="0"/>
    <m/>
    <m/>
    <m/>
    <m/>
  </r>
  <r>
    <m/>
    <x v="2"/>
    <x v="0"/>
    <x v="0"/>
    <m/>
    <m/>
    <m/>
    <m/>
  </r>
  <r>
    <m/>
    <x v="2"/>
    <x v="1"/>
    <x v="0"/>
    <m/>
    <m/>
    <m/>
    <m/>
  </r>
  <r>
    <m/>
    <x v="2"/>
    <x v="2"/>
    <x v="0"/>
    <m/>
    <m/>
    <m/>
    <m/>
  </r>
  <r>
    <m/>
    <x v="2"/>
    <x v="3"/>
    <x v="0"/>
    <m/>
    <m/>
    <m/>
    <m/>
  </r>
  <r>
    <m/>
    <x v="2"/>
    <x v="4"/>
    <x v="0"/>
    <m/>
    <m/>
    <m/>
    <m/>
  </r>
  <r>
    <m/>
    <x v="2"/>
    <x v="5"/>
    <x v="0"/>
    <m/>
    <m/>
    <m/>
    <m/>
  </r>
  <r>
    <m/>
    <x v="2"/>
    <x v="6"/>
    <x v="0"/>
    <m/>
    <m/>
    <m/>
    <m/>
  </r>
  <r>
    <m/>
    <x v="3"/>
    <x v="0"/>
    <x v="0"/>
    <m/>
    <m/>
    <m/>
    <m/>
  </r>
  <r>
    <m/>
    <x v="3"/>
    <x v="1"/>
    <x v="0"/>
    <m/>
    <m/>
    <m/>
    <m/>
  </r>
  <r>
    <m/>
    <x v="3"/>
    <x v="2"/>
    <x v="0"/>
    <m/>
    <m/>
    <m/>
    <m/>
  </r>
  <r>
    <m/>
    <x v="3"/>
    <x v="3"/>
    <x v="0"/>
    <m/>
    <m/>
    <m/>
    <m/>
  </r>
  <r>
    <m/>
    <x v="3"/>
    <x v="4"/>
    <x v="0"/>
    <m/>
    <m/>
    <m/>
    <m/>
  </r>
  <r>
    <m/>
    <x v="3"/>
    <x v="5"/>
    <x v="0"/>
    <m/>
    <m/>
    <m/>
    <m/>
  </r>
  <r>
    <m/>
    <x v="3"/>
    <x v="6"/>
    <x v="0"/>
    <m/>
    <m/>
    <m/>
    <m/>
  </r>
  <r>
    <m/>
    <x v="4"/>
    <x v="1"/>
    <x v="0"/>
    <m/>
    <m/>
    <m/>
    <m/>
  </r>
  <r>
    <m/>
    <x v="4"/>
    <x v="2"/>
    <x v="0"/>
    <m/>
    <m/>
    <m/>
    <m/>
  </r>
  <r>
    <m/>
    <x v="4"/>
    <x v="3"/>
    <x v="0"/>
    <m/>
    <m/>
    <m/>
    <m/>
  </r>
  <r>
    <m/>
    <x v="4"/>
    <x v="4"/>
    <x v="0"/>
    <m/>
    <m/>
    <m/>
    <m/>
  </r>
  <r>
    <m/>
    <x v="4"/>
    <x v="5"/>
    <x v="0"/>
    <m/>
    <m/>
    <m/>
    <m/>
  </r>
  <r>
    <m/>
    <x v="4"/>
    <x v="6"/>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r>
    <m/>
    <x v="5"/>
    <x v="7"/>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2"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J11" firstHeaderRow="1" firstDataRow="2" firstDataCol="1"/>
  <pivotFields count="8">
    <pivotField showAll="0"/>
    <pivotField axis="axisRow" showAll="0">
      <items count="7">
        <item x="0"/>
        <item x="1"/>
        <item x="2"/>
        <item x="3"/>
        <item x="4"/>
        <item x="5"/>
        <item t="default"/>
      </items>
    </pivotField>
    <pivotField axis="axisCol" showAll="0">
      <items count="9">
        <item x="0"/>
        <item x="1"/>
        <item x="2"/>
        <item x="3"/>
        <item x="4"/>
        <item x="5"/>
        <item x="6"/>
        <item x="7"/>
        <item t="default"/>
      </items>
    </pivotField>
    <pivotField dataField="1" showAll="0">
      <items count="2">
        <item x="0"/>
        <item t="default"/>
      </items>
    </pivotField>
    <pivotField showAll="0"/>
    <pivotField showAll="0"/>
    <pivotField showAll="0"/>
    <pivotField showAll="0"/>
  </pivotFields>
  <rowFields count="1">
    <field x="1"/>
  </rowFields>
  <rowItems count="7">
    <i>
      <x/>
    </i>
    <i>
      <x v="1"/>
    </i>
    <i>
      <x v="2"/>
    </i>
    <i>
      <x v="3"/>
    </i>
    <i>
      <x v="4"/>
    </i>
    <i>
      <x v="5"/>
    </i>
    <i t="grand">
      <x/>
    </i>
  </rowItems>
  <colFields count="1">
    <field x="2"/>
  </colFields>
  <colItems count="9">
    <i>
      <x/>
    </i>
    <i>
      <x v="1"/>
    </i>
    <i>
      <x v="2"/>
    </i>
    <i>
      <x v="3"/>
    </i>
    <i>
      <x v="4"/>
    </i>
    <i>
      <x v="5"/>
    </i>
    <i>
      <x v="6"/>
    </i>
    <i>
      <x v="7"/>
    </i>
    <i t="grand">
      <x/>
    </i>
  </colItems>
  <dataFields count="1">
    <dataField name="Somme de Coût" fld="3" baseField="1" baseItem="0" numFmtId="166"/>
  </dataFields>
  <formats count="13">
    <format dxfId="14">
      <pivotArea outline="0" collapsedLevelsAreSubtotals="1" fieldPosition="0"/>
    </format>
    <format dxfId="13">
      <pivotArea dataOnly="0" labelOnly="1" fieldPosition="0">
        <references count="1">
          <reference field="2" count="0"/>
        </references>
      </pivotArea>
    </format>
    <format dxfId="12">
      <pivotArea type="topRight" dataOnly="0" labelOnly="1" outline="0" offset="H1" fieldPosition="0"/>
    </format>
    <format dxfId="11">
      <pivotArea grandCol="1" outline="0" collapsedLevelsAreSubtotals="1" fieldPosition="0"/>
    </format>
    <format dxfId="10">
      <pivotArea dataOnly="0" labelOnly="1" grandCol="1" outline="0" fieldPosition="0"/>
    </format>
    <format dxfId="9">
      <pivotArea field="2" grandRow="1" outline="0" collapsedLevelsAreSubtotals="1" axis="axisCol" fieldPosition="0">
        <references count="1">
          <reference field="2" count="7" selected="0">
            <x v="0"/>
            <x v="1"/>
            <x v="2"/>
            <x v="3"/>
            <x v="4"/>
            <x v="5"/>
            <x v="6"/>
          </reference>
        </references>
      </pivotArea>
    </format>
    <format dxfId="8">
      <pivotArea dataOnly="0" labelOnly="1" grandRow="1" outline="0" fieldPosition="0"/>
    </format>
    <format dxfId="7">
      <pivotArea collapsedLevelsAreSubtotals="1" fieldPosition="0">
        <references count="2">
          <reference field="1" count="5">
            <x v="0"/>
            <x v="1"/>
            <x v="2"/>
            <x v="3"/>
            <x v="4"/>
          </reference>
          <reference field="2" count="1" selected="0">
            <x v="1"/>
          </reference>
        </references>
      </pivotArea>
    </format>
    <format dxfId="6">
      <pivotArea dataOnly="0" labelOnly="1" fieldPosition="0">
        <references count="1">
          <reference field="2" count="1">
            <x v="1"/>
          </reference>
        </references>
      </pivotArea>
    </format>
    <format dxfId="5">
      <pivotArea collapsedLevelsAreSubtotals="1" fieldPosition="0">
        <references count="2">
          <reference field="1" count="5">
            <x v="0"/>
            <x v="1"/>
            <x v="2"/>
            <x v="3"/>
            <x v="4"/>
          </reference>
          <reference field="2" count="1" selected="0">
            <x v="3"/>
          </reference>
        </references>
      </pivotArea>
    </format>
    <format dxfId="4">
      <pivotArea dataOnly="0" labelOnly="1" fieldPosition="0">
        <references count="1">
          <reference field="2" count="1">
            <x v="3"/>
          </reference>
        </references>
      </pivotArea>
    </format>
    <format dxfId="3">
      <pivotArea collapsedLevelsAreSubtotals="1" fieldPosition="0">
        <references count="2">
          <reference field="1" count="5">
            <x v="0"/>
            <x v="1"/>
            <x v="2"/>
            <x v="3"/>
            <x v="4"/>
          </reference>
          <reference field="2" count="1" selected="0">
            <x v="5"/>
          </reference>
        </references>
      </pivotArea>
    </format>
    <format dxfId="2">
      <pivotArea dataOnly="0" labelOnly="1" fieldPosition="0">
        <references count="1">
          <reference field="2" count="1">
            <x v="5"/>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au114" displayName="Tableau114" ref="B3:E11" totalsRowCount="1" headerRowDxfId="26" dataDxfId="25" totalsRowDxfId="23" tableBorderDxfId="24">
  <autoFilter ref="B3:E10"/>
  <tableColumns count="4">
    <tableColumn id="1" name="BUDGET GENERAL" totalsRowLabel="Total" dataDxfId="22" totalsRowDxfId="21" dataCellStyle="Normal 2"/>
    <tableColumn id="2" name="Coût prévu" totalsRowFunction="sum" dataDxfId="20" totalsRowDxfId="19" dataCellStyle="Normal 2"/>
    <tableColumn id="3" name="Coût réel" totalsRowFunction="sum" dataDxfId="18" totalsRowDxfId="17" dataCellStyle="Normal 2">
      <calculatedColumnFormula>SUM(#REF!,#REF!,#REF!,#REF!,#REF!,#REF!,#REF!,#REF!,#REF!,#REF!,#REF!,#REF!,#REF!,#REF!,#REF!)</calculatedColumnFormula>
    </tableColumn>
    <tableColumn id="4" name="Différence" totalsRowFunction="sum" dataDxfId="16" totalsRowDxfId="15" dataCellStyle="Normal 2">
      <calculatedColumnFormula>Tableau114[Coût prévu]-Tableau114[Coût réel]</calculatedColumnFormula>
    </tableColumn>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Expense Trends Budget">
      <a:dk1>
        <a:srgbClr val="000000"/>
      </a:dk1>
      <a:lt1>
        <a:srgbClr val="FFFFFF"/>
      </a:lt1>
      <a:dk2>
        <a:srgbClr val="000000"/>
      </a:dk2>
      <a:lt2>
        <a:srgbClr val="FFFFFF"/>
      </a:lt2>
      <a:accent1>
        <a:srgbClr val="97B9C7"/>
      </a:accent1>
      <a:accent2>
        <a:srgbClr val="FFCC4F"/>
      </a:accent2>
      <a:accent3>
        <a:srgbClr val="9AB294"/>
      </a:accent3>
      <a:accent4>
        <a:srgbClr val="F15926"/>
      </a:accent4>
      <a:accent5>
        <a:srgbClr val="906083"/>
      </a:accent5>
      <a:accent6>
        <a:srgbClr val="E89C2B"/>
      </a:accent6>
      <a:hlink>
        <a:srgbClr val="FFFFFF"/>
      </a:hlink>
      <a:folHlink>
        <a:srgbClr val="FFFFFF"/>
      </a:folHlink>
    </a:clrScheme>
    <a:fontScheme name="Expense Trends Budget">
      <a:majorFont>
        <a:latin typeface="Century Gothic"/>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abSelected="1" zoomScaleNormal="100" workbookViewId="0">
      <selection activeCell="C6" sqref="C6"/>
    </sheetView>
  </sheetViews>
  <sheetFormatPr baseColWidth="10" defaultRowHeight="12.75" x14ac:dyDescent="0.2"/>
  <cols>
    <col min="1" max="1" width="53.42578125" customWidth="1"/>
    <col min="2" max="2" width="6.140625" customWidth="1"/>
    <col min="3" max="3" width="53.42578125" customWidth="1"/>
    <col min="4" max="4" width="6.140625" customWidth="1"/>
    <col min="5" max="5" width="53.42578125" customWidth="1"/>
    <col min="6" max="6" width="6.140625" customWidth="1"/>
    <col min="7" max="7" width="79.42578125" customWidth="1"/>
    <col min="8" max="8" width="51.42578125" customWidth="1"/>
  </cols>
  <sheetData>
    <row r="1" spans="1:7" ht="31.5" customHeight="1" x14ac:dyDescent="0.2">
      <c r="A1" s="87" t="s">
        <v>58</v>
      </c>
      <c r="B1" s="87"/>
      <c r="C1" s="87"/>
      <c r="D1" s="87"/>
      <c r="E1" s="87"/>
    </row>
    <row r="3" spans="1:7" ht="28.5" customHeight="1" x14ac:dyDescent="0.2">
      <c r="A3" s="86" t="s">
        <v>59</v>
      </c>
      <c r="B3" s="86"/>
      <c r="C3" s="86"/>
      <c r="D3" s="86"/>
      <c r="E3" s="86"/>
    </row>
    <row r="5" spans="1:7" ht="37.5" customHeight="1" x14ac:dyDescent="0.2">
      <c r="A5" s="85" t="s">
        <v>92</v>
      </c>
      <c r="B5" s="85"/>
      <c r="C5" s="85"/>
      <c r="D5" s="85"/>
      <c r="E5" s="85"/>
    </row>
    <row r="7" spans="1:7" ht="26.25" customHeight="1" x14ac:dyDescent="0.2">
      <c r="A7" s="99" t="s">
        <v>93</v>
      </c>
      <c r="B7" s="99"/>
      <c r="C7" s="99"/>
      <c r="D7" s="99"/>
      <c r="E7" s="99"/>
    </row>
    <row r="9" spans="1:7" x14ac:dyDescent="0.2">
      <c r="A9" t="s">
        <v>60</v>
      </c>
    </row>
    <row r="10" spans="1:7" x14ac:dyDescent="0.2">
      <c r="A10" s="67" t="s">
        <v>62</v>
      </c>
      <c r="C10" s="67" t="s">
        <v>63</v>
      </c>
      <c r="E10" s="67" t="s">
        <v>65</v>
      </c>
    </row>
    <row r="11" spans="1:7" ht="102.75" customHeight="1" x14ac:dyDescent="0.2">
      <c r="A11" s="66" t="s">
        <v>61</v>
      </c>
      <c r="C11" s="68" t="s">
        <v>64</v>
      </c>
      <c r="E11" s="69" t="s">
        <v>94</v>
      </c>
    </row>
    <row r="14" spans="1:7" ht="53.25" customHeight="1" x14ac:dyDescent="0.2">
      <c r="G14" s="71" t="s">
        <v>66</v>
      </c>
    </row>
    <row r="15" spans="1:7" ht="65.25" customHeight="1" x14ac:dyDescent="0.2">
      <c r="G15" s="70" t="s">
        <v>67</v>
      </c>
    </row>
    <row r="16" spans="1:7" ht="42.75" customHeight="1" x14ac:dyDescent="0.2">
      <c r="G16" s="79" t="s">
        <v>68</v>
      </c>
    </row>
    <row r="17" spans="7:7" ht="21" x14ac:dyDescent="0.2">
      <c r="G17" s="72" t="s">
        <v>69</v>
      </c>
    </row>
    <row r="18" spans="7:7" ht="21" x14ac:dyDescent="0.2">
      <c r="G18" s="73" t="s">
        <v>70</v>
      </c>
    </row>
    <row r="19" spans="7:7" ht="42" x14ac:dyDescent="0.2">
      <c r="G19" s="72" t="s">
        <v>71</v>
      </c>
    </row>
    <row r="20" spans="7:7" ht="21" x14ac:dyDescent="0.2">
      <c r="G20" s="73" t="s">
        <v>72</v>
      </c>
    </row>
    <row r="21" spans="7:7" ht="42" x14ac:dyDescent="0.2">
      <c r="G21" s="72" t="s">
        <v>73</v>
      </c>
    </row>
    <row r="22" spans="7:7" ht="21" x14ac:dyDescent="0.2">
      <c r="G22" s="74"/>
    </row>
    <row r="23" spans="7:7" ht="27" customHeight="1" x14ac:dyDescent="0.2">
      <c r="G23" s="78" t="s">
        <v>80</v>
      </c>
    </row>
    <row r="24" spans="7:7" ht="27" customHeight="1" x14ac:dyDescent="0.2">
      <c r="G24" s="77" t="s">
        <v>74</v>
      </c>
    </row>
    <row r="25" spans="7:7" ht="27" customHeight="1" x14ac:dyDescent="0.2">
      <c r="G25" s="77" t="s">
        <v>75</v>
      </c>
    </row>
    <row r="26" spans="7:7" ht="27" customHeight="1" x14ac:dyDescent="0.2">
      <c r="G26" s="77" t="s">
        <v>76</v>
      </c>
    </row>
    <row r="27" spans="7:7" ht="27" customHeight="1" x14ac:dyDescent="0.2">
      <c r="G27" s="77" t="s">
        <v>77</v>
      </c>
    </row>
    <row r="28" spans="7:7" ht="27" customHeight="1" x14ac:dyDescent="0.2">
      <c r="G28" s="77" t="s">
        <v>78</v>
      </c>
    </row>
    <row r="29" spans="7:7" ht="27" customHeight="1" x14ac:dyDescent="0.2">
      <c r="G29" s="77" t="s">
        <v>79</v>
      </c>
    </row>
    <row r="30" spans="7:7" ht="27" customHeight="1" x14ac:dyDescent="0.2">
      <c r="G30" s="77" t="s">
        <v>95</v>
      </c>
    </row>
    <row r="31" spans="7:7" ht="27" customHeight="1" x14ac:dyDescent="0.2">
      <c r="G31" s="76"/>
    </row>
    <row r="32" spans="7:7" ht="27" customHeight="1" x14ac:dyDescent="0.2">
      <c r="G32" s="78" t="s">
        <v>90</v>
      </c>
    </row>
    <row r="33" spans="7:10" ht="27" customHeight="1" x14ac:dyDescent="0.35">
      <c r="G33" s="80" t="s">
        <v>89</v>
      </c>
      <c r="H33" s="81" t="s">
        <v>81</v>
      </c>
      <c r="I33" s="75"/>
      <c r="J33" s="75"/>
    </row>
    <row r="34" spans="7:10" ht="23.25" x14ac:dyDescent="0.35">
      <c r="G34" s="80" t="s">
        <v>36</v>
      </c>
      <c r="H34" s="81"/>
      <c r="I34" s="75"/>
      <c r="J34" s="75"/>
    </row>
    <row r="35" spans="7:10" ht="23.25" x14ac:dyDescent="0.35">
      <c r="G35" s="80" t="s">
        <v>88</v>
      </c>
      <c r="H35" s="81" t="s">
        <v>82</v>
      </c>
      <c r="I35" s="75"/>
      <c r="J35" s="75"/>
    </row>
    <row r="36" spans="7:10" ht="23.25" x14ac:dyDescent="0.35">
      <c r="G36" s="80" t="s">
        <v>87</v>
      </c>
      <c r="H36" s="81" t="s">
        <v>83</v>
      </c>
      <c r="I36" s="75"/>
      <c r="J36" s="75"/>
    </row>
    <row r="37" spans="7:10" ht="23.25" x14ac:dyDescent="0.35">
      <c r="G37" s="80" t="s">
        <v>86</v>
      </c>
      <c r="H37" s="81" t="s">
        <v>84</v>
      </c>
      <c r="I37" s="75"/>
      <c r="J37" s="75"/>
    </row>
    <row r="38" spans="7:10" ht="23.25" x14ac:dyDescent="0.35">
      <c r="G38" s="80" t="s">
        <v>85</v>
      </c>
      <c r="H38" s="81" t="s">
        <v>82</v>
      </c>
    </row>
  </sheetData>
  <sheetProtection algorithmName="SHA-512" hashValue="+ljU/8B+v5sTzCsgvLFTU0mL73TQaVWnEsa8W8vaE92+qSpykOdASEKeFYOO0rpCqZb4J5M+VuKxp9a5YX2j8g==" saltValue="pO7Xu+XxLf3bckEktJv17w==" spinCount="100000" sheet="1" objects="1" scenarios="1"/>
  <mergeCells count="4">
    <mergeCell ref="A1:E1"/>
    <mergeCell ref="A3:E3"/>
    <mergeCell ref="A5:E5"/>
    <mergeCell ref="A7:E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zoomScale="85" zoomScaleNormal="85" workbookViewId="0">
      <selection activeCell="E34" sqref="E34"/>
    </sheetView>
  </sheetViews>
  <sheetFormatPr baseColWidth="10" defaultRowHeight="15" x14ac:dyDescent="0.25"/>
  <cols>
    <col min="1" max="1" width="4.28515625" style="1" customWidth="1"/>
    <col min="2" max="5" width="26.28515625" style="1" customWidth="1"/>
    <col min="6" max="6" width="19.42578125" style="1" bestFit="1" customWidth="1"/>
    <col min="7" max="7" width="25.42578125" style="1" customWidth="1"/>
    <col min="8" max="10" width="13.42578125" style="1" customWidth="1"/>
    <col min="11" max="11" width="19.5703125" style="1" customWidth="1"/>
    <col min="12" max="16384" width="11.42578125" style="1"/>
  </cols>
  <sheetData>
    <row r="1" spans="1:11" ht="26.25" x14ac:dyDescent="0.4">
      <c r="A1" s="88" t="s">
        <v>91</v>
      </c>
      <c r="B1" s="88"/>
      <c r="C1" s="88"/>
      <c r="D1" s="88"/>
      <c r="E1" s="88"/>
    </row>
    <row r="3" spans="1:11" ht="16.5" customHeight="1" x14ac:dyDescent="0.25">
      <c r="B3" s="23" t="s">
        <v>11</v>
      </c>
      <c r="C3" s="24" t="s">
        <v>10</v>
      </c>
      <c r="D3" s="24" t="s">
        <v>9</v>
      </c>
      <c r="E3" s="25" t="s">
        <v>8</v>
      </c>
    </row>
    <row r="4" spans="1:11" s="16" customFormat="1" ht="29.25" customHeight="1" x14ac:dyDescent="0.2">
      <c r="A4" s="13">
        <v>1</v>
      </c>
      <c r="B4" s="14" t="s">
        <v>7</v>
      </c>
      <c r="C4" s="15">
        <v>400</v>
      </c>
      <c r="D4" s="15">
        <f>SUM(I31)</f>
        <v>0</v>
      </c>
      <c r="E4" s="12">
        <f>Tableau114[Coût prévu]-Tableau114[Coût réel]</f>
        <v>400</v>
      </c>
    </row>
    <row r="5" spans="1:11" s="16" customFormat="1" ht="29.25" customHeight="1" x14ac:dyDescent="0.2">
      <c r="A5" s="17">
        <v>2</v>
      </c>
      <c r="B5" s="14" t="s">
        <v>6</v>
      </c>
      <c r="C5" s="15">
        <v>0</v>
      </c>
      <c r="D5" s="15">
        <f t="shared" ref="D5:D8" si="0">SUM(I32)</f>
        <v>0</v>
      </c>
      <c r="E5" s="12">
        <f>Tableau114[Coût prévu]-Tableau114[Coût réel]</f>
        <v>0</v>
      </c>
    </row>
    <row r="6" spans="1:11" s="16" customFormat="1" ht="29.25" customHeight="1" x14ac:dyDescent="0.2">
      <c r="A6" s="18">
        <v>3</v>
      </c>
      <c r="B6" s="14" t="s">
        <v>5</v>
      </c>
      <c r="C6" s="15">
        <v>800</v>
      </c>
      <c r="D6" s="15">
        <f t="shared" si="0"/>
        <v>0</v>
      </c>
      <c r="E6" s="12">
        <f>Tableau114[Coût prévu]-Tableau114[Coût réel]</f>
        <v>800</v>
      </c>
    </row>
    <row r="7" spans="1:11" s="16" customFormat="1" ht="29.25" customHeight="1" x14ac:dyDescent="0.2">
      <c r="A7" s="19">
        <v>4</v>
      </c>
      <c r="B7" s="14" t="s">
        <v>4</v>
      </c>
      <c r="C7" s="15">
        <v>250</v>
      </c>
      <c r="D7" s="15">
        <f t="shared" si="0"/>
        <v>0</v>
      </c>
      <c r="E7" s="12">
        <f>Tableau114[Coût prévu]-Tableau114[Coût réel]</f>
        <v>250</v>
      </c>
    </row>
    <row r="8" spans="1:11" s="16" customFormat="1" ht="29.25" customHeight="1" x14ac:dyDescent="0.2">
      <c r="A8" s="20">
        <v>5</v>
      </c>
      <c r="B8" s="14" t="s">
        <v>39</v>
      </c>
      <c r="C8" s="15">
        <v>0</v>
      </c>
      <c r="D8" s="15">
        <f t="shared" si="0"/>
        <v>0</v>
      </c>
      <c r="E8" s="12">
        <f>Tableau114[Coût prévu]-Tableau114[Coût réel]</f>
        <v>0</v>
      </c>
    </row>
    <row r="9" spans="1:11" s="16" customFormat="1" ht="29.25" customHeight="1" x14ac:dyDescent="0.2">
      <c r="A9" s="21">
        <v>6</v>
      </c>
      <c r="B9" s="14" t="s">
        <v>3</v>
      </c>
      <c r="C9" s="15">
        <v>3610.46</v>
      </c>
      <c r="D9" s="15">
        <f>SUM(I36)</f>
        <v>0</v>
      </c>
      <c r="E9" s="12">
        <f>Tableau114[Coût prévu]-Tableau114[Coût réel]</f>
        <v>3610.46</v>
      </c>
    </row>
    <row r="10" spans="1:11" s="16" customFormat="1" ht="29.25" customHeight="1" x14ac:dyDescent="0.2">
      <c r="A10" s="22">
        <v>7</v>
      </c>
      <c r="B10" s="14" t="s">
        <v>2</v>
      </c>
      <c r="C10" s="15">
        <f>SUM(I37)</f>
        <v>0</v>
      </c>
      <c r="D10" s="15"/>
      <c r="E10" s="12"/>
    </row>
    <row r="11" spans="1:11" ht="15.75" x14ac:dyDescent="0.25">
      <c r="B11" s="63" t="s">
        <v>0</v>
      </c>
      <c r="C11" s="64">
        <f>SUBTOTAL(109,Tableau114[Coût prévu])</f>
        <v>5060.46</v>
      </c>
      <c r="D11" s="64">
        <f>SUBTOTAL(109,Tableau114[Coût réel])</f>
        <v>0</v>
      </c>
      <c r="E11" s="65">
        <f>SUBTOTAL(109,Tableau114[Différence])</f>
        <v>5060.46</v>
      </c>
    </row>
    <row r="12" spans="1:11" s="2" customFormat="1" ht="15.75" thickBot="1" x14ac:dyDescent="0.3"/>
    <row r="13" spans="1:11" ht="15" customHeight="1" x14ac:dyDescent="0.25">
      <c r="F13" s="93" t="s">
        <v>30</v>
      </c>
      <c r="G13" s="94"/>
      <c r="H13" s="94"/>
      <c r="I13" s="94"/>
      <c r="J13" s="94"/>
      <c r="K13" s="95"/>
    </row>
    <row r="14" spans="1:11" x14ac:dyDescent="0.25">
      <c r="F14" s="26" t="s">
        <v>28</v>
      </c>
      <c r="G14" s="3" t="s">
        <v>16</v>
      </c>
      <c r="H14" s="3" t="s">
        <v>1</v>
      </c>
      <c r="I14" s="3" t="s">
        <v>17</v>
      </c>
      <c r="J14" s="3" t="s">
        <v>19</v>
      </c>
      <c r="K14" s="27" t="s">
        <v>18</v>
      </c>
    </row>
    <row r="15" spans="1:11" ht="18.75" hidden="1" customHeight="1" x14ac:dyDescent="0.25">
      <c r="F15" s="96" t="s">
        <v>48</v>
      </c>
      <c r="G15" s="28" t="s">
        <v>22</v>
      </c>
      <c r="H15" s="4">
        <v>555.55999999999995</v>
      </c>
      <c r="I15" s="4" t="e">
        <f>(GETPIVOTDATA("Coût",#REF!,"Période","01 - Février","Ligne Budgétaire","1 - Activités Pédagogiques : Code 606853 "))</f>
        <v>#REF!</v>
      </c>
      <c r="J15" s="7" t="e">
        <f t="shared" ref="J15:J19" si="1">H15-I15</f>
        <v>#REF!</v>
      </c>
      <c r="K15" s="29" t="e">
        <f t="shared" ref="K15:K21" si="2">(H15-I15)/H15</f>
        <v>#REF!</v>
      </c>
    </row>
    <row r="16" spans="1:11" ht="18.75" hidden="1" customHeight="1" x14ac:dyDescent="0.25">
      <c r="F16" s="97"/>
      <c r="G16" s="30" t="s">
        <v>23</v>
      </c>
      <c r="H16" s="4">
        <v>50.51</v>
      </c>
      <c r="I16" s="4" t="e">
        <f>(GETPIVOTDATA("Coût",#REF!,"Période","01 - Février","Ligne Budgétaire","2 - Pharmacie "))</f>
        <v>#REF!</v>
      </c>
      <c r="J16" s="7" t="e">
        <f t="shared" si="1"/>
        <v>#REF!</v>
      </c>
      <c r="K16" s="29" t="e">
        <f t="shared" si="2"/>
        <v>#REF!</v>
      </c>
    </row>
    <row r="17" spans="2:11" ht="18.75" hidden="1" customHeight="1" x14ac:dyDescent="0.25">
      <c r="F17" s="97"/>
      <c r="G17" s="31" t="s">
        <v>24</v>
      </c>
      <c r="H17" s="4">
        <v>808.08</v>
      </c>
      <c r="I17" s="4" t="e">
        <f>(GETPIVOTDATA("Coût",#REF!,"Période","01 - Février","Ligne Budgétaire","3 - Transport : Code 62510 "))</f>
        <v>#REF!</v>
      </c>
      <c r="J17" s="7" t="e">
        <f t="shared" si="1"/>
        <v>#REF!</v>
      </c>
      <c r="K17" s="29" t="e">
        <f t="shared" si="2"/>
        <v>#REF!</v>
      </c>
    </row>
    <row r="18" spans="2:11" ht="18.75" hidden="1" customHeight="1" x14ac:dyDescent="0.25">
      <c r="F18" s="97"/>
      <c r="G18" s="32" t="s">
        <v>25</v>
      </c>
      <c r="H18" s="4">
        <v>404.4</v>
      </c>
      <c r="I18" s="4" t="e">
        <f>(GETPIVOTDATA("Coût",#REF!,"Période","01 - Février","Ligne Budgétaire","4 - Fourniture d'activités : Code 606800 "))</f>
        <v>#REF!</v>
      </c>
      <c r="J18" s="7" t="e">
        <f t="shared" si="1"/>
        <v>#REF!</v>
      </c>
      <c r="K18" s="29" t="e">
        <f t="shared" si="2"/>
        <v>#REF!</v>
      </c>
    </row>
    <row r="19" spans="2:11" ht="18.75" hidden="1" customHeight="1" x14ac:dyDescent="0.25">
      <c r="F19" s="97"/>
      <c r="G19" s="33" t="s">
        <v>26</v>
      </c>
      <c r="H19" s="4">
        <v>909.09</v>
      </c>
      <c r="I19" s="4" t="e">
        <f>(GETPIVOTDATA("Coût",#REF!,"Période","01 - Février","Ligne Budgétaire","5 - Entretien et equipement : Code 606400 "))</f>
        <v>#REF!</v>
      </c>
      <c r="J19" s="7" t="e">
        <f t="shared" si="1"/>
        <v>#REF!</v>
      </c>
      <c r="K19" s="29" t="e">
        <f t="shared" si="2"/>
        <v>#REF!</v>
      </c>
    </row>
    <row r="20" spans="2:11" ht="18.75" hidden="1" customHeight="1" x14ac:dyDescent="0.25">
      <c r="B20" s="10"/>
      <c r="F20" s="97"/>
      <c r="G20" s="34" t="s">
        <v>27</v>
      </c>
      <c r="H20" s="4">
        <v>3131.31</v>
      </c>
      <c r="I20" s="4" t="e">
        <f>(GETPIVOTDATA("Coût",#REF!,"Période","01 - Février","Ligne Budgétaire","6 - Alimentation Code : 606851 "))</f>
        <v>#REF!</v>
      </c>
      <c r="J20" s="7" t="e">
        <f>H20-I20</f>
        <v>#REF!</v>
      </c>
      <c r="K20" s="29" t="e">
        <f t="shared" si="2"/>
        <v>#REF!</v>
      </c>
    </row>
    <row r="21" spans="2:11" ht="18.75" hidden="1" customHeight="1" x14ac:dyDescent="0.25">
      <c r="F21" s="97"/>
      <c r="G21" s="35" t="s">
        <v>29</v>
      </c>
      <c r="H21" s="4">
        <v>145</v>
      </c>
      <c r="I21" s="4" t="e">
        <f>(GETPIVOTDATA("Coût",#REF!,"Période","01 - Février","Ligne Budgétaire","7 - Soirée Enfants"))</f>
        <v>#REF!</v>
      </c>
      <c r="J21" s="7" t="e">
        <f>H21-I21</f>
        <v>#REF!</v>
      </c>
      <c r="K21" s="29" t="e">
        <f t="shared" si="2"/>
        <v>#REF!</v>
      </c>
    </row>
    <row r="22" spans="2:11" ht="18.75" hidden="1" customHeight="1" x14ac:dyDescent="0.25">
      <c r="F22" s="98"/>
      <c r="G22" s="5" t="s">
        <v>20</v>
      </c>
      <c r="H22" s="6">
        <f>SUM(H15:H19,H21)</f>
        <v>2872.6400000000003</v>
      </c>
      <c r="I22" s="6" t="e">
        <f>SUM(I15:I19,I21)</f>
        <v>#REF!</v>
      </c>
      <c r="J22" s="8" t="e">
        <f>SUM(J15:J19,J21)</f>
        <v>#REF!</v>
      </c>
      <c r="K22" s="36" t="e">
        <f>(H22-I22)/H22</f>
        <v>#REF!</v>
      </c>
    </row>
    <row r="23" spans="2:11" ht="18.75" hidden="1" customHeight="1" x14ac:dyDescent="0.25">
      <c r="F23" s="96" t="s">
        <v>49</v>
      </c>
      <c r="G23" s="28" t="s">
        <v>22</v>
      </c>
      <c r="H23" s="4">
        <v>555.55999999999995</v>
      </c>
      <c r="I23" s="4" t="e">
        <f>(GETPIVOTDATA("Coût",#REF!,"Période","02 - Avril","Ligne Budgétaire","1 - Activités Pédagogiques : Code 606853 "))</f>
        <v>#REF!</v>
      </c>
      <c r="J23" s="7" t="e">
        <f t="shared" ref="J23:J29" si="3">H23-I23</f>
        <v>#REF!</v>
      </c>
      <c r="K23" s="29" t="e">
        <f t="shared" ref="K23:K27" si="4">(H23-I23)/H23</f>
        <v>#REF!</v>
      </c>
    </row>
    <row r="24" spans="2:11" ht="18.75" hidden="1" customHeight="1" x14ac:dyDescent="0.25">
      <c r="F24" s="97"/>
      <c r="G24" s="30" t="s">
        <v>23</v>
      </c>
      <c r="H24" s="4">
        <v>50.51</v>
      </c>
      <c r="I24" s="4" t="e">
        <f>(GETPIVOTDATA("Coût",#REF!,"Période","02 - Avril","Ligne Budgétaire","2 - Pharmacie "))</f>
        <v>#REF!</v>
      </c>
      <c r="J24" s="7" t="e">
        <f t="shared" si="3"/>
        <v>#REF!</v>
      </c>
      <c r="K24" s="29" t="e">
        <f t="shared" si="4"/>
        <v>#REF!</v>
      </c>
    </row>
    <row r="25" spans="2:11" ht="18.75" hidden="1" customHeight="1" x14ac:dyDescent="0.25">
      <c r="F25" s="97"/>
      <c r="G25" s="31" t="s">
        <v>24</v>
      </c>
      <c r="H25" s="4">
        <v>808.08</v>
      </c>
      <c r="I25" s="4" t="e">
        <f>(GETPIVOTDATA("Coût",#REF!,"Période","02 - Avril","Ligne Budgétaire","3 - Transport : Code 62510 "))</f>
        <v>#REF!</v>
      </c>
      <c r="J25" s="7" t="e">
        <f t="shared" si="3"/>
        <v>#REF!</v>
      </c>
      <c r="K25" s="29" t="e">
        <f t="shared" si="4"/>
        <v>#REF!</v>
      </c>
    </row>
    <row r="26" spans="2:11" ht="18.75" hidden="1" customHeight="1" x14ac:dyDescent="0.25">
      <c r="F26" s="97"/>
      <c r="G26" s="32" t="s">
        <v>25</v>
      </c>
      <c r="H26" s="4">
        <v>404.4</v>
      </c>
      <c r="I26" s="4" t="e">
        <f>(GETPIVOTDATA("Coût",#REF!,"Période","02 - Avril","Ligne Budgétaire","4 - Fourniture d'activités : Code 606800 "))</f>
        <v>#REF!</v>
      </c>
      <c r="J26" s="7" t="e">
        <f t="shared" si="3"/>
        <v>#REF!</v>
      </c>
      <c r="K26" s="29" t="e">
        <f t="shared" si="4"/>
        <v>#REF!</v>
      </c>
    </row>
    <row r="27" spans="2:11" ht="18.75" hidden="1" customHeight="1" x14ac:dyDescent="0.25">
      <c r="F27" s="97"/>
      <c r="G27" s="33" t="s">
        <v>26</v>
      </c>
      <c r="H27" s="4">
        <v>909.09</v>
      </c>
      <c r="I27" s="4" t="e">
        <f>(GETPIVOTDATA("Coût",#REF!,"Période","02 - Avril","Ligne Budgétaire","5 - Entretien et equipement : Code 606400 "))</f>
        <v>#REF!</v>
      </c>
      <c r="J27" s="7" t="e">
        <f t="shared" si="3"/>
        <v>#REF!</v>
      </c>
      <c r="K27" s="29" t="e">
        <f t="shared" si="4"/>
        <v>#REF!</v>
      </c>
    </row>
    <row r="28" spans="2:11" ht="18.75" hidden="1" customHeight="1" x14ac:dyDescent="0.25">
      <c r="F28" s="97"/>
      <c r="G28" s="34" t="s">
        <v>27</v>
      </c>
      <c r="H28" s="4">
        <v>3131.31</v>
      </c>
      <c r="I28" s="4" t="e">
        <f>(GETPIVOTDATA("Coût",#REF!,"Période","02 - Avril","Ligne Budgétaire","6 - Alimentation Code : 606851 "))</f>
        <v>#REF!</v>
      </c>
      <c r="J28" s="7" t="e">
        <f t="shared" si="3"/>
        <v>#REF!</v>
      </c>
      <c r="K28" s="29" t="e">
        <f>(H28-I28)/H28</f>
        <v>#REF!</v>
      </c>
    </row>
    <row r="29" spans="2:11" ht="18.75" hidden="1" customHeight="1" x14ac:dyDescent="0.25">
      <c r="F29" s="97"/>
      <c r="G29" s="35" t="s">
        <v>29</v>
      </c>
      <c r="H29" s="4">
        <v>90</v>
      </c>
      <c r="I29" s="4" t="e">
        <f>(GETPIVOTDATA("Coût",#REF!,"Période","02 - Avril","Ligne Budgétaire","7 - Soirée Enfants"))</f>
        <v>#REF!</v>
      </c>
      <c r="J29" s="7" t="e">
        <f t="shared" si="3"/>
        <v>#REF!</v>
      </c>
      <c r="K29" s="29" t="e">
        <f>(H29-I29)/H29</f>
        <v>#REF!</v>
      </c>
    </row>
    <row r="30" spans="2:11" ht="18.75" hidden="1" customHeight="1" x14ac:dyDescent="0.25">
      <c r="F30" s="98"/>
      <c r="G30" s="5" t="s">
        <v>20</v>
      </c>
      <c r="H30" s="6">
        <f>SUM(H23:H27,H29)</f>
        <v>2817.6400000000003</v>
      </c>
      <c r="I30" s="6" t="e">
        <f>SUM(I23:I27,I29)</f>
        <v>#REF!</v>
      </c>
      <c r="J30" s="8" t="e">
        <f>SUM(J23:J27,J29)</f>
        <v>#REF!</v>
      </c>
      <c r="K30" s="36" t="e">
        <f>(H30-I30)/H30</f>
        <v>#REF!</v>
      </c>
    </row>
    <row r="31" spans="2:11" ht="15" customHeight="1" x14ac:dyDescent="0.25">
      <c r="F31" s="96" t="s">
        <v>50</v>
      </c>
      <c r="G31" s="28" t="s">
        <v>22</v>
      </c>
      <c r="H31" s="59">
        <f>(C4)</f>
        <v>400</v>
      </c>
      <c r="I31" s="4">
        <f>(GETPIVOTDATA("Coût",'Tableau Croisé dynamique'!$A$3,"Période","03 - Eté","Ligne Budgétaire","1 - Activités Pédagogiques : Code 606853 "))</f>
        <v>0</v>
      </c>
      <c r="J31" s="7">
        <f t="shared" ref="J31:J37" si="5">H31-I31</f>
        <v>400</v>
      </c>
      <c r="K31" s="29">
        <f t="shared" ref="K31:K37" si="6">(H31-I31)/H31</f>
        <v>1</v>
      </c>
    </row>
    <row r="32" spans="2:11" ht="15" customHeight="1" x14ac:dyDescent="0.25">
      <c r="F32" s="97"/>
      <c r="G32" s="30" t="s">
        <v>23</v>
      </c>
      <c r="H32" s="59">
        <f t="shared" ref="H32:H36" si="7">(C5)</f>
        <v>0</v>
      </c>
      <c r="I32" s="4">
        <f>(GETPIVOTDATA("Coût",'Tableau Croisé dynamique'!$A$3,"Période","03 - Eté","Ligne Budgétaire","2 - Pharmacie "))</f>
        <v>0</v>
      </c>
      <c r="J32" s="7">
        <f t="shared" si="5"/>
        <v>0</v>
      </c>
      <c r="K32" s="29" t="e">
        <f t="shared" si="6"/>
        <v>#DIV/0!</v>
      </c>
    </row>
    <row r="33" spans="6:11" ht="15" customHeight="1" x14ac:dyDescent="0.25">
      <c r="F33" s="97"/>
      <c r="G33" s="31" t="s">
        <v>24</v>
      </c>
      <c r="H33" s="59">
        <f t="shared" si="7"/>
        <v>800</v>
      </c>
      <c r="I33" s="4">
        <f>(GETPIVOTDATA("Coût",'Tableau Croisé dynamique'!$A$3,"Période","03 - Eté","Ligne Budgétaire","3 - Transport : Code 62510 "))</f>
        <v>0</v>
      </c>
      <c r="J33" s="7">
        <f t="shared" si="5"/>
        <v>800</v>
      </c>
      <c r="K33" s="29">
        <f t="shared" si="6"/>
        <v>1</v>
      </c>
    </row>
    <row r="34" spans="6:11" ht="15" customHeight="1" x14ac:dyDescent="0.25">
      <c r="F34" s="97"/>
      <c r="G34" s="32" t="s">
        <v>25</v>
      </c>
      <c r="H34" s="59">
        <f t="shared" si="7"/>
        <v>250</v>
      </c>
      <c r="I34" s="4">
        <f>(GETPIVOTDATA("Coût",'Tableau Croisé dynamique'!$A$3,"Période","03 - Eté","Ligne Budgétaire","4 - Fourniture d'activités : Code 606800 "))</f>
        <v>0</v>
      </c>
      <c r="J34" s="7">
        <f t="shared" si="5"/>
        <v>250</v>
      </c>
      <c r="K34" s="29">
        <f t="shared" si="6"/>
        <v>1</v>
      </c>
    </row>
    <row r="35" spans="6:11" ht="15" customHeight="1" x14ac:dyDescent="0.25">
      <c r="F35" s="97"/>
      <c r="G35" s="33" t="s">
        <v>26</v>
      </c>
      <c r="H35" s="59">
        <f t="shared" si="7"/>
        <v>0</v>
      </c>
      <c r="I35" s="4">
        <f>(GETPIVOTDATA("Coût",'Tableau Croisé dynamique'!$A$3,"Période","03 - Eté","Ligne Budgétaire","5 - Entretien et equipement : Code 606400 "))</f>
        <v>0</v>
      </c>
      <c r="J35" s="7">
        <f t="shared" si="5"/>
        <v>0</v>
      </c>
      <c r="K35" s="29" t="e">
        <f t="shared" si="6"/>
        <v>#DIV/0!</v>
      </c>
    </row>
    <row r="36" spans="6:11" ht="15" customHeight="1" x14ac:dyDescent="0.25">
      <c r="F36" s="97"/>
      <c r="G36" s="34" t="s">
        <v>27</v>
      </c>
      <c r="H36" s="59">
        <f t="shared" si="7"/>
        <v>3610.46</v>
      </c>
      <c r="I36" s="4">
        <f>(GETPIVOTDATA("Coût",'Tableau Croisé dynamique'!$A$3,"Période","03 - Eté","Ligne Budgétaire","6 - Alimentation Code : 606851 "))</f>
        <v>0</v>
      </c>
      <c r="J36" s="7">
        <f t="shared" si="5"/>
        <v>3610.46</v>
      </c>
      <c r="K36" s="29">
        <f t="shared" si="6"/>
        <v>1</v>
      </c>
    </row>
    <row r="37" spans="6:11" ht="15" customHeight="1" x14ac:dyDescent="0.25">
      <c r="F37" s="97"/>
      <c r="G37" s="35" t="s">
        <v>29</v>
      </c>
      <c r="H37" s="4"/>
      <c r="I37" s="4">
        <f>(GETPIVOTDATA("Coût",'Tableau Croisé dynamique'!$A$3,"Période","03 - Eté","Ligne Budgétaire","7 - Soirée Enfants"))</f>
        <v>0</v>
      </c>
      <c r="J37" s="7">
        <f t="shared" si="5"/>
        <v>0</v>
      </c>
      <c r="K37" s="29" t="e">
        <f t="shared" si="6"/>
        <v>#DIV/0!</v>
      </c>
    </row>
    <row r="38" spans="6:11" ht="15" customHeight="1" x14ac:dyDescent="0.25">
      <c r="F38" s="98"/>
      <c r="G38" s="5" t="s">
        <v>20</v>
      </c>
      <c r="H38" s="6">
        <f>SUM(H31:H35,H37)</f>
        <v>1450</v>
      </c>
      <c r="I38" s="6">
        <f>SUM(I31:I35,I37)</f>
        <v>0</v>
      </c>
      <c r="J38" s="6">
        <f>SUM(J31:J35,J37)</f>
        <v>1450</v>
      </c>
      <c r="K38" s="36">
        <f>(H38-I38)/H38</f>
        <v>1</v>
      </c>
    </row>
    <row r="39" spans="6:11" ht="15" hidden="1" customHeight="1" x14ac:dyDescent="0.25">
      <c r="F39" s="96" t="s">
        <v>51</v>
      </c>
      <c r="G39" s="28" t="s">
        <v>22</v>
      </c>
      <c r="H39" s="4">
        <v>1212.44</v>
      </c>
      <c r="I39" s="4" t="e">
        <f>(GETPIVOTDATA("Coût",#REF!,"Période","04 - Automne","Ligne Budgétaire","1 - Activités Pédagogiques : Code 606853 "))</f>
        <v>#REF!</v>
      </c>
      <c r="J39" s="7" t="e">
        <f t="shared" ref="J39:J45" si="8">H39-I39</f>
        <v>#REF!</v>
      </c>
      <c r="K39" s="29" t="e">
        <f t="shared" ref="K39:K45" si="9">(H39-I39)/H39</f>
        <v>#REF!</v>
      </c>
    </row>
    <row r="40" spans="6:11" ht="15" hidden="1" customHeight="1" x14ac:dyDescent="0.25">
      <c r="F40" s="97"/>
      <c r="G40" s="30" t="s">
        <v>23</v>
      </c>
      <c r="H40" s="4">
        <v>46.66</v>
      </c>
      <c r="I40" s="4" t="e">
        <f>(GETPIVOTDATA("Coût",#REF!,"Période","04 - Automne","Ligne Budgétaire","2 - Pharmacie "))</f>
        <v>#REF!</v>
      </c>
      <c r="J40" s="7" t="e">
        <f t="shared" si="8"/>
        <v>#REF!</v>
      </c>
      <c r="K40" s="29" t="e">
        <f t="shared" si="9"/>
        <v>#REF!</v>
      </c>
    </row>
    <row r="41" spans="6:11" ht="15" hidden="1" customHeight="1" x14ac:dyDescent="0.25">
      <c r="F41" s="97"/>
      <c r="G41" s="31" t="s">
        <v>24</v>
      </c>
      <c r="H41" s="4">
        <v>2169.56</v>
      </c>
      <c r="I41" s="4" t="e">
        <f>(GETPIVOTDATA("Coût",#REF!,"Période","04 - Automne","Ligne Budgétaire","3 - Transport : Code 62510 "))</f>
        <v>#REF!</v>
      </c>
      <c r="J41" s="7" t="e">
        <f t="shared" si="8"/>
        <v>#REF!</v>
      </c>
      <c r="K41" s="29" t="e">
        <f t="shared" si="9"/>
        <v>#REF!</v>
      </c>
    </row>
    <row r="42" spans="6:11" ht="15" hidden="1" customHeight="1" x14ac:dyDescent="0.25">
      <c r="F42" s="97"/>
      <c r="G42" s="32" t="s">
        <v>25</v>
      </c>
      <c r="H42" s="4">
        <v>699.78</v>
      </c>
      <c r="I42" s="4" t="e">
        <f>(GETPIVOTDATA("Coût",#REF!,"Période","04 - Automne","Ligne Budgétaire","4 - Fourniture d'activités : Code 606800 "))</f>
        <v>#REF!</v>
      </c>
      <c r="J42" s="7" t="e">
        <f t="shared" si="8"/>
        <v>#REF!</v>
      </c>
      <c r="K42" s="29" t="e">
        <f t="shared" si="9"/>
        <v>#REF!</v>
      </c>
    </row>
    <row r="43" spans="6:11" ht="15" hidden="1" customHeight="1" x14ac:dyDescent="0.25">
      <c r="F43" s="97"/>
      <c r="G43" s="33" t="s">
        <v>26</v>
      </c>
      <c r="H43" s="4">
        <v>2152</v>
      </c>
      <c r="I43" s="4" t="e">
        <f>(GETPIVOTDATA("Coût",#REF!,"Période","04 - Automne","Ligne Budgétaire","5 - Entretien et equipement : Code 606400 "))</f>
        <v>#REF!</v>
      </c>
      <c r="J43" s="7" t="e">
        <f t="shared" si="8"/>
        <v>#REF!</v>
      </c>
      <c r="K43" s="29" t="e">
        <f t="shared" si="9"/>
        <v>#REF!</v>
      </c>
    </row>
    <row r="44" spans="6:11" ht="15" hidden="1" customHeight="1" x14ac:dyDescent="0.25">
      <c r="F44" s="97"/>
      <c r="G44" s="34" t="s">
        <v>27</v>
      </c>
      <c r="H44" s="4">
        <v>2843.78</v>
      </c>
      <c r="I44" s="4" t="e">
        <f>(GETPIVOTDATA("Coût",#REF!,"Période","04 - Automne","Ligne Budgétaire","6 - Alimentation Code : 606851 "))</f>
        <v>#REF!</v>
      </c>
      <c r="J44" s="7" t="e">
        <f t="shared" si="8"/>
        <v>#REF!</v>
      </c>
      <c r="K44" s="29" t="e">
        <f t="shared" si="9"/>
        <v>#REF!</v>
      </c>
    </row>
    <row r="45" spans="6:11" ht="15" hidden="1" customHeight="1" x14ac:dyDescent="0.25">
      <c r="F45" s="97"/>
      <c r="G45" s="35" t="s">
        <v>29</v>
      </c>
      <c r="H45" s="4"/>
      <c r="I45" s="4" t="e">
        <f>(GETPIVOTDATA("Coût",#REF!,"Période","04 - Automne","Ligne Budgétaire","7 - Soirée Enfants"))</f>
        <v>#REF!</v>
      </c>
      <c r="J45" s="7" t="e">
        <f t="shared" si="8"/>
        <v>#REF!</v>
      </c>
      <c r="K45" s="29" t="e">
        <f t="shared" si="9"/>
        <v>#REF!</v>
      </c>
    </row>
    <row r="46" spans="6:11" ht="15" hidden="1" customHeight="1" x14ac:dyDescent="0.25">
      <c r="F46" s="98"/>
      <c r="G46" s="5" t="s">
        <v>20</v>
      </c>
      <c r="H46" s="6">
        <f>SUM(H39:H43,H45)</f>
        <v>6280.44</v>
      </c>
      <c r="I46" s="6" t="e">
        <f>SUM(I39:I43,I45)</f>
        <v>#REF!</v>
      </c>
      <c r="J46" s="8" t="e">
        <f>SUM(J39:J43,J45)</f>
        <v>#REF!</v>
      </c>
      <c r="K46" s="36" t="e">
        <f>(H46-I46)/H46</f>
        <v>#REF!</v>
      </c>
    </row>
    <row r="47" spans="6:11" ht="15" hidden="1" customHeight="1" x14ac:dyDescent="0.25">
      <c r="F47" s="89" t="s">
        <v>52</v>
      </c>
      <c r="G47" s="28" t="s">
        <v>22</v>
      </c>
      <c r="H47" s="4">
        <v>277.77999999999997</v>
      </c>
      <c r="I47" s="4" t="e">
        <f>(GETPIVOTDATA("Coût",#REF!,"Période","05 - Noël","Ligne Budgétaire","1 - Activités Pédagogiques : Code 606853 "))</f>
        <v>#REF!</v>
      </c>
      <c r="J47" s="7" t="e">
        <f t="shared" ref="J47:J53" si="10">H47-I47</f>
        <v>#REF!</v>
      </c>
      <c r="K47" s="29" t="e">
        <f t="shared" ref="K47:K53" si="11">(H47-I47)/H47</f>
        <v>#REF!</v>
      </c>
    </row>
    <row r="48" spans="6:11" ht="15" hidden="1" customHeight="1" x14ac:dyDescent="0.25">
      <c r="F48" s="89"/>
      <c r="G48" s="30" t="s">
        <v>23</v>
      </c>
      <c r="H48" s="4">
        <v>25.25</v>
      </c>
      <c r="I48" s="4" t="e">
        <f>(GETPIVOTDATA("Coût",#REF!,"Période","05 - Noël","Ligne Budgétaire","2 - Pharmacie "))</f>
        <v>#REF!</v>
      </c>
      <c r="J48" s="7" t="e">
        <f t="shared" si="10"/>
        <v>#REF!</v>
      </c>
      <c r="K48" s="29" t="e">
        <f t="shared" si="11"/>
        <v>#REF!</v>
      </c>
    </row>
    <row r="49" spans="6:11" ht="15" hidden="1" customHeight="1" x14ac:dyDescent="0.25">
      <c r="F49" s="89"/>
      <c r="G49" s="31" t="s">
        <v>24</v>
      </c>
      <c r="H49" s="4">
        <v>404.04</v>
      </c>
      <c r="I49" s="4" t="e">
        <f>(GETPIVOTDATA("Coût",#REF!,"Période","05 - Noël","Ligne Budgétaire","3 - Transport : Code 62510 "))</f>
        <v>#REF!</v>
      </c>
      <c r="J49" s="7" t="e">
        <f t="shared" si="10"/>
        <v>#REF!</v>
      </c>
      <c r="K49" s="29" t="e">
        <f t="shared" si="11"/>
        <v>#REF!</v>
      </c>
    </row>
    <row r="50" spans="6:11" ht="15.75" hidden="1" customHeight="1" x14ac:dyDescent="0.25">
      <c r="F50" s="89"/>
      <c r="G50" s="32" t="s">
        <v>25</v>
      </c>
      <c r="H50" s="4">
        <v>202.02</v>
      </c>
      <c r="I50" s="4" t="e">
        <f>(GETPIVOTDATA("Coût",#REF!,"Période","05 - Noël","Ligne Budgétaire","4 - Fourniture d'activités : Code 606800 "))</f>
        <v>#REF!</v>
      </c>
      <c r="J50" s="7" t="e">
        <f t="shared" si="10"/>
        <v>#REF!</v>
      </c>
      <c r="K50" s="29" t="e">
        <f t="shared" si="11"/>
        <v>#REF!</v>
      </c>
    </row>
    <row r="51" spans="6:11" ht="15.75" hidden="1" customHeight="1" x14ac:dyDescent="0.25">
      <c r="F51" s="89"/>
      <c r="G51" s="33" t="s">
        <v>26</v>
      </c>
      <c r="H51" s="4">
        <v>454.55</v>
      </c>
      <c r="I51" s="4" t="e">
        <f>(GETPIVOTDATA("Coût",#REF!,"Période","05 - Noël","Ligne Budgétaire","5 - Entretien et equipement : Code 606400 "))</f>
        <v>#REF!</v>
      </c>
      <c r="J51" s="7" t="e">
        <f t="shared" si="10"/>
        <v>#REF!</v>
      </c>
      <c r="K51" s="29" t="e">
        <f t="shared" si="11"/>
        <v>#REF!</v>
      </c>
    </row>
    <row r="52" spans="6:11" ht="15.75" hidden="1" customHeight="1" x14ac:dyDescent="0.25">
      <c r="F52" s="89"/>
      <c r="G52" s="34" t="s">
        <v>27</v>
      </c>
      <c r="H52" s="4">
        <v>1565.66</v>
      </c>
      <c r="I52" s="4" t="e">
        <f>(GETPIVOTDATA("Coût",#REF!,"Période","05 - Noël","Ligne Budgétaire","6 - Alimentation Code : 606851 "))</f>
        <v>#REF!</v>
      </c>
      <c r="J52" s="7" t="e">
        <f t="shared" si="10"/>
        <v>#REF!</v>
      </c>
      <c r="K52" s="29" t="e">
        <f t="shared" si="11"/>
        <v>#REF!</v>
      </c>
    </row>
    <row r="53" spans="6:11" ht="15" hidden="1" customHeight="1" x14ac:dyDescent="0.25">
      <c r="F53" s="89"/>
      <c r="G53" s="35" t="s">
        <v>29</v>
      </c>
      <c r="H53" s="4"/>
      <c r="I53" s="4" t="e">
        <f>(GETPIVOTDATA("Coût",#REF!,"Période","05 - Noël","Ligne Budgétaire","7 - Soirée Enfants"))</f>
        <v>#REF!</v>
      </c>
      <c r="J53" s="7" t="e">
        <f t="shared" si="10"/>
        <v>#REF!</v>
      </c>
      <c r="K53" s="29" t="e">
        <f t="shared" si="11"/>
        <v>#REF!</v>
      </c>
    </row>
    <row r="54" spans="6:11" ht="15.75" hidden="1" customHeight="1" x14ac:dyDescent="0.25">
      <c r="F54" s="90"/>
      <c r="G54" s="9" t="s">
        <v>20</v>
      </c>
      <c r="H54" s="6">
        <f>SUM(H47:H51,H53)</f>
        <v>1363.6399999999999</v>
      </c>
      <c r="I54" s="6" t="e">
        <f>SUM(I47:I51,I53)</f>
        <v>#REF!</v>
      </c>
      <c r="J54" s="8" t="e">
        <f>SUM(J47:J51,J53)</f>
        <v>#REF!</v>
      </c>
      <c r="K54" s="36" t="e">
        <f>(H54-I54)/H54</f>
        <v>#REF!</v>
      </c>
    </row>
    <row r="55" spans="6:11" ht="15.75" thickBot="1" x14ac:dyDescent="0.3">
      <c r="F55" s="91" t="s">
        <v>40</v>
      </c>
      <c r="G55" s="92"/>
      <c r="H55" s="37">
        <f>SUM(H46,H54,H38,H30,H22)</f>
        <v>14784.36</v>
      </c>
      <c r="I55" s="38">
        <f>SUM(I38)</f>
        <v>0</v>
      </c>
      <c r="J55" s="37">
        <f>SUM(J38)</f>
        <v>1450</v>
      </c>
      <c r="K55" s="39">
        <f>(H55-I55)/H55</f>
        <v>1</v>
      </c>
    </row>
  </sheetData>
  <sheetProtection algorithmName="SHA-512" hashValue="6AZOZ3soji9jOpsSfc9OEF6NxkwdSQaqAldPTT3IZA8XR/J5iSnYqjTDqpJMq2co+mmylqSw4GmQbiXl9S9+uQ==" saltValue="BKOxbINh5cqi9I63JiGveQ==" spinCount="100000" sheet="1" objects="1" scenarios="1"/>
  <mergeCells count="8">
    <mergeCell ref="A1:E1"/>
    <mergeCell ref="F47:F54"/>
    <mergeCell ref="F55:G55"/>
    <mergeCell ref="F13:K13"/>
    <mergeCell ref="F15:F22"/>
    <mergeCell ref="F23:F30"/>
    <mergeCell ref="F31:F38"/>
    <mergeCell ref="F39:F46"/>
  </mergeCells>
  <conditionalFormatting sqref="E4:E11">
    <cfRule type="iconSet" priority="187">
      <iconSet iconSet="3Signs">
        <cfvo type="percent" val="0"/>
        <cfvo type="num" val="-20"/>
        <cfvo type="num" val="0"/>
      </iconSet>
    </cfRule>
  </conditionalFormatting>
  <conditionalFormatting sqref="K47:K53">
    <cfRule type="dataBar" priority="45">
      <dataBar>
        <cfvo type="min"/>
        <cfvo type="max"/>
        <color theme="4"/>
      </dataBar>
      <extLst>
        <ext xmlns:x14="http://schemas.microsoft.com/office/spreadsheetml/2009/9/main" uri="{B025F937-C7B1-47D3-B67F-A62EFF666E3E}">
          <x14:id>{FAE66465-E532-4F0F-B5B1-ED64747B6499}</x14:id>
        </ext>
      </extLst>
    </cfRule>
  </conditionalFormatting>
  <conditionalFormatting sqref="K39:K45">
    <cfRule type="dataBar" priority="44">
      <dataBar>
        <cfvo type="min"/>
        <cfvo type="max"/>
        <color theme="4"/>
      </dataBar>
      <extLst>
        <ext xmlns:x14="http://schemas.microsoft.com/office/spreadsheetml/2009/9/main" uri="{B025F937-C7B1-47D3-B67F-A62EFF666E3E}">
          <x14:id>{66252407-F8ED-4E26-95E4-451D0A4C6883}</x14:id>
        </ext>
      </extLst>
    </cfRule>
  </conditionalFormatting>
  <conditionalFormatting sqref="K31:K37">
    <cfRule type="dataBar" priority="43">
      <dataBar>
        <cfvo type="min"/>
        <cfvo type="max"/>
        <color theme="4"/>
      </dataBar>
      <extLst>
        <ext xmlns:x14="http://schemas.microsoft.com/office/spreadsheetml/2009/9/main" uri="{B025F937-C7B1-47D3-B67F-A62EFF666E3E}">
          <x14:id>{5296BBC1-2539-4CB3-8EA4-0E4E2D7AE760}</x14:id>
        </ext>
      </extLst>
    </cfRule>
  </conditionalFormatting>
  <conditionalFormatting sqref="K23:K29">
    <cfRule type="dataBar" priority="42">
      <dataBar>
        <cfvo type="min"/>
        <cfvo type="max"/>
        <color theme="4"/>
      </dataBar>
      <extLst>
        <ext xmlns:x14="http://schemas.microsoft.com/office/spreadsheetml/2009/9/main" uri="{B025F937-C7B1-47D3-B67F-A62EFF666E3E}">
          <x14:id>{4CE78C18-235B-4461-A295-8261D4A703C3}</x14:id>
        </ext>
      </extLst>
    </cfRule>
  </conditionalFormatting>
  <conditionalFormatting sqref="K15:K21">
    <cfRule type="dataBar" priority="41">
      <dataBar>
        <cfvo type="min"/>
        <cfvo type="max"/>
        <color theme="4"/>
      </dataBar>
      <extLst>
        <ext xmlns:x14="http://schemas.microsoft.com/office/spreadsheetml/2009/9/main" uri="{B025F937-C7B1-47D3-B67F-A62EFF666E3E}">
          <x14:id>{40EA2E7D-2886-4165-9CBB-EE9E602C3FED}</x14:id>
        </ext>
      </extLst>
    </cfRule>
  </conditionalFormatting>
  <conditionalFormatting sqref="K55">
    <cfRule type="dataBar" priority="32">
      <dataBar>
        <cfvo type="min"/>
        <cfvo type="max"/>
        <color theme="4"/>
      </dataBar>
      <extLst>
        <ext xmlns:x14="http://schemas.microsoft.com/office/spreadsheetml/2009/9/main" uri="{B025F937-C7B1-47D3-B67F-A62EFF666E3E}">
          <x14:id>{02DE9C31-DD6B-4974-B918-826E38A95406}</x14:id>
        </ext>
      </extLst>
    </cfRule>
  </conditionalFormatting>
  <conditionalFormatting sqref="K22">
    <cfRule type="dataBar" priority="31">
      <dataBar>
        <cfvo type="min"/>
        <cfvo type="max"/>
        <color theme="4"/>
      </dataBar>
      <extLst>
        <ext xmlns:x14="http://schemas.microsoft.com/office/spreadsheetml/2009/9/main" uri="{B025F937-C7B1-47D3-B67F-A62EFF666E3E}">
          <x14:id>{5FCECDD9-2C76-438D-892B-CF77F9FE4D25}</x14:id>
        </ext>
      </extLst>
    </cfRule>
  </conditionalFormatting>
  <conditionalFormatting sqref="K30">
    <cfRule type="dataBar" priority="30">
      <dataBar>
        <cfvo type="min"/>
        <cfvo type="max"/>
        <color theme="4"/>
      </dataBar>
      <extLst>
        <ext xmlns:x14="http://schemas.microsoft.com/office/spreadsheetml/2009/9/main" uri="{B025F937-C7B1-47D3-B67F-A62EFF666E3E}">
          <x14:id>{9FFFFA7A-47C0-44A4-B061-578B4B5AECBB}</x14:id>
        </ext>
      </extLst>
    </cfRule>
  </conditionalFormatting>
  <conditionalFormatting sqref="K38">
    <cfRule type="dataBar" priority="29">
      <dataBar>
        <cfvo type="min"/>
        <cfvo type="max"/>
        <color theme="4"/>
      </dataBar>
      <extLst>
        <ext xmlns:x14="http://schemas.microsoft.com/office/spreadsheetml/2009/9/main" uri="{B025F937-C7B1-47D3-B67F-A62EFF666E3E}">
          <x14:id>{FD05E304-171F-423C-8A5C-CC58F73CA215}</x14:id>
        </ext>
      </extLst>
    </cfRule>
  </conditionalFormatting>
  <conditionalFormatting sqref="K46">
    <cfRule type="dataBar" priority="28">
      <dataBar>
        <cfvo type="min"/>
        <cfvo type="max"/>
        <color theme="4"/>
      </dataBar>
      <extLst>
        <ext xmlns:x14="http://schemas.microsoft.com/office/spreadsheetml/2009/9/main" uri="{B025F937-C7B1-47D3-B67F-A62EFF666E3E}">
          <x14:id>{82D289A6-556C-41E1-9AC4-3CA5F0A73634}</x14:id>
        </ext>
      </extLst>
    </cfRule>
  </conditionalFormatting>
  <conditionalFormatting sqref="K54">
    <cfRule type="dataBar" priority="27">
      <dataBar>
        <cfvo type="min"/>
        <cfvo type="max"/>
        <color theme="4"/>
      </dataBar>
      <extLst>
        <ext xmlns:x14="http://schemas.microsoft.com/office/spreadsheetml/2009/9/main" uri="{B025F937-C7B1-47D3-B67F-A62EFF666E3E}">
          <x14:id>{A5544933-81CC-4CD4-98B5-BD25485C28DE}</x14:id>
        </ext>
      </extLst>
    </cfRule>
  </conditionalFormatting>
  <pageMargins left="0.7" right="0.7" top="0.75" bottom="0.75" header="0.3" footer="0.3"/>
  <pageSetup paperSize="8" scale="49" orientation="landscape"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FAE66465-E532-4F0F-B5B1-ED64747B6499}">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K47:K53</xm:sqref>
        </x14:conditionalFormatting>
        <x14:conditionalFormatting xmlns:xm="http://schemas.microsoft.com/office/excel/2006/main">
          <x14:cfRule type="dataBar" id="{66252407-F8ED-4E26-95E4-451D0A4C6883}">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K39:K45</xm:sqref>
        </x14:conditionalFormatting>
        <x14:conditionalFormatting xmlns:xm="http://schemas.microsoft.com/office/excel/2006/main">
          <x14:cfRule type="dataBar" id="{5296BBC1-2539-4CB3-8EA4-0E4E2D7AE760}">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K31:K37</xm:sqref>
        </x14:conditionalFormatting>
        <x14:conditionalFormatting xmlns:xm="http://schemas.microsoft.com/office/excel/2006/main">
          <x14:cfRule type="dataBar" id="{4CE78C18-235B-4461-A295-8261D4A703C3}">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K23:K29</xm:sqref>
        </x14:conditionalFormatting>
        <x14:conditionalFormatting xmlns:xm="http://schemas.microsoft.com/office/excel/2006/main">
          <x14:cfRule type="dataBar" id="{40EA2E7D-2886-4165-9CBB-EE9E602C3FED}">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K15:K21</xm:sqref>
        </x14:conditionalFormatting>
        <x14:conditionalFormatting xmlns:xm="http://schemas.microsoft.com/office/excel/2006/main">
          <x14:cfRule type="dataBar" id="{02DE9C31-DD6B-4974-B918-826E38A95406}">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K55</xm:sqref>
        </x14:conditionalFormatting>
        <x14:conditionalFormatting xmlns:xm="http://schemas.microsoft.com/office/excel/2006/main">
          <x14:cfRule type="dataBar" id="{5FCECDD9-2C76-438D-892B-CF77F9FE4D25}">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K22</xm:sqref>
        </x14:conditionalFormatting>
        <x14:conditionalFormatting xmlns:xm="http://schemas.microsoft.com/office/excel/2006/main">
          <x14:cfRule type="dataBar" id="{9FFFFA7A-47C0-44A4-B061-578B4B5AECBB}">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K30</xm:sqref>
        </x14:conditionalFormatting>
        <x14:conditionalFormatting xmlns:xm="http://schemas.microsoft.com/office/excel/2006/main">
          <x14:cfRule type="dataBar" id="{FD05E304-171F-423C-8A5C-CC58F73CA215}">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K38</xm:sqref>
        </x14:conditionalFormatting>
        <x14:conditionalFormatting xmlns:xm="http://schemas.microsoft.com/office/excel/2006/main">
          <x14:cfRule type="dataBar" id="{82D289A6-556C-41E1-9AC4-3CA5F0A73634}">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K46</xm:sqref>
        </x14:conditionalFormatting>
        <x14:conditionalFormatting xmlns:xm="http://schemas.microsoft.com/office/excel/2006/main">
          <x14:cfRule type="dataBar" id="{A5544933-81CC-4CD4-98B5-BD25485C28DE}">
            <x14:dataBar minLength="0" maxLength="100" border="1" negativeBarBorderColorSameAsPositive="0" axisPosition="middle">
              <x14:cfvo type="min"/>
              <x14:cfvo type="max"/>
              <x14:borderColor theme="4"/>
              <x14:negativeFillColor theme="5"/>
              <x14:negativeBorderColor theme="5"/>
              <x14:axisColor theme="0" tint="-0.499984740745262"/>
            </x14:dataBar>
          </x14:cfRule>
          <xm:sqref>K54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1"/>
  <sheetViews>
    <sheetView topLeftCell="B1" workbookViewId="0">
      <selection activeCell="E13" sqref="E13"/>
    </sheetView>
  </sheetViews>
  <sheetFormatPr baseColWidth="10" defaultRowHeight="12.75" x14ac:dyDescent="0.2"/>
  <cols>
    <col min="1" max="1" width="18.85546875" customWidth="1"/>
    <col min="2" max="2" width="34.140625" bestFit="1" customWidth="1"/>
    <col min="3" max="3" width="12" bestFit="1" customWidth="1"/>
    <col min="4" max="4" width="22.5703125" bestFit="1" customWidth="1"/>
    <col min="5" max="5" width="33" bestFit="1" customWidth="1"/>
    <col min="6" max="6" width="36" bestFit="1" customWidth="1"/>
    <col min="7" max="7" width="26.42578125" bestFit="1" customWidth="1"/>
    <col min="8" max="8" width="14.5703125" bestFit="1" customWidth="1"/>
    <col min="9" max="9" width="5.42578125" hidden="1" customWidth="1"/>
    <col min="10" max="10" width="11.140625" customWidth="1"/>
  </cols>
  <sheetData>
    <row r="3" spans="1:10" x14ac:dyDescent="0.2">
      <c r="A3" s="61" t="s">
        <v>35</v>
      </c>
      <c r="B3" s="61" t="s">
        <v>32</v>
      </c>
      <c r="C3" s="61"/>
      <c r="D3" s="61"/>
      <c r="E3" s="61"/>
      <c r="F3" s="61"/>
      <c r="G3" s="61"/>
      <c r="H3" s="61"/>
      <c r="I3" s="61"/>
      <c r="J3" s="61"/>
    </row>
    <row r="4" spans="1:10" x14ac:dyDescent="0.2">
      <c r="A4" s="61" t="s">
        <v>34</v>
      </c>
      <c r="B4" s="61" t="s">
        <v>43</v>
      </c>
      <c r="C4" s="41" t="s">
        <v>36</v>
      </c>
      <c r="D4" s="61" t="s">
        <v>44</v>
      </c>
      <c r="E4" s="41" t="s">
        <v>45</v>
      </c>
      <c r="F4" s="61" t="s">
        <v>46</v>
      </c>
      <c r="G4" s="41" t="s">
        <v>42</v>
      </c>
      <c r="H4" s="61" t="s">
        <v>37</v>
      </c>
      <c r="I4" s="61" t="s">
        <v>47</v>
      </c>
      <c r="J4" s="40" t="s">
        <v>33</v>
      </c>
    </row>
    <row r="5" spans="1:10" x14ac:dyDescent="0.2">
      <c r="A5" s="60" t="s">
        <v>55</v>
      </c>
      <c r="B5" s="82"/>
      <c r="C5" s="83"/>
      <c r="D5" s="82"/>
      <c r="E5" s="83"/>
      <c r="F5" s="82"/>
      <c r="G5" s="83"/>
      <c r="H5" s="82"/>
      <c r="I5" s="82"/>
      <c r="J5" s="84"/>
    </row>
    <row r="6" spans="1:10" x14ac:dyDescent="0.2">
      <c r="A6" s="60" t="s">
        <v>54</v>
      </c>
      <c r="B6" s="82"/>
      <c r="C6" s="83"/>
      <c r="D6" s="82"/>
      <c r="E6" s="83"/>
      <c r="F6" s="82"/>
      <c r="G6" s="83"/>
      <c r="H6" s="82"/>
      <c r="I6" s="82"/>
      <c r="J6" s="84"/>
    </row>
    <row r="7" spans="1:10" x14ac:dyDescent="0.2">
      <c r="A7" s="60" t="s">
        <v>57</v>
      </c>
      <c r="B7" s="82"/>
      <c r="C7" s="83"/>
      <c r="D7" s="82"/>
      <c r="E7" s="83"/>
      <c r="F7" s="82"/>
      <c r="G7" s="83"/>
      <c r="H7" s="82"/>
      <c r="I7" s="82"/>
      <c r="J7" s="84"/>
    </row>
    <row r="8" spans="1:10" x14ac:dyDescent="0.2">
      <c r="A8" s="60" t="s">
        <v>56</v>
      </c>
      <c r="B8" s="82"/>
      <c r="C8" s="83"/>
      <c r="D8" s="82"/>
      <c r="E8" s="83"/>
      <c r="F8" s="82"/>
      <c r="G8" s="83"/>
      <c r="H8" s="82"/>
      <c r="I8" s="82"/>
      <c r="J8" s="84"/>
    </row>
    <row r="9" spans="1:10" x14ac:dyDescent="0.2">
      <c r="A9" s="60" t="s">
        <v>53</v>
      </c>
      <c r="B9" s="82"/>
      <c r="C9" s="83"/>
      <c r="D9" s="82"/>
      <c r="E9" s="83"/>
      <c r="F9" s="82"/>
      <c r="G9" s="83"/>
      <c r="H9" s="82"/>
      <c r="I9" s="82"/>
      <c r="J9" s="84"/>
    </row>
    <row r="10" spans="1:10" hidden="1" x14ac:dyDescent="0.2">
      <c r="A10" s="60" t="s">
        <v>47</v>
      </c>
      <c r="B10" s="82"/>
      <c r="C10" s="82"/>
      <c r="D10" s="82"/>
      <c r="E10" s="82"/>
      <c r="F10" s="82"/>
      <c r="G10" s="82"/>
      <c r="H10" s="82"/>
      <c r="I10" s="82"/>
      <c r="J10" s="84"/>
    </row>
    <row r="11" spans="1:10" x14ac:dyDescent="0.2">
      <c r="A11" s="62" t="s">
        <v>33</v>
      </c>
      <c r="B11" s="84"/>
      <c r="C11" s="84"/>
      <c r="D11" s="84"/>
      <c r="E11" s="84"/>
      <c r="F11" s="84"/>
      <c r="G11" s="84"/>
      <c r="H11" s="84"/>
      <c r="I11" s="82"/>
      <c r="J11" s="84"/>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8"/>
  <sheetViews>
    <sheetView zoomScaleNormal="100" workbookViewId="0">
      <pane ySplit="1" topLeftCell="A2" activePane="bottomLeft" state="frozen"/>
      <selection pane="bottomLeft" activeCell="C41" sqref="C41"/>
    </sheetView>
  </sheetViews>
  <sheetFormatPr baseColWidth="10" defaultRowHeight="12.75" x14ac:dyDescent="0.2"/>
  <cols>
    <col min="1" max="1" width="14.28515625" style="57" customWidth="1"/>
    <col min="2" max="2" width="20" style="54" customWidth="1"/>
    <col min="3" max="3" width="34" style="54" bestFit="1" customWidth="1"/>
    <col min="4" max="4" width="12.42578125" style="56" bestFit="1" customWidth="1"/>
    <col min="5" max="5" width="11.42578125" style="56"/>
    <col min="6" max="6" width="22.7109375" style="54" customWidth="1"/>
    <col min="7" max="7" width="33.5703125" style="54" bestFit="1" customWidth="1"/>
    <col min="8" max="8" width="110.42578125" style="54" bestFit="1" customWidth="1"/>
  </cols>
  <sheetData>
    <row r="1" spans="1:8" x14ac:dyDescent="0.2">
      <c r="A1" s="44" t="s">
        <v>31</v>
      </c>
      <c r="B1" s="49" t="s">
        <v>21</v>
      </c>
      <c r="C1" s="49" t="s">
        <v>12</v>
      </c>
      <c r="D1" s="47" t="s">
        <v>13</v>
      </c>
      <c r="E1" s="48" t="s">
        <v>38</v>
      </c>
      <c r="F1" s="49" t="s">
        <v>14</v>
      </c>
      <c r="G1" s="49" t="s">
        <v>15</v>
      </c>
      <c r="H1" s="49" t="s">
        <v>41</v>
      </c>
    </row>
    <row r="2" spans="1:8" hidden="1" x14ac:dyDescent="0.2">
      <c r="A2" s="44"/>
      <c r="B2" s="45" t="s">
        <v>55</v>
      </c>
      <c r="C2" s="46" t="s">
        <v>43</v>
      </c>
      <c r="D2" s="47"/>
      <c r="E2" s="48"/>
      <c r="F2" s="49"/>
      <c r="G2" s="49"/>
      <c r="H2" s="49"/>
    </row>
    <row r="3" spans="1:8" hidden="1" x14ac:dyDescent="0.2">
      <c r="A3" s="44"/>
      <c r="B3" s="45" t="s">
        <v>55</v>
      </c>
      <c r="C3" s="46" t="s">
        <v>36</v>
      </c>
      <c r="D3" s="47"/>
      <c r="E3" s="48"/>
      <c r="F3" s="49"/>
      <c r="G3" s="49"/>
      <c r="H3" s="49"/>
    </row>
    <row r="4" spans="1:8" hidden="1" x14ac:dyDescent="0.2">
      <c r="A4" s="44"/>
      <c r="B4" s="45" t="s">
        <v>55</v>
      </c>
      <c r="C4" s="46" t="s">
        <v>44</v>
      </c>
      <c r="D4" s="47"/>
      <c r="E4" s="48"/>
      <c r="F4" s="49"/>
      <c r="G4" s="49"/>
      <c r="H4" s="49"/>
    </row>
    <row r="5" spans="1:8" hidden="1" x14ac:dyDescent="0.2">
      <c r="A5" s="44"/>
      <c r="B5" s="45" t="s">
        <v>55</v>
      </c>
      <c r="C5" s="46" t="s">
        <v>45</v>
      </c>
      <c r="D5" s="47"/>
      <c r="E5" s="48"/>
      <c r="F5" s="49"/>
      <c r="G5" s="49"/>
      <c r="H5" s="49"/>
    </row>
    <row r="6" spans="1:8" hidden="1" x14ac:dyDescent="0.2">
      <c r="A6" s="44"/>
      <c r="B6" s="45" t="s">
        <v>55</v>
      </c>
      <c r="C6" s="46" t="s">
        <v>46</v>
      </c>
      <c r="D6" s="47"/>
      <c r="E6" s="48"/>
      <c r="F6" s="49"/>
      <c r="G6" s="49"/>
      <c r="H6" s="49"/>
    </row>
    <row r="7" spans="1:8" hidden="1" x14ac:dyDescent="0.2">
      <c r="A7" s="44"/>
      <c r="B7" s="45" t="s">
        <v>55</v>
      </c>
      <c r="C7" s="46" t="s">
        <v>42</v>
      </c>
      <c r="D7" s="47"/>
      <c r="E7" s="48"/>
      <c r="F7" s="49"/>
      <c r="G7" s="49"/>
      <c r="H7" s="49"/>
    </row>
    <row r="8" spans="1:8" hidden="1" x14ac:dyDescent="0.2">
      <c r="A8" s="44"/>
      <c r="B8" s="45" t="s">
        <v>55</v>
      </c>
      <c r="C8" s="46" t="s">
        <v>37</v>
      </c>
      <c r="D8" s="47"/>
      <c r="E8" s="48"/>
      <c r="F8" s="49"/>
      <c r="G8" s="49"/>
      <c r="H8" s="49"/>
    </row>
    <row r="9" spans="1:8" hidden="1" x14ac:dyDescent="0.2">
      <c r="A9" s="44"/>
      <c r="B9" s="45" t="s">
        <v>55</v>
      </c>
      <c r="C9" s="46" t="s">
        <v>43</v>
      </c>
      <c r="D9" s="47"/>
      <c r="E9" s="48"/>
      <c r="F9" s="49"/>
      <c r="G9" s="49"/>
      <c r="H9" s="49"/>
    </row>
    <row r="10" spans="1:8" hidden="1" x14ac:dyDescent="0.2">
      <c r="A10" s="44"/>
      <c r="B10" s="45" t="s">
        <v>54</v>
      </c>
      <c r="C10" s="46" t="s">
        <v>36</v>
      </c>
      <c r="D10" s="47"/>
      <c r="E10" s="48"/>
      <c r="F10" s="49"/>
      <c r="G10" s="49"/>
      <c r="H10" s="49"/>
    </row>
    <row r="11" spans="1:8" hidden="1" x14ac:dyDescent="0.2">
      <c r="A11" s="44"/>
      <c r="B11" s="45" t="s">
        <v>54</v>
      </c>
      <c r="C11" s="46" t="s">
        <v>44</v>
      </c>
      <c r="D11" s="47"/>
      <c r="E11" s="48"/>
      <c r="F11" s="49"/>
      <c r="G11" s="49"/>
      <c r="H11" s="49"/>
    </row>
    <row r="12" spans="1:8" hidden="1" x14ac:dyDescent="0.2">
      <c r="A12" s="44"/>
      <c r="B12" s="45" t="s">
        <v>54</v>
      </c>
      <c r="C12" s="46" t="s">
        <v>45</v>
      </c>
      <c r="D12" s="47"/>
      <c r="E12" s="48"/>
      <c r="F12" s="49"/>
      <c r="G12" s="49"/>
      <c r="H12" s="49"/>
    </row>
    <row r="13" spans="1:8" hidden="1" x14ac:dyDescent="0.2">
      <c r="A13" s="44"/>
      <c r="B13" s="45" t="s">
        <v>54</v>
      </c>
      <c r="C13" s="46" t="s">
        <v>46</v>
      </c>
      <c r="D13" s="47"/>
      <c r="E13" s="48"/>
      <c r="F13" s="49"/>
      <c r="G13" s="49"/>
      <c r="H13" s="49"/>
    </row>
    <row r="14" spans="1:8" hidden="1" x14ac:dyDescent="0.2">
      <c r="A14" s="44"/>
      <c r="B14" s="45" t="s">
        <v>54</v>
      </c>
      <c r="C14" s="46" t="s">
        <v>42</v>
      </c>
      <c r="D14" s="47"/>
      <c r="E14" s="48"/>
      <c r="F14" s="49"/>
      <c r="G14" s="49"/>
      <c r="H14" s="49"/>
    </row>
    <row r="15" spans="1:8" hidden="1" x14ac:dyDescent="0.2">
      <c r="A15" s="44"/>
      <c r="B15" s="45" t="s">
        <v>54</v>
      </c>
      <c r="C15" s="46" t="s">
        <v>37</v>
      </c>
      <c r="D15" s="47"/>
      <c r="E15" s="48"/>
      <c r="F15" s="49"/>
      <c r="G15" s="49"/>
      <c r="H15" s="49"/>
    </row>
    <row r="16" spans="1:8" hidden="1" x14ac:dyDescent="0.2">
      <c r="A16" s="44"/>
      <c r="B16" s="45" t="s">
        <v>57</v>
      </c>
      <c r="C16" s="46" t="s">
        <v>43</v>
      </c>
      <c r="D16" s="47"/>
      <c r="E16" s="48"/>
      <c r="F16" s="49"/>
      <c r="G16" s="49"/>
      <c r="H16" s="49"/>
    </row>
    <row r="17" spans="1:8" hidden="1" x14ac:dyDescent="0.2">
      <c r="A17" s="44"/>
      <c r="B17" s="45" t="s">
        <v>57</v>
      </c>
      <c r="C17" s="46" t="s">
        <v>36</v>
      </c>
      <c r="D17" s="47"/>
      <c r="E17" s="48"/>
      <c r="F17" s="49"/>
      <c r="G17" s="49"/>
      <c r="H17" s="49"/>
    </row>
    <row r="18" spans="1:8" hidden="1" x14ac:dyDescent="0.2">
      <c r="A18" s="44"/>
      <c r="B18" s="45" t="s">
        <v>57</v>
      </c>
      <c r="C18" s="46" t="s">
        <v>44</v>
      </c>
      <c r="D18" s="47"/>
      <c r="E18" s="48"/>
      <c r="F18" s="49"/>
      <c r="G18" s="49"/>
      <c r="H18" s="49"/>
    </row>
    <row r="19" spans="1:8" hidden="1" x14ac:dyDescent="0.2">
      <c r="A19" s="44"/>
      <c r="B19" s="45" t="s">
        <v>57</v>
      </c>
      <c r="C19" s="46" t="s">
        <v>45</v>
      </c>
      <c r="D19" s="47"/>
      <c r="E19" s="48"/>
      <c r="F19" s="49"/>
      <c r="G19" s="49"/>
      <c r="H19" s="49"/>
    </row>
    <row r="20" spans="1:8" hidden="1" x14ac:dyDescent="0.2">
      <c r="A20" s="44"/>
      <c r="B20" s="45" t="s">
        <v>57</v>
      </c>
      <c r="C20" s="46" t="s">
        <v>46</v>
      </c>
      <c r="D20" s="47"/>
      <c r="E20" s="48"/>
      <c r="F20" s="49"/>
      <c r="G20" s="49"/>
      <c r="H20" s="49"/>
    </row>
    <row r="21" spans="1:8" hidden="1" x14ac:dyDescent="0.2">
      <c r="A21" s="44"/>
      <c r="B21" s="45" t="s">
        <v>57</v>
      </c>
      <c r="C21" s="46" t="s">
        <v>42</v>
      </c>
      <c r="D21" s="47"/>
      <c r="E21" s="48"/>
      <c r="F21" s="49"/>
      <c r="G21" s="49"/>
      <c r="H21" s="49"/>
    </row>
    <row r="22" spans="1:8" hidden="1" x14ac:dyDescent="0.2">
      <c r="A22" s="44"/>
      <c r="B22" s="45" t="s">
        <v>57</v>
      </c>
      <c r="C22" s="46" t="s">
        <v>37</v>
      </c>
      <c r="D22" s="47"/>
      <c r="E22" s="48"/>
      <c r="F22" s="49"/>
      <c r="G22" s="49"/>
      <c r="H22" s="49"/>
    </row>
    <row r="23" spans="1:8" hidden="1" x14ac:dyDescent="0.2">
      <c r="A23" s="44"/>
      <c r="B23" s="45" t="s">
        <v>56</v>
      </c>
      <c r="C23" s="46" t="s">
        <v>43</v>
      </c>
      <c r="D23" s="47"/>
      <c r="E23" s="48"/>
      <c r="F23" s="49"/>
      <c r="G23" s="49"/>
      <c r="H23" s="49"/>
    </row>
    <row r="24" spans="1:8" hidden="1" x14ac:dyDescent="0.2">
      <c r="A24" s="44"/>
      <c r="B24" s="45" t="s">
        <v>56</v>
      </c>
      <c r="C24" s="46" t="s">
        <v>36</v>
      </c>
      <c r="D24" s="47"/>
      <c r="E24" s="48"/>
      <c r="F24" s="49"/>
      <c r="G24" s="49"/>
      <c r="H24" s="49"/>
    </row>
    <row r="25" spans="1:8" hidden="1" x14ac:dyDescent="0.2">
      <c r="A25" s="44"/>
      <c r="B25" s="45" t="s">
        <v>56</v>
      </c>
      <c r="C25" s="46" t="s">
        <v>44</v>
      </c>
      <c r="D25" s="47"/>
      <c r="E25" s="48"/>
      <c r="F25" s="49"/>
      <c r="G25" s="49"/>
      <c r="H25" s="49"/>
    </row>
    <row r="26" spans="1:8" hidden="1" x14ac:dyDescent="0.2">
      <c r="A26" s="44"/>
      <c r="B26" s="45" t="s">
        <v>56</v>
      </c>
      <c r="C26" s="46" t="s">
        <v>45</v>
      </c>
      <c r="D26" s="47"/>
      <c r="E26" s="48"/>
      <c r="F26" s="49"/>
      <c r="G26" s="49"/>
      <c r="H26" s="49"/>
    </row>
    <row r="27" spans="1:8" hidden="1" x14ac:dyDescent="0.2">
      <c r="A27" s="44"/>
      <c r="B27" s="45" t="s">
        <v>56</v>
      </c>
      <c r="C27" s="46" t="s">
        <v>46</v>
      </c>
      <c r="D27" s="47"/>
      <c r="E27" s="48"/>
      <c r="F27" s="49"/>
      <c r="G27" s="49"/>
      <c r="H27" s="49"/>
    </row>
    <row r="28" spans="1:8" hidden="1" x14ac:dyDescent="0.2">
      <c r="A28" s="44"/>
      <c r="B28" s="45" t="s">
        <v>56</v>
      </c>
      <c r="C28" s="46" t="s">
        <v>42</v>
      </c>
      <c r="D28" s="47"/>
      <c r="E28" s="48"/>
      <c r="F28" s="49"/>
      <c r="G28" s="49"/>
      <c r="H28" s="49"/>
    </row>
    <row r="29" spans="1:8" hidden="1" x14ac:dyDescent="0.2">
      <c r="A29" s="44"/>
      <c r="B29" s="45" t="s">
        <v>56</v>
      </c>
      <c r="C29" s="46" t="s">
        <v>37</v>
      </c>
      <c r="D29" s="47"/>
      <c r="E29" s="48"/>
      <c r="F29" s="49"/>
      <c r="G29" s="49"/>
      <c r="H29" s="49"/>
    </row>
    <row r="30" spans="1:8" hidden="1" x14ac:dyDescent="0.2">
      <c r="A30" s="44"/>
      <c r="B30" s="45" t="s">
        <v>53</v>
      </c>
      <c r="C30" s="46" t="s">
        <v>36</v>
      </c>
      <c r="D30" s="47"/>
      <c r="E30" s="48"/>
      <c r="F30" s="49"/>
      <c r="G30" s="49"/>
      <c r="H30" s="49"/>
    </row>
    <row r="31" spans="1:8" hidden="1" x14ac:dyDescent="0.2">
      <c r="A31" s="44"/>
      <c r="B31" s="45" t="s">
        <v>53</v>
      </c>
      <c r="C31" s="46" t="s">
        <v>44</v>
      </c>
      <c r="D31" s="47"/>
      <c r="E31" s="48"/>
      <c r="F31" s="49"/>
      <c r="G31" s="49"/>
      <c r="H31" s="49"/>
    </row>
    <row r="32" spans="1:8" hidden="1" x14ac:dyDescent="0.2">
      <c r="A32" s="44"/>
      <c r="B32" s="45" t="s">
        <v>53</v>
      </c>
      <c r="C32" s="46" t="s">
        <v>45</v>
      </c>
      <c r="D32" s="47"/>
      <c r="E32" s="48"/>
      <c r="F32" s="49"/>
      <c r="G32" s="49"/>
      <c r="H32" s="49"/>
    </row>
    <row r="33" spans="1:8" hidden="1" x14ac:dyDescent="0.2">
      <c r="A33" s="44"/>
      <c r="B33" s="45" t="s">
        <v>53</v>
      </c>
      <c r="C33" s="46" t="s">
        <v>46</v>
      </c>
      <c r="D33" s="47"/>
      <c r="E33" s="48"/>
      <c r="F33" s="49"/>
      <c r="G33" s="49"/>
      <c r="H33" s="49"/>
    </row>
    <row r="34" spans="1:8" hidden="1" x14ac:dyDescent="0.2">
      <c r="A34" s="44"/>
      <c r="B34" s="45" t="s">
        <v>53</v>
      </c>
      <c r="C34" s="46" t="s">
        <v>42</v>
      </c>
      <c r="D34" s="47"/>
      <c r="E34" s="48"/>
      <c r="F34" s="49"/>
      <c r="G34" s="49"/>
      <c r="H34" s="49"/>
    </row>
    <row r="35" spans="1:8" hidden="1" x14ac:dyDescent="0.2">
      <c r="A35" s="44"/>
      <c r="B35" s="45" t="s">
        <v>53</v>
      </c>
      <c r="C35" s="46" t="s">
        <v>37</v>
      </c>
      <c r="D35" s="47"/>
      <c r="E35" s="48"/>
      <c r="F35" s="49"/>
      <c r="G35" s="49"/>
      <c r="H35" s="49"/>
    </row>
    <row r="36" spans="1:8" s="11" customFormat="1" x14ac:dyDescent="0.2">
      <c r="A36" s="50"/>
      <c r="B36" s="43"/>
      <c r="C36" s="43"/>
      <c r="D36" s="51"/>
      <c r="E36" s="51"/>
      <c r="F36" s="43"/>
      <c r="G36" s="43"/>
      <c r="H36" s="52"/>
    </row>
    <row r="37" spans="1:8" s="11" customFormat="1" x14ac:dyDescent="0.2">
      <c r="A37" s="50"/>
      <c r="B37" s="43"/>
      <c r="C37" s="43"/>
      <c r="D37" s="51"/>
      <c r="E37" s="51"/>
      <c r="F37" s="43"/>
      <c r="G37" s="43"/>
      <c r="H37" s="52"/>
    </row>
    <row r="38" spans="1:8" s="11" customFormat="1" x14ac:dyDescent="0.2">
      <c r="A38" s="50"/>
      <c r="B38" s="42"/>
      <c r="C38" s="43"/>
      <c r="D38" s="51"/>
      <c r="E38" s="51"/>
      <c r="F38" s="43"/>
      <c r="G38" s="43"/>
      <c r="H38" s="43"/>
    </row>
    <row r="39" spans="1:8" s="11" customFormat="1" x14ac:dyDescent="0.2">
      <c r="A39" s="50"/>
      <c r="B39" s="42"/>
      <c r="C39" s="43"/>
      <c r="D39" s="51"/>
      <c r="E39" s="51"/>
      <c r="F39" s="43"/>
      <c r="G39" s="43"/>
      <c r="H39" s="43"/>
    </row>
    <row r="40" spans="1:8" s="11" customFormat="1" x14ac:dyDescent="0.2">
      <c r="A40" s="50"/>
      <c r="B40" s="42"/>
      <c r="C40" s="43"/>
      <c r="D40" s="51"/>
      <c r="E40" s="51"/>
      <c r="F40" s="43"/>
      <c r="G40" s="43"/>
      <c r="H40" s="43"/>
    </row>
    <row r="41" spans="1:8" s="11" customFormat="1" x14ac:dyDescent="0.2">
      <c r="A41" s="50"/>
      <c r="B41" s="42"/>
      <c r="C41" s="43"/>
      <c r="D41" s="51"/>
      <c r="E41" s="51"/>
      <c r="F41" s="43"/>
      <c r="G41" s="43"/>
      <c r="H41" s="43"/>
    </row>
    <row r="42" spans="1:8" s="11" customFormat="1" x14ac:dyDescent="0.2">
      <c r="A42" s="50"/>
      <c r="B42" s="42"/>
      <c r="C42" s="43"/>
      <c r="D42" s="53"/>
      <c r="E42" s="51"/>
      <c r="F42" s="43"/>
      <c r="G42" s="43"/>
      <c r="H42" s="43"/>
    </row>
    <row r="43" spans="1:8" s="11" customFormat="1" x14ac:dyDescent="0.2">
      <c r="A43" s="50"/>
      <c r="B43" s="42"/>
      <c r="C43" s="43"/>
      <c r="D43" s="51"/>
      <c r="E43" s="51"/>
      <c r="F43" s="43"/>
      <c r="G43" s="43"/>
      <c r="H43" s="43"/>
    </row>
    <row r="44" spans="1:8" s="11" customFormat="1" x14ac:dyDescent="0.2">
      <c r="A44" s="50"/>
      <c r="B44" s="42"/>
      <c r="C44" s="43"/>
      <c r="D44" s="51"/>
      <c r="E44" s="51"/>
      <c r="F44" s="43"/>
      <c r="G44" s="43"/>
      <c r="H44" s="43"/>
    </row>
    <row r="45" spans="1:8" s="11" customFormat="1" x14ac:dyDescent="0.2">
      <c r="A45" s="50"/>
      <c r="B45" s="42"/>
      <c r="C45" s="43"/>
      <c r="D45" s="51"/>
      <c r="E45" s="51"/>
      <c r="F45" s="43"/>
      <c r="G45" s="43"/>
      <c r="H45" s="43"/>
    </row>
    <row r="46" spans="1:8" s="11" customFormat="1" x14ac:dyDescent="0.2">
      <c r="A46" s="50"/>
      <c r="B46" s="42"/>
      <c r="C46" s="43"/>
      <c r="D46" s="53"/>
      <c r="E46" s="51"/>
      <c r="F46" s="43"/>
      <c r="G46" s="43"/>
      <c r="H46" s="43"/>
    </row>
    <row r="47" spans="1:8" s="11" customFormat="1" x14ac:dyDescent="0.2">
      <c r="A47" s="50"/>
      <c r="B47" s="42"/>
      <c r="C47" s="43"/>
      <c r="D47" s="51"/>
      <c r="E47" s="51"/>
      <c r="F47" s="43"/>
      <c r="G47" s="43"/>
      <c r="H47" s="43"/>
    </row>
    <row r="48" spans="1:8" s="11" customFormat="1" x14ac:dyDescent="0.2">
      <c r="A48" s="50"/>
      <c r="B48" s="42"/>
      <c r="C48" s="43"/>
      <c r="D48" s="51"/>
      <c r="E48" s="51"/>
      <c r="F48" s="52"/>
      <c r="G48" s="43"/>
      <c r="H48" s="43"/>
    </row>
    <row r="49" spans="1:8" s="11" customFormat="1" x14ac:dyDescent="0.2">
      <c r="A49" s="50"/>
      <c r="B49" s="42"/>
      <c r="C49" s="43"/>
      <c r="D49" s="51"/>
      <c r="E49" s="51"/>
      <c r="F49" s="43"/>
      <c r="G49" s="43"/>
      <c r="H49" s="43"/>
    </row>
    <row r="50" spans="1:8" s="11" customFormat="1" x14ac:dyDescent="0.2">
      <c r="A50" s="50"/>
      <c r="B50" s="42"/>
      <c r="C50" s="43"/>
      <c r="D50" s="51"/>
      <c r="E50" s="51"/>
      <c r="F50" s="43"/>
      <c r="G50" s="43"/>
      <c r="H50" s="43"/>
    </row>
    <row r="51" spans="1:8" s="11" customFormat="1" x14ac:dyDescent="0.2">
      <c r="A51" s="50"/>
      <c r="B51" s="42"/>
      <c r="C51" s="43"/>
      <c r="D51" s="51"/>
      <c r="E51" s="51"/>
      <c r="F51" s="43"/>
      <c r="G51" s="43"/>
      <c r="H51" s="43"/>
    </row>
    <row r="52" spans="1:8" s="11" customFormat="1" x14ac:dyDescent="0.2">
      <c r="A52" s="50"/>
      <c r="B52" s="42"/>
      <c r="C52" s="43"/>
      <c r="D52" s="51"/>
      <c r="E52" s="51"/>
      <c r="F52" s="43"/>
      <c r="G52" s="43"/>
      <c r="H52" s="43"/>
    </row>
    <row r="53" spans="1:8" s="11" customFormat="1" x14ac:dyDescent="0.2">
      <c r="A53" s="50"/>
      <c r="B53" s="42"/>
      <c r="C53" s="43"/>
      <c r="D53" s="51"/>
      <c r="E53" s="51"/>
      <c r="F53" s="43"/>
      <c r="G53" s="43"/>
      <c r="H53" s="43"/>
    </row>
    <row r="54" spans="1:8" s="11" customFormat="1" x14ac:dyDescent="0.2">
      <c r="A54" s="50"/>
      <c r="B54" s="43"/>
      <c r="C54" s="43"/>
      <c r="D54" s="51"/>
      <c r="E54" s="51"/>
      <c r="F54" s="43"/>
      <c r="G54" s="43"/>
      <c r="H54" s="43"/>
    </row>
    <row r="55" spans="1:8" s="11" customFormat="1" x14ac:dyDescent="0.2">
      <c r="A55" s="50"/>
      <c r="B55" s="42"/>
      <c r="C55" s="43"/>
      <c r="D55" s="51"/>
      <c r="E55" s="51"/>
      <c r="F55" s="43"/>
      <c r="G55" s="43"/>
      <c r="H55" s="43"/>
    </row>
    <row r="56" spans="1:8" s="11" customFormat="1" x14ac:dyDescent="0.2">
      <c r="A56" s="50"/>
      <c r="B56" s="43"/>
      <c r="C56" s="43"/>
      <c r="D56" s="51"/>
      <c r="E56" s="51"/>
      <c r="F56" s="43"/>
      <c r="G56" s="43"/>
      <c r="H56" s="43"/>
    </row>
    <row r="57" spans="1:8" s="11" customFormat="1" x14ac:dyDescent="0.2">
      <c r="A57" s="50"/>
      <c r="B57" s="42"/>
      <c r="C57" s="43"/>
      <c r="D57" s="51"/>
      <c r="E57" s="51"/>
      <c r="F57" s="43"/>
      <c r="G57" s="43"/>
      <c r="H57" s="43"/>
    </row>
    <row r="58" spans="1:8" s="11" customFormat="1" x14ac:dyDescent="0.2">
      <c r="A58" s="50"/>
      <c r="B58" s="42"/>
      <c r="C58" s="43"/>
      <c r="D58" s="51"/>
      <c r="E58" s="51"/>
      <c r="F58" s="43"/>
      <c r="G58" s="43"/>
      <c r="H58" s="43"/>
    </row>
    <row r="59" spans="1:8" s="11" customFormat="1" x14ac:dyDescent="0.2">
      <c r="A59" s="50"/>
      <c r="B59" s="42"/>
      <c r="C59" s="43"/>
      <c r="D59" s="51"/>
      <c r="E59" s="51"/>
      <c r="F59" s="43"/>
      <c r="G59" s="43"/>
      <c r="H59" s="43"/>
    </row>
    <row r="60" spans="1:8" s="11" customFormat="1" x14ac:dyDescent="0.2">
      <c r="A60" s="50"/>
      <c r="B60" s="43"/>
      <c r="C60" s="43"/>
      <c r="D60" s="51"/>
      <c r="E60" s="51"/>
      <c r="F60" s="43"/>
      <c r="G60" s="43"/>
      <c r="H60" s="43"/>
    </row>
    <row r="61" spans="1:8" s="11" customFormat="1" x14ac:dyDescent="0.2">
      <c r="A61" s="50"/>
      <c r="B61" s="43"/>
      <c r="C61" s="43"/>
      <c r="D61" s="51"/>
      <c r="E61" s="51"/>
      <c r="F61" s="43"/>
      <c r="G61" s="43"/>
      <c r="H61" s="43"/>
    </row>
    <row r="62" spans="1:8" s="11" customFormat="1" x14ac:dyDescent="0.2">
      <c r="A62" s="50"/>
      <c r="B62" s="42"/>
      <c r="C62" s="43"/>
      <c r="D62" s="51"/>
      <c r="E62" s="51"/>
      <c r="F62" s="43"/>
      <c r="G62" s="43"/>
      <c r="H62" s="43"/>
    </row>
    <row r="63" spans="1:8" s="11" customFormat="1" x14ac:dyDescent="0.2">
      <c r="A63" s="50"/>
      <c r="B63" s="43"/>
      <c r="C63" s="43"/>
      <c r="D63" s="51"/>
      <c r="E63" s="51"/>
      <c r="F63" s="43"/>
      <c r="G63" s="43"/>
      <c r="H63" s="43"/>
    </row>
    <row r="64" spans="1:8" s="11" customFormat="1" x14ac:dyDescent="0.2">
      <c r="A64" s="50"/>
      <c r="B64" s="43"/>
      <c r="C64" s="43"/>
      <c r="D64" s="51"/>
      <c r="E64" s="51"/>
      <c r="F64" s="43"/>
      <c r="G64" s="43"/>
      <c r="H64" s="43"/>
    </row>
    <row r="65" spans="1:5" x14ac:dyDescent="0.2">
      <c r="A65" s="54"/>
      <c r="B65" s="55"/>
      <c r="C65" s="43"/>
      <c r="E65" s="51"/>
    </row>
    <row r="66" spans="1:5" x14ac:dyDescent="0.2">
      <c r="A66" s="54"/>
      <c r="B66" s="55"/>
      <c r="C66" s="43"/>
      <c r="E66" s="51"/>
    </row>
    <row r="67" spans="1:5" x14ac:dyDescent="0.2">
      <c r="A67" s="54"/>
      <c r="B67" s="55"/>
      <c r="C67" s="43"/>
      <c r="E67" s="51"/>
    </row>
    <row r="68" spans="1:5" x14ac:dyDescent="0.2">
      <c r="A68" s="54"/>
      <c r="B68" s="55"/>
      <c r="E68" s="51"/>
    </row>
    <row r="69" spans="1:5" x14ac:dyDescent="0.2">
      <c r="A69" s="54"/>
      <c r="B69" s="55"/>
      <c r="E69" s="51"/>
    </row>
    <row r="70" spans="1:5" x14ac:dyDescent="0.2">
      <c r="A70" s="54"/>
      <c r="B70" s="55"/>
      <c r="E70" s="51"/>
    </row>
    <row r="71" spans="1:5" x14ac:dyDescent="0.2">
      <c r="A71" s="54"/>
      <c r="B71" s="55"/>
      <c r="E71" s="51"/>
    </row>
    <row r="72" spans="1:5" x14ac:dyDescent="0.2">
      <c r="A72" s="54"/>
      <c r="B72" s="55"/>
      <c r="E72" s="51"/>
    </row>
    <row r="73" spans="1:5" x14ac:dyDescent="0.2">
      <c r="A73" s="54"/>
      <c r="B73" s="55"/>
      <c r="E73" s="51"/>
    </row>
    <row r="74" spans="1:5" x14ac:dyDescent="0.2">
      <c r="A74" s="54"/>
      <c r="B74" s="55"/>
      <c r="E74" s="51"/>
    </row>
    <row r="75" spans="1:5" x14ac:dyDescent="0.2">
      <c r="A75" s="54"/>
      <c r="B75" s="55"/>
      <c r="E75" s="51"/>
    </row>
    <row r="76" spans="1:5" x14ac:dyDescent="0.2">
      <c r="A76" s="54"/>
      <c r="B76" s="55"/>
      <c r="E76" s="51"/>
    </row>
    <row r="77" spans="1:5" x14ac:dyDescent="0.2">
      <c r="A77" s="54"/>
      <c r="B77" s="55"/>
      <c r="E77" s="51"/>
    </row>
    <row r="78" spans="1:5" x14ac:dyDescent="0.2">
      <c r="A78" s="54"/>
      <c r="B78" s="55"/>
      <c r="E78" s="51"/>
    </row>
    <row r="79" spans="1:5" x14ac:dyDescent="0.2">
      <c r="A79" s="54"/>
      <c r="B79" s="55"/>
      <c r="D79" s="54"/>
      <c r="E79" s="51"/>
    </row>
    <row r="80" spans="1:5" x14ac:dyDescent="0.2">
      <c r="A80" s="54"/>
      <c r="B80" s="55"/>
      <c r="D80" s="54"/>
      <c r="E80" s="51"/>
    </row>
    <row r="81" spans="1:5" x14ac:dyDescent="0.2">
      <c r="A81" s="54"/>
      <c r="B81" s="55"/>
      <c r="D81" s="54"/>
      <c r="E81" s="51"/>
    </row>
    <row r="82" spans="1:5" x14ac:dyDescent="0.2">
      <c r="A82" s="54"/>
      <c r="B82" s="55"/>
      <c r="D82" s="54"/>
      <c r="E82" s="51"/>
    </row>
    <row r="83" spans="1:5" x14ac:dyDescent="0.2">
      <c r="A83" s="54"/>
      <c r="B83" s="55"/>
      <c r="D83" s="54"/>
      <c r="E83" s="51"/>
    </row>
    <row r="84" spans="1:5" x14ac:dyDescent="0.2">
      <c r="A84" s="54"/>
      <c r="B84" s="55"/>
      <c r="D84" s="54"/>
      <c r="E84" s="51"/>
    </row>
    <row r="85" spans="1:5" x14ac:dyDescent="0.2">
      <c r="A85" s="54"/>
      <c r="B85" s="55"/>
      <c r="D85" s="54"/>
      <c r="E85" s="51"/>
    </row>
    <row r="86" spans="1:5" x14ac:dyDescent="0.2">
      <c r="A86" s="54"/>
      <c r="B86" s="55"/>
      <c r="D86" s="54"/>
      <c r="E86" s="51"/>
    </row>
    <row r="87" spans="1:5" x14ac:dyDescent="0.2">
      <c r="A87" s="54"/>
      <c r="B87" s="55"/>
      <c r="D87" s="54"/>
      <c r="E87" s="51"/>
    </row>
    <row r="88" spans="1:5" x14ac:dyDescent="0.2">
      <c r="A88" s="54"/>
      <c r="B88" s="55"/>
      <c r="D88" s="54"/>
      <c r="E88" s="51"/>
    </row>
    <row r="89" spans="1:5" x14ac:dyDescent="0.2">
      <c r="A89" s="54"/>
      <c r="B89" s="55"/>
      <c r="D89" s="54"/>
      <c r="E89" s="51"/>
    </row>
    <row r="90" spans="1:5" x14ac:dyDescent="0.2">
      <c r="A90" s="54"/>
      <c r="B90" s="55"/>
      <c r="D90" s="54"/>
      <c r="E90" s="51"/>
    </row>
    <row r="91" spans="1:5" x14ac:dyDescent="0.2">
      <c r="A91" s="54"/>
      <c r="B91" s="55"/>
      <c r="D91" s="54"/>
      <c r="E91" s="51"/>
    </row>
    <row r="92" spans="1:5" x14ac:dyDescent="0.2">
      <c r="A92" s="54"/>
      <c r="B92" s="55"/>
      <c r="D92" s="54"/>
      <c r="E92" s="51"/>
    </row>
    <row r="93" spans="1:5" x14ac:dyDescent="0.2">
      <c r="A93" s="54"/>
      <c r="B93" s="55"/>
      <c r="D93" s="54"/>
      <c r="E93" s="51"/>
    </row>
    <row r="94" spans="1:5" x14ac:dyDescent="0.2">
      <c r="A94" s="54"/>
      <c r="B94" s="55"/>
      <c r="D94" s="54"/>
      <c r="E94" s="51"/>
    </row>
    <row r="95" spans="1:5" x14ac:dyDescent="0.2">
      <c r="A95" s="54"/>
      <c r="B95" s="55"/>
      <c r="D95" s="54"/>
      <c r="E95" s="51"/>
    </row>
    <row r="96" spans="1:5" x14ac:dyDescent="0.2">
      <c r="A96" s="54"/>
      <c r="B96" s="55"/>
      <c r="D96" s="54"/>
      <c r="E96" s="51"/>
    </row>
    <row r="97" spans="1:5" x14ac:dyDescent="0.2">
      <c r="A97" s="54"/>
      <c r="B97" s="55"/>
      <c r="D97" s="54"/>
      <c r="E97" s="51"/>
    </row>
    <row r="98" spans="1:5" x14ac:dyDescent="0.2">
      <c r="A98" s="54"/>
      <c r="B98" s="55"/>
      <c r="D98" s="54"/>
      <c r="E98" s="51"/>
    </row>
    <row r="99" spans="1:5" x14ac:dyDescent="0.2">
      <c r="A99" s="54"/>
      <c r="B99" s="55"/>
      <c r="D99" s="54"/>
      <c r="E99" s="51"/>
    </row>
    <row r="100" spans="1:5" x14ac:dyDescent="0.2">
      <c r="A100" s="54"/>
      <c r="B100" s="55"/>
      <c r="D100" s="54"/>
      <c r="E100" s="51"/>
    </row>
    <row r="101" spans="1:5" x14ac:dyDescent="0.2">
      <c r="A101" s="54"/>
      <c r="B101" s="55"/>
      <c r="D101" s="54"/>
      <c r="E101" s="51"/>
    </row>
    <row r="102" spans="1:5" x14ac:dyDescent="0.2">
      <c r="A102" s="54"/>
      <c r="B102" s="55"/>
      <c r="D102" s="54"/>
      <c r="E102" s="51"/>
    </row>
    <row r="103" spans="1:5" x14ac:dyDescent="0.2">
      <c r="A103" s="54"/>
      <c r="B103" s="55"/>
      <c r="D103" s="54"/>
      <c r="E103" s="51"/>
    </row>
    <row r="104" spans="1:5" x14ac:dyDescent="0.2">
      <c r="A104" s="54"/>
      <c r="B104" s="55"/>
      <c r="D104" s="54"/>
      <c r="E104" s="51"/>
    </row>
    <row r="105" spans="1:5" x14ac:dyDescent="0.2">
      <c r="A105" s="54"/>
      <c r="B105" s="55"/>
      <c r="D105" s="54"/>
      <c r="E105" s="51"/>
    </row>
    <row r="106" spans="1:5" x14ac:dyDescent="0.2">
      <c r="A106" s="54"/>
      <c r="B106" s="55"/>
      <c r="D106" s="54"/>
      <c r="E106" s="51"/>
    </row>
    <row r="107" spans="1:5" x14ac:dyDescent="0.2">
      <c r="A107" s="54"/>
      <c r="B107" s="55"/>
      <c r="D107" s="54"/>
      <c r="E107" s="51"/>
    </row>
    <row r="108" spans="1:5" x14ac:dyDescent="0.2">
      <c r="A108" s="54"/>
      <c r="B108" s="55"/>
      <c r="D108" s="54"/>
      <c r="E108" s="51"/>
    </row>
    <row r="109" spans="1:5" x14ac:dyDescent="0.2">
      <c r="A109" s="54"/>
      <c r="B109" s="55"/>
      <c r="D109" s="54"/>
      <c r="E109" s="51"/>
    </row>
    <row r="110" spans="1:5" x14ac:dyDescent="0.2">
      <c r="A110" s="54"/>
      <c r="B110" s="55"/>
      <c r="D110" s="54"/>
      <c r="E110" s="51"/>
    </row>
    <row r="111" spans="1:5" x14ac:dyDescent="0.2">
      <c r="A111" s="54"/>
      <c r="B111" s="55"/>
      <c r="D111" s="54"/>
      <c r="E111" s="51"/>
    </row>
    <row r="112" spans="1:5" x14ac:dyDescent="0.2">
      <c r="A112" s="54"/>
      <c r="B112" s="55"/>
      <c r="D112" s="54"/>
      <c r="E112" s="51"/>
    </row>
    <row r="113" spans="1:5" x14ac:dyDescent="0.2">
      <c r="A113" s="54"/>
      <c r="B113" s="55"/>
      <c r="D113" s="54"/>
      <c r="E113" s="51"/>
    </row>
    <row r="114" spans="1:5" x14ac:dyDescent="0.2">
      <c r="A114" s="54"/>
      <c r="B114" s="55"/>
      <c r="D114" s="54"/>
      <c r="E114" s="51"/>
    </row>
    <row r="115" spans="1:5" x14ac:dyDescent="0.2">
      <c r="A115" s="54"/>
      <c r="B115" s="55"/>
      <c r="D115" s="54"/>
      <c r="E115" s="51"/>
    </row>
    <row r="116" spans="1:5" x14ac:dyDescent="0.2">
      <c r="A116" s="54"/>
      <c r="B116" s="55"/>
      <c r="D116" s="54"/>
      <c r="E116" s="51"/>
    </row>
    <row r="117" spans="1:5" x14ac:dyDescent="0.2">
      <c r="A117" s="54"/>
      <c r="B117" s="55"/>
      <c r="D117" s="54"/>
      <c r="E117" s="51"/>
    </row>
    <row r="118" spans="1:5" x14ac:dyDescent="0.2">
      <c r="A118" s="54"/>
      <c r="B118" s="55"/>
      <c r="D118" s="54"/>
      <c r="E118" s="51"/>
    </row>
    <row r="119" spans="1:5" x14ac:dyDescent="0.2">
      <c r="A119" s="54"/>
      <c r="B119" s="55"/>
      <c r="D119" s="54"/>
      <c r="E119" s="51"/>
    </row>
    <row r="120" spans="1:5" x14ac:dyDescent="0.2">
      <c r="A120" s="54"/>
      <c r="B120" s="55"/>
      <c r="D120" s="54"/>
      <c r="E120" s="51"/>
    </row>
    <row r="121" spans="1:5" x14ac:dyDescent="0.2">
      <c r="A121" s="54"/>
      <c r="B121" s="55"/>
      <c r="D121" s="54"/>
      <c r="E121" s="51"/>
    </row>
    <row r="122" spans="1:5" x14ac:dyDescent="0.2">
      <c r="A122" s="54"/>
      <c r="B122" s="55"/>
      <c r="D122" s="54"/>
      <c r="E122" s="51"/>
    </row>
    <row r="123" spans="1:5" x14ac:dyDescent="0.2">
      <c r="A123" s="54"/>
      <c r="B123" s="55"/>
      <c r="D123" s="54"/>
      <c r="E123" s="51"/>
    </row>
    <row r="124" spans="1:5" x14ac:dyDescent="0.2">
      <c r="A124" s="54"/>
      <c r="B124" s="55"/>
      <c r="D124" s="54"/>
      <c r="E124" s="51"/>
    </row>
    <row r="125" spans="1:5" x14ac:dyDescent="0.2">
      <c r="A125" s="54"/>
      <c r="B125" s="55"/>
      <c r="D125" s="54"/>
      <c r="E125" s="51"/>
    </row>
    <row r="126" spans="1:5" x14ac:dyDescent="0.2">
      <c r="A126" s="54"/>
      <c r="B126" s="55"/>
      <c r="D126" s="54"/>
      <c r="E126" s="51"/>
    </row>
    <row r="127" spans="1:5" x14ac:dyDescent="0.2">
      <c r="A127" s="54"/>
      <c r="B127" s="55"/>
      <c r="D127" s="54"/>
      <c r="E127" s="51"/>
    </row>
    <row r="128" spans="1:5" x14ac:dyDescent="0.2">
      <c r="A128" s="54"/>
      <c r="B128" s="55"/>
      <c r="D128" s="54"/>
      <c r="E128" s="51"/>
    </row>
    <row r="129" spans="1:5" x14ac:dyDescent="0.2">
      <c r="A129" s="54"/>
      <c r="B129" s="55"/>
      <c r="D129" s="54"/>
      <c r="E129" s="51"/>
    </row>
    <row r="130" spans="1:5" x14ac:dyDescent="0.2">
      <c r="A130" s="54"/>
      <c r="B130" s="55"/>
      <c r="D130" s="54"/>
      <c r="E130" s="51"/>
    </row>
    <row r="131" spans="1:5" x14ac:dyDescent="0.2">
      <c r="A131" s="54"/>
      <c r="B131" s="55"/>
      <c r="D131" s="54"/>
      <c r="E131" s="51"/>
    </row>
    <row r="132" spans="1:5" x14ac:dyDescent="0.2">
      <c r="A132" s="54"/>
      <c r="B132" s="55"/>
      <c r="D132" s="54"/>
      <c r="E132" s="51"/>
    </row>
    <row r="133" spans="1:5" x14ac:dyDescent="0.2">
      <c r="A133" s="54"/>
      <c r="B133" s="55"/>
      <c r="D133" s="54"/>
      <c r="E133" s="51"/>
    </row>
    <row r="134" spans="1:5" x14ac:dyDescent="0.2">
      <c r="A134" s="54"/>
      <c r="B134" s="55"/>
      <c r="D134" s="54"/>
      <c r="E134" s="51"/>
    </row>
    <row r="135" spans="1:5" x14ac:dyDescent="0.2">
      <c r="A135" s="54"/>
      <c r="B135" s="55"/>
      <c r="D135" s="54"/>
      <c r="E135" s="51"/>
    </row>
    <row r="136" spans="1:5" x14ac:dyDescent="0.2">
      <c r="A136" s="54"/>
      <c r="B136" s="55"/>
      <c r="D136" s="54"/>
      <c r="E136" s="51"/>
    </row>
    <row r="137" spans="1:5" x14ac:dyDescent="0.2">
      <c r="A137" s="54"/>
      <c r="B137" s="55"/>
      <c r="D137" s="54"/>
      <c r="E137" s="51"/>
    </row>
    <row r="138" spans="1:5" x14ac:dyDescent="0.2">
      <c r="A138" s="54"/>
      <c r="B138" s="55"/>
      <c r="D138" s="54"/>
      <c r="E138" s="51"/>
    </row>
    <row r="139" spans="1:5" x14ac:dyDescent="0.2">
      <c r="A139" s="54"/>
      <c r="B139" s="55"/>
      <c r="D139" s="54"/>
      <c r="E139" s="51"/>
    </row>
    <row r="140" spans="1:5" x14ac:dyDescent="0.2">
      <c r="A140" s="54"/>
      <c r="B140" s="55"/>
      <c r="D140" s="54"/>
      <c r="E140" s="51"/>
    </row>
    <row r="141" spans="1:5" x14ac:dyDescent="0.2">
      <c r="A141" s="54"/>
      <c r="B141" s="55"/>
      <c r="D141" s="54"/>
      <c r="E141" s="51"/>
    </row>
    <row r="142" spans="1:5" x14ac:dyDescent="0.2">
      <c r="A142" s="54"/>
      <c r="B142" s="55"/>
      <c r="D142" s="54"/>
      <c r="E142" s="51"/>
    </row>
    <row r="143" spans="1:5" x14ac:dyDescent="0.2">
      <c r="A143" s="54"/>
      <c r="B143" s="55"/>
      <c r="D143" s="54"/>
      <c r="E143" s="51"/>
    </row>
    <row r="144" spans="1:5" x14ac:dyDescent="0.2">
      <c r="A144" s="54"/>
      <c r="B144" s="55"/>
      <c r="D144" s="54"/>
      <c r="E144" s="51"/>
    </row>
    <row r="145" spans="1:5" x14ac:dyDescent="0.2">
      <c r="A145" s="54"/>
      <c r="B145" s="55"/>
      <c r="D145" s="54"/>
      <c r="E145" s="51"/>
    </row>
    <row r="146" spans="1:5" x14ac:dyDescent="0.2">
      <c r="A146" s="54"/>
      <c r="B146" s="55"/>
      <c r="D146" s="54"/>
      <c r="E146" s="51"/>
    </row>
    <row r="147" spans="1:5" x14ac:dyDescent="0.2">
      <c r="A147" s="54"/>
      <c r="B147" s="55"/>
      <c r="D147" s="54"/>
      <c r="E147" s="51"/>
    </row>
    <row r="148" spans="1:5" x14ac:dyDescent="0.2">
      <c r="A148" s="54"/>
      <c r="B148" s="55"/>
      <c r="D148" s="54"/>
      <c r="E148" s="51"/>
    </row>
    <row r="149" spans="1:5" x14ac:dyDescent="0.2">
      <c r="A149" s="54"/>
      <c r="B149" s="55"/>
      <c r="D149" s="54"/>
      <c r="E149" s="51"/>
    </row>
    <row r="150" spans="1:5" x14ac:dyDescent="0.2">
      <c r="A150" s="54"/>
      <c r="B150" s="55"/>
      <c r="D150" s="54"/>
      <c r="E150" s="51"/>
    </row>
    <row r="151" spans="1:5" x14ac:dyDescent="0.2">
      <c r="A151" s="54"/>
      <c r="B151" s="55"/>
      <c r="D151" s="54"/>
      <c r="E151" s="51"/>
    </row>
    <row r="152" spans="1:5" x14ac:dyDescent="0.2">
      <c r="A152" s="54"/>
      <c r="B152" s="55"/>
      <c r="D152" s="54"/>
      <c r="E152" s="51"/>
    </row>
    <row r="153" spans="1:5" x14ac:dyDescent="0.2">
      <c r="A153" s="54"/>
      <c r="B153" s="55"/>
      <c r="D153" s="54"/>
      <c r="E153" s="51"/>
    </row>
    <row r="154" spans="1:5" x14ac:dyDescent="0.2">
      <c r="A154" s="54"/>
      <c r="B154" s="55"/>
      <c r="D154" s="54"/>
      <c r="E154" s="51"/>
    </row>
    <row r="155" spans="1:5" x14ac:dyDescent="0.2">
      <c r="A155" s="54"/>
      <c r="B155" s="55"/>
      <c r="D155" s="54"/>
      <c r="E155" s="51"/>
    </row>
    <row r="156" spans="1:5" x14ac:dyDescent="0.2">
      <c r="A156" s="54"/>
      <c r="B156" s="55"/>
      <c r="D156" s="54"/>
      <c r="E156" s="51"/>
    </row>
    <row r="157" spans="1:5" x14ac:dyDescent="0.2">
      <c r="A157" s="54"/>
      <c r="B157" s="55"/>
      <c r="D157" s="54"/>
      <c r="E157" s="51"/>
    </row>
    <row r="158" spans="1:5" x14ac:dyDescent="0.2">
      <c r="A158" s="54"/>
      <c r="B158" s="55"/>
      <c r="D158" s="54"/>
      <c r="E158" s="51"/>
    </row>
    <row r="159" spans="1:5" x14ac:dyDescent="0.2">
      <c r="A159" s="54"/>
      <c r="B159" s="55"/>
      <c r="D159" s="54"/>
      <c r="E159" s="51"/>
    </row>
    <row r="160" spans="1:5" x14ac:dyDescent="0.2">
      <c r="A160" s="54"/>
      <c r="B160" s="55"/>
      <c r="D160" s="54"/>
      <c r="E160" s="51"/>
    </row>
    <row r="161" spans="1:5" x14ac:dyDescent="0.2">
      <c r="A161" s="54"/>
      <c r="B161" s="55"/>
      <c r="D161" s="54"/>
      <c r="E161" s="51"/>
    </row>
    <row r="162" spans="1:5" x14ac:dyDescent="0.2">
      <c r="A162" s="54"/>
      <c r="B162" s="55"/>
      <c r="D162" s="54"/>
      <c r="E162" s="51"/>
    </row>
    <row r="163" spans="1:5" x14ac:dyDescent="0.2">
      <c r="A163" s="54"/>
      <c r="B163" s="55"/>
      <c r="D163" s="54"/>
      <c r="E163" s="51"/>
    </row>
    <row r="164" spans="1:5" x14ac:dyDescent="0.2">
      <c r="A164" s="54"/>
      <c r="B164" s="55"/>
      <c r="D164" s="54"/>
      <c r="E164" s="51"/>
    </row>
    <row r="165" spans="1:5" x14ac:dyDescent="0.2">
      <c r="A165" s="54"/>
      <c r="B165" s="55"/>
      <c r="D165" s="54"/>
      <c r="E165" s="51"/>
    </row>
    <row r="166" spans="1:5" x14ac:dyDescent="0.2">
      <c r="A166" s="54"/>
      <c r="B166" s="55"/>
      <c r="D166" s="54"/>
      <c r="E166" s="51"/>
    </row>
    <row r="167" spans="1:5" x14ac:dyDescent="0.2">
      <c r="A167" s="54"/>
      <c r="B167" s="55"/>
      <c r="D167" s="54"/>
      <c r="E167" s="51"/>
    </row>
    <row r="168" spans="1:5" x14ac:dyDescent="0.2">
      <c r="A168" s="54"/>
      <c r="B168" s="55"/>
      <c r="D168" s="54"/>
      <c r="E168" s="51"/>
    </row>
    <row r="169" spans="1:5" x14ac:dyDescent="0.2">
      <c r="A169" s="54"/>
      <c r="B169" s="55"/>
      <c r="D169" s="54"/>
      <c r="E169" s="51"/>
    </row>
    <row r="170" spans="1:5" x14ac:dyDescent="0.2">
      <c r="A170" s="54"/>
      <c r="B170" s="55"/>
      <c r="D170" s="54"/>
      <c r="E170" s="51"/>
    </row>
    <row r="171" spans="1:5" x14ac:dyDescent="0.2">
      <c r="A171" s="54"/>
      <c r="B171" s="55"/>
      <c r="D171" s="54"/>
      <c r="E171" s="51"/>
    </row>
    <row r="172" spans="1:5" x14ac:dyDescent="0.2">
      <c r="A172" s="54"/>
      <c r="B172" s="55"/>
      <c r="D172" s="54"/>
      <c r="E172" s="51"/>
    </row>
    <row r="173" spans="1:5" x14ac:dyDescent="0.2">
      <c r="A173" s="54"/>
      <c r="B173" s="55"/>
      <c r="D173" s="54"/>
      <c r="E173" s="51"/>
    </row>
    <row r="174" spans="1:5" x14ac:dyDescent="0.2">
      <c r="A174" s="54"/>
      <c r="B174" s="55"/>
      <c r="D174" s="54"/>
      <c r="E174" s="51"/>
    </row>
    <row r="175" spans="1:5" x14ac:dyDescent="0.2">
      <c r="A175" s="54"/>
      <c r="B175" s="55"/>
      <c r="D175" s="54"/>
      <c r="E175" s="51"/>
    </row>
    <row r="176" spans="1:5" x14ac:dyDescent="0.2">
      <c r="A176" s="54"/>
      <c r="B176" s="55"/>
      <c r="D176" s="54"/>
      <c r="E176" s="51"/>
    </row>
    <row r="177" spans="1:5" x14ac:dyDescent="0.2">
      <c r="A177" s="54"/>
      <c r="B177" s="55"/>
      <c r="D177" s="54"/>
      <c r="E177" s="51"/>
    </row>
    <row r="178" spans="1:5" x14ac:dyDescent="0.2">
      <c r="A178" s="54"/>
      <c r="B178" s="55"/>
      <c r="D178" s="54"/>
      <c r="E178" s="51"/>
    </row>
    <row r="179" spans="1:5" x14ac:dyDescent="0.2">
      <c r="A179" s="54"/>
      <c r="B179" s="55"/>
      <c r="D179" s="54"/>
      <c r="E179" s="51"/>
    </row>
    <row r="180" spans="1:5" x14ac:dyDescent="0.2">
      <c r="A180" s="54"/>
      <c r="B180" s="55"/>
      <c r="D180" s="54"/>
      <c r="E180" s="51"/>
    </row>
    <row r="181" spans="1:5" x14ac:dyDescent="0.2">
      <c r="A181" s="54"/>
      <c r="B181" s="55"/>
      <c r="D181" s="54"/>
      <c r="E181" s="51"/>
    </row>
    <row r="182" spans="1:5" x14ac:dyDescent="0.2">
      <c r="A182" s="54"/>
      <c r="B182" s="55"/>
      <c r="D182" s="54"/>
      <c r="E182" s="51"/>
    </row>
    <row r="183" spans="1:5" x14ac:dyDescent="0.2">
      <c r="A183" s="54"/>
      <c r="B183" s="55"/>
      <c r="D183" s="54"/>
      <c r="E183" s="51"/>
    </row>
    <row r="184" spans="1:5" x14ac:dyDescent="0.2">
      <c r="A184" s="54"/>
      <c r="B184" s="55"/>
      <c r="D184" s="54"/>
      <c r="E184" s="51"/>
    </row>
    <row r="185" spans="1:5" x14ac:dyDescent="0.2">
      <c r="A185" s="54"/>
      <c r="B185" s="55"/>
      <c r="D185" s="54"/>
      <c r="E185" s="51"/>
    </row>
    <row r="186" spans="1:5" x14ac:dyDescent="0.2">
      <c r="A186" s="54"/>
      <c r="B186" s="55"/>
      <c r="D186" s="54"/>
      <c r="E186" s="51"/>
    </row>
    <row r="187" spans="1:5" x14ac:dyDescent="0.2">
      <c r="A187" s="54"/>
      <c r="B187" s="55"/>
      <c r="D187" s="54"/>
      <c r="E187" s="51"/>
    </row>
    <row r="188" spans="1:5" x14ac:dyDescent="0.2">
      <c r="A188" s="54"/>
      <c r="B188" s="55"/>
      <c r="D188" s="54"/>
      <c r="E188" s="51"/>
    </row>
    <row r="189" spans="1:5" x14ac:dyDescent="0.2">
      <c r="A189" s="54"/>
      <c r="B189" s="55"/>
      <c r="D189" s="54"/>
      <c r="E189" s="51"/>
    </row>
    <row r="190" spans="1:5" x14ac:dyDescent="0.2">
      <c r="A190" s="54"/>
      <c r="B190" s="55"/>
      <c r="D190" s="54"/>
      <c r="E190" s="51"/>
    </row>
    <row r="191" spans="1:5" x14ac:dyDescent="0.2">
      <c r="A191" s="54"/>
      <c r="B191" s="55"/>
      <c r="D191" s="54"/>
      <c r="E191" s="51"/>
    </row>
    <row r="192" spans="1:5" x14ac:dyDescent="0.2">
      <c r="A192" s="54"/>
      <c r="B192" s="55"/>
      <c r="D192" s="54"/>
      <c r="E192" s="51"/>
    </row>
    <row r="193" spans="1:5" x14ac:dyDescent="0.2">
      <c r="A193" s="54"/>
      <c r="B193" s="55"/>
      <c r="D193" s="54"/>
      <c r="E193" s="51"/>
    </row>
    <row r="194" spans="1:5" x14ac:dyDescent="0.2">
      <c r="A194" s="54"/>
      <c r="B194" s="55"/>
      <c r="D194" s="54"/>
      <c r="E194" s="51"/>
    </row>
    <row r="195" spans="1:5" x14ac:dyDescent="0.2">
      <c r="A195" s="54"/>
      <c r="B195" s="55"/>
      <c r="D195" s="54"/>
      <c r="E195" s="51"/>
    </row>
    <row r="196" spans="1:5" x14ac:dyDescent="0.2">
      <c r="A196" s="54"/>
      <c r="B196" s="55"/>
      <c r="D196" s="54"/>
      <c r="E196" s="51"/>
    </row>
    <row r="197" spans="1:5" x14ac:dyDescent="0.2">
      <c r="A197" s="54"/>
      <c r="B197" s="55"/>
      <c r="D197" s="54"/>
      <c r="E197" s="51"/>
    </row>
    <row r="198" spans="1:5" x14ac:dyDescent="0.2">
      <c r="A198" s="54"/>
      <c r="B198" s="55"/>
      <c r="D198" s="54"/>
      <c r="E198" s="51"/>
    </row>
    <row r="199" spans="1:5" x14ac:dyDescent="0.2">
      <c r="A199" s="54"/>
      <c r="B199" s="55"/>
      <c r="D199" s="54"/>
      <c r="E199" s="51"/>
    </row>
    <row r="200" spans="1:5" x14ac:dyDescent="0.2">
      <c r="A200" s="54"/>
      <c r="B200" s="55"/>
      <c r="D200" s="54"/>
      <c r="E200" s="51"/>
    </row>
    <row r="201" spans="1:5" x14ac:dyDescent="0.2">
      <c r="A201" s="54"/>
      <c r="B201" s="55"/>
      <c r="D201" s="54"/>
      <c r="E201" s="51"/>
    </row>
    <row r="202" spans="1:5" x14ac:dyDescent="0.2">
      <c r="A202" s="54"/>
      <c r="B202" s="55"/>
      <c r="D202" s="54"/>
      <c r="E202" s="51"/>
    </row>
    <row r="203" spans="1:5" x14ac:dyDescent="0.2">
      <c r="A203" s="54"/>
      <c r="B203" s="55"/>
      <c r="D203" s="54"/>
      <c r="E203" s="51"/>
    </row>
    <row r="204" spans="1:5" x14ac:dyDescent="0.2">
      <c r="A204" s="54"/>
      <c r="B204" s="55"/>
      <c r="D204" s="54"/>
      <c r="E204" s="51"/>
    </row>
    <row r="205" spans="1:5" x14ac:dyDescent="0.2">
      <c r="A205" s="54"/>
      <c r="B205" s="55"/>
      <c r="D205" s="54"/>
      <c r="E205" s="51"/>
    </row>
    <row r="206" spans="1:5" x14ac:dyDescent="0.2">
      <c r="A206" s="54"/>
      <c r="B206" s="55"/>
      <c r="D206" s="54"/>
      <c r="E206" s="51"/>
    </row>
    <row r="207" spans="1:5" x14ac:dyDescent="0.2">
      <c r="A207" s="54"/>
      <c r="B207" s="55"/>
      <c r="D207" s="54"/>
      <c r="E207" s="51"/>
    </row>
    <row r="208" spans="1:5" x14ac:dyDescent="0.2">
      <c r="A208" s="54"/>
      <c r="B208" s="55"/>
      <c r="D208" s="54"/>
      <c r="E208" s="51"/>
    </row>
    <row r="209" spans="1:5" x14ac:dyDescent="0.2">
      <c r="A209" s="54"/>
      <c r="B209" s="55"/>
      <c r="D209" s="54"/>
      <c r="E209" s="51"/>
    </row>
    <row r="210" spans="1:5" x14ac:dyDescent="0.2">
      <c r="A210" s="54"/>
      <c r="B210" s="55"/>
      <c r="D210" s="54"/>
      <c r="E210" s="51"/>
    </row>
    <row r="211" spans="1:5" x14ac:dyDescent="0.2">
      <c r="A211" s="54"/>
      <c r="B211" s="55"/>
      <c r="D211" s="54"/>
      <c r="E211" s="51"/>
    </row>
    <row r="212" spans="1:5" x14ac:dyDescent="0.2">
      <c r="A212" s="54"/>
      <c r="B212" s="55"/>
      <c r="D212" s="54"/>
      <c r="E212" s="51"/>
    </row>
    <row r="213" spans="1:5" x14ac:dyDescent="0.2">
      <c r="A213" s="54"/>
      <c r="B213" s="55"/>
      <c r="D213" s="54"/>
      <c r="E213" s="51"/>
    </row>
    <row r="214" spans="1:5" x14ac:dyDescent="0.2">
      <c r="A214" s="54"/>
      <c r="B214" s="55"/>
      <c r="D214" s="54"/>
      <c r="E214" s="51"/>
    </row>
    <row r="215" spans="1:5" x14ac:dyDescent="0.2">
      <c r="A215" s="54"/>
      <c r="B215" s="55"/>
      <c r="D215" s="54"/>
      <c r="E215" s="51"/>
    </row>
    <row r="216" spans="1:5" x14ac:dyDescent="0.2">
      <c r="A216" s="54"/>
      <c r="B216" s="55"/>
      <c r="D216" s="54"/>
      <c r="E216" s="51"/>
    </row>
    <row r="217" spans="1:5" x14ac:dyDescent="0.2">
      <c r="A217" s="54"/>
      <c r="B217" s="55"/>
      <c r="D217" s="54"/>
      <c r="E217" s="51"/>
    </row>
    <row r="218" spans="1:5" x14ac:dyDescent="0.2">
      <c r="A218" s="54"/>
      <c r="B218" s="55"/>
      <c r="D218" s="54"/>
      <c r="E218" s="51"/>
    </row>
    <row r="219" spans="1:5" x14ac:dyDescent="0.2">
      <c r="A219" s="54"/>
      <c r="B219" s="55"/>
      <c r="D219" s="54"/>
      <c r="E219" s="51"/>
    </row>
    <row r="220" spans="1:5" x14ac:dyDescent="0.2">
      <c r="A220" s="54"/>
      <c r="B220" s="55"/>
      <c r="D220" s="54"/>
      <c r="E220" s="51"/>
    </row>
    <row r="221" spans="1:5" x14ac:dyDescent="0.2">
      <c r="A221" s="54"/>
      <c r="B221" s="55"/>
      <c r="D221" s="54"/>
      <c r="E221" s="51"/>
    </row>
    <row r="222" spans="1:5" x14ac:dyDescent="0.2">
      <c r="B222" s="58"/>
      <c r="E222" s="51"/>
    </row>
    <row r="223" spans="1:5" x14ac:dyDescent="0.2">
      <c r="B223" s="58"/>
      <c r="E223" s="51"/>
    </row>
    <row r="224" spans="1:5" x14ac:dyDescent="0.2">
      <c r="B224" s="58"/>
      <c r="E224" s="51"/>
    </row>
    <row r="225" spans="2:5" x14ac:dyDescent="0.2">
      <c r="B225" s="58"/>
      <c r="E225" s="51"/>
    </row>
    <row r="226" spans="2:5" x14ac:dyDescent="0.2">
      <c r="B226" s="58"/>
      <c r="E226" s="51"/>
    </row>
    <row r="227" spans="2:5" x14ac:dyDescent="0.2">
      <c r="B227" s="58"/>
      <c r="E227" s="51"/>
    </row>
    <row r="228" spans="2:5" x14ac:dyDescent="0.2">
      <c r="B228" s="58"/>
      <c r="E228" s="51"/>
    </row>
    <row r="229" spans="2:5" x14ac:dyDescent="0.2">
      <c r="B229" s="58"/>
      <c r="E229" s="51"/>
    </row>
    <row r="230" spans="2:5" x14ac:dyDescent="0.2">
      <c r="B230" s="58"/>
      <c r="E230" s="51"/>
    </row>
    <row r="231" spans="2:5" x14ac:dyDescent="0.2">
      <c r="B231" s="58"/>
      <c r="E231" s="51"/>
    </row>
    <row r="232" spans="2:5" x14ac:dyDescent="0.2">
      <c r="B232" s="58"/>
      <c r="E232" s="51"/>
    </row>
    <row r="233" spans="2:5" x14ac:dyDescent="0.2">
      <c r="B233" s="58"/>
      <c r="E233" s="51"/>
    </row>
    <row r="234" spans="2:5" x14ac:dyDescent="0.2">
      <c r="B234" s="58"/>
      <c r="E234" s="51"/>
    </row>
    <row r="235" spans="2:5" x14ac:dyDescent="0.2">
      <c r="B235" s="58"/>
      <c r="E235" s="51"/>
    </row>
    <row r="236" spans="2:5" x14ac:dyDescent="0.2">
      <c r="B236" s="58"/>
      <c r="E236" s="51"/>
    </row>
    <row r="237" spans="2:5" x14ac:dyDescent="0.2">
      <c r="B237" s="58"/>
      <c r="E237" s="51"/>
    </row>
    <row r="238" spans="2:5" x14ac:dyDescent="0.2">
      <c r="B238" s="58"/>
      <c r="E238" s="51"/>
    </row>
    <row r="239" spans="2:5" x14ac:dyDescent="0.2">
      <c r="B239" s="58"/>
      <c r="E239" s="51"/>
    </row>
    <row r="240" spans="2:5" x14ac:dyDescent="0.2">
      <c r="B240" s="58"/>
      <c r="E240" s="51"/>
    </row>
    <row r="241" spans="2:5" x14ac:dyDescent="0.2">
      <c r="B241" s="58"/>
      <c r="E241" s="51"/>
    </row>
    <row r="242" spans="2:5" x14ac:dyDescent="0.2">
      <c r="B242" s="58"/>
      <c r="E242" s="51"/>
    </row>
    <row r="243" spans="2:5" x14ac:dyDescent="0.2">
      <c r="B243" s="58"/>
      <c r="E243" s="51"/>
    </row>
    <row r="244" spans="2:5" x14ac:dyDescent="0.2">
      <c r="B244" s="58"/>
      <c r="E244" s="51"/>
    </row>
    <row r="245" spans="2:5" x14ac:dyDescent="0.2">
      <c r="B245" s="58"/>
      <c r="E245" s="51"/>
    </row>
    <row r="246" spans="2:5" x14ac:dyDescent="0.2">
      <c r="B246" s="58"/>
      <c r="E246" s="51"/>
    </row>
    <row r="247" spans="2:5" x14ac:dyDescent="0.2">
      <c r="B247" s="58"/>
      <c r="E247" s="51"/>
    </row>
    <row r="248" spans="2:5" x14ac:dyDescent="0.2">
      <c r="B248" s="58"/>
      <c r="E248" s="51"/>
    </row>
    <row r="249" spans="2:5" x14ac:dyDescent="0.2">
      <c r="B249" s="58"/>
      <c r="E249" s="51"/>
    </row>
    <row r="250" spans="2:5" x14ac:dyDescent="0.2">
      <c r="B250" s="58"/>
      <c r="E250" s="51"/>
    </row>
    <row r="251" spans="2:5" x14ac:dyDescent="0.2">
      <c r="B251" s="58"/>
      <c r="E251" s="51"/>
    </row>
    <row r="252" spans="2:5" x14ac:dyDescent="0.2">
      <c r="B252" s="58"/>
      <c r="E252" s="51"/>
    </row>
    <row r="253" spans="2:5" x14ac:dyDescent="0.2">
      <c r="B253" s="58"/>
      <c r="E253" s="51"/>
    </row>
    <row r="254" spans="2:5" x14ac:dyDescent="0.2">
      <c r="B254" s="58"/>
      <c r="E254" s="51"/>
    </row>
    <row r="255" spans="2:5" x14ac:dyDescent="0.2">
      <c r="B255" s="58"/>
      <c r="E255" s="51"/>
    </row>
    <row r="256" spans="2:5" x14ac:dyDescent="0.2">
      <c r="B256" s="58"/>
      <c r="E256" s="51"/>
    </row>
    <row r="257" spans="2:5" x14ac:dyDescent="0.2">
      <c r="B257" s="58"/>
      <c r="E257" s="51"/>
    </row>
    <row r="258" spans="2:5" x14ac:dyDescent="0.2">
      <c r="B258" s="58"/>
      <c r="E258" s="51"/>
    </row>
    <row r="259" spans="2:5" x14ac:dyDescent="0.2">
      <c r="B259" s="58"/>
      <c r="E259" s="51"/>
    </row>
    <row r="260" spans="2:5" x14ac:dyDescent="0.2">
      <c r="B260" s="58"/>
      <c r="E260" s="51"/>
    </row>
    <row r="261" spans="2:5" x14ac:dyDescent="0.2">
      <c r="B261" s="58"/>
      <c r="E261" s="51"/>
    </row>
    <row r="262" spans="2:5" x14ac:dyDescent="0.2">
      <c r="B262" s="58"/>
      <c r="E262" s="51"/>
    </row>
    <row r="263" spans="2:5" x14ac:dyDescent="0.2">
      <c r="B263" s="58"/>
      <c r="E263" s="51"/>
    </row>
    <row r="264" spans="2:5" x14ac:dyDescent="0.2">
      <c r="B264" s="58"/>
      <c r="E264" s="51"/>
    </row>
    <row r="265" spans="2:5" x14ac:dyDescent="0.2">
      <c r="B265" s="58"/>
      <c r="E265" s="51"/>
    </row>
    <row r="266" spans="2:5" x14ac:dyDescent="0.2">
      <c r="B266" s="58"/>
      <c r="E266" s="51"/>
    </row>
    <row r="267" spans="2:5" x14ac:dyDescent="0.2">
      <c r="B267" s="58"/>
      <c r="E267" s="51"/>
    </row>
    <row r="268" spans="2:5" x14ac:dyDescent="0.2">
      <c r="B268" s="58"/>
      <c r="E268" s="51"/>
    </row>
    <row r="269" spans="2:5" x14ac:dyDescent="0.2">
      <c r="B269" s="58"/>
      <c r="E269" s="51"/>
    </row>
    <row r="270" spans="2:5" x14ac:dyDescent="0.2">
      <c r="B270" s="58"/>
      <c r="E270" s="51"/>
    </row>
    <row r="271" spans="2:5" x14ac:dyDescent="0.2">
      <c r="B271" s="58"/>
      <c r="E271" s="51"/>
    </row>
    <row r="272" spans="2:5" x14ac:dyDescent="0.2">
      <c r="B272" s="58"/>
      <c r="E272" s="51"/>
    </row>
    <row r="273" spans="2:5" x14ac:dyDescent="0.2">
      <c r="B273" s="58"/>
      <c r="E273" s="51"/>
    </row>
    <row r="274" spans="2:5" x14ac:dyDescent="0.2">
      <c r="B274" s="58"/>
      <c r="E274" s="51"/>
    </row>
    <row r="275" spans="2:5" x14ac:dyDescent="0.2">
      <c r="B275" s="58"/>
      <c r="E275" s="51"/>
    </row>
    <row r="276" spans="2:5" x14ac:dyDescent="0.2">
      <c r="B276" s="58"/>
      <c r="E276" s="51"/>
    </row>
    <row r="277" spans="2:5" x14ac:dyDescent="0.2">
      <c r="B277" s="58"/>
      <c r="E277" s="51"/>
    </row>
    <row r="278" spans="2:5" x14ac:dyDescent="0.2">
      <c r="B278" s="58"/>
      <c r="E278" s="51"/>
    </row>
    <row r="279" spans="2:5" x14ac:dyDescent="0.2">
      <c r="B279" s="58"/>
      <c r="E279" s="51"/>
    </row>
    <row r="280" spans="2:5" x14ac:dyDescent="0.2">
      <c r="B280" s="58"/>
      <c r="E280" s="51"/>
    </row>
    <row r="281" spans="2:5" x14ac:dyDescent="0.2">
      <c r="B281" s="58"/>
      <c r="E281" s="51"/>
    </row>
    <row r="282" spans="2:5" x14ac:dyDescent="0.2">
      <c r="B282" s="58"/>
      <c r="E282" s="51"/>
    </row>
    <row r="283" spans="2:5" x14ac:dyDescent="0.2">
      <c r="B283" s="58"/>
      <c r="E283" s="51"/>
    </row>
    <row r="284" spans="2:5" x14ac:dyDescent="0.2">
      <c r="B284" s="58"/>
      <c r="E284" s="51"/>
    </row>
    <row r="285" spans="2:5" x14ac:dyDescent="0.2">
      <c r="B285" s="58"/>
      <c r="E285" s="51"/>
    </row>
    <row r="286" spans="2:5" x14ac:dyDescent="0.2">
      <c r="B286" s="58"/>
      <c r="E286" s="51"/>
    </row>
    <row r="287" spans="2:5" x14ac:dyDescent="0.2">
      <c r="B287" s="58"/>
      <c r="E287" s="51"/>
    </row>
    <row r="288" spans="2:5" x14ac:dyDescent="0.2">
      <c r="B288" s="58"/>
      <c r="E288" s="51"/>
    </row>
    <row r="289" spans="2:5" x14ac:dyDescent="0.2">
      <c r="B289" s="58"/>
      <c r="E289" s="51"/>
    </row>
    <row r="290" spans="2:5" x14ac:dyDescent="0.2">
      <c r="B290" s="58"/>
      <c r="E290" s="51"/>
    </row>
    <row r="291" spans="2:5" x14ac:dyDescent="0.2">
      <c r="B291" s="58"/>
      <c r="E291" s="51"/>
    </row>
    <row r="292" spans="2:5" x14ac:dyDescent="0.2">
      <c r="B292" s="58"/>
      <c r="E292" s="51"/>
    </row>
    <row r="293" spans="2:5" x14ac:dyDescent="0.2">
      <c r="B293" s="58"/>
      <c r="E293" s="51"/>
    </row>
    <row r="294" spans="2:5" x14ac:dyDescent="0.2">
      <c r="B294" s="58"/>
      <c r="E294" s="51"/>
    </row>
    <row r="295" spans="2:5" x14ac:dyDescent="0.2">
      <c r="B295" s="58"/>
      <c r="E295" s="51"/>
    </row>
    <row r="296" spans="2:5" x14ac:dyDescent="0.2">
      <c r="B296" s="58"/>
      <c r="E296" s="51"/>
    </row>
    <row r="297" spans="2:5" x14ac:dyDescent="0.2">
      <c r="B297" s="58"/>
      <c r="E297" s="51"/>
    </row>
    <row r="298" spans="2:5" x14ac:dyDescent="0.2">
      <c r="B298" s="58"/>
      <c r="E298" s="51"/>
    </row>
    <row r="299" spans="2:5" x14ac:dyDescent="0.2">
      <c r="B299" s="58"/>
      <c r="E299" s="51"/>
    </row>
    <row r="300" spans="2:5" x14ac:dyDescent="0.2">
      <c r="B300" s="58"/>
      <c r="E300" s="51"/>
    </row>
    <row r="301" spans="2:5" x14ac:dyDescent="0.2">
      <c r="B301" s="58"/>
      <c r="E301" s="51"/>
    </row>
    <row r="302" spans="2:5" x14ac:dyDescent="0.2">
      <c r="B302" s="58"/>
      <c r="E302" s="51"/>
    </row>
    <row r="303" spans="2:5" x14ac:dyDescent="0.2">
      <c r="B303" s="58"/>
      <c r="E303" s="51"/>
    </row>
    <row r="304" spans="2:5" x14ac:dyDescent="0.2">
      <c r="B304" s="58"/>
      <c r="E304" s="51"/>
    </row>
    <row r="305" spans="2:5" x14ac:dyDescent="0.2">
      <c r="B305" s="58"/>
      <c r="E305" s="51"/>
    </row>
    <row r="306" spans="2:5" x14ac:dyDescent="0.2">
      <c r="B306" s="58"/>
      <c r="E306" s="51"/>
    </row>
    <row r="307" spans="2:5" x14ac:dyDescent="0.2">
      <c r="B307" s="58"/>
      <c r="E307" s="51"/>
    </row>
    <row r="308" spans="2:5" x14ac:dyDescent="0.2">
      <c r="B308" s="58"/>
      <c r="E308" s="51"/>
    </row>
    <row r="309" spans="2:5" x14ac:dyDescent="0.2">
      <c r="B309" s="58"/>
      <c r="E309" s="51"/>
    </row>
    <row r="310" spans="2:5" x14ac:dyDescent="0.2">
      <c r="B310" s="58"/>
      <c r="E310" s="51"/>
    </row>
    <row r="311" spans="2:5" x14ac:dyDescent="0.2">
      <c r="B311" s="58"/>
      <c r="E311" s="51"/>
    </row>
    <row r="312" spans="2:5" x14ac:dyDescent="0.2">
      <c r="B312" s="58"/>
      <c r="E312" s="51"/>
    </row>
    <row r="313" spans="2:5" x14ac:dyDescent="0.2">
      <c r="B313" s="58"/>
      <c r="E313" s="51"/>
    </row>
    <row r="314" spans="2:5" x14ac:dyDescent="0.2">
      <c r="B314" s="58"/>
      <c r="E314" s="51"/>
    </row>
    <row r="315" spans="2:5" x14ac:dyDescent="0.2">
      <c r="B315" s="58"/>
      <c r="E315" s="51"/>
    </row>
    <row r="316" spans="2:5" x14ac:dyDescent="0.2">
      <c r="B316" s="58"/>
      <c r="E316" s="51"/>
    </row>
    <row r="317" spans="2:5" x14ac:dyDescent="0.2">
      <c r="B317" s="58"/>
      <c r="E317" s="51"/>
    </row>
    <row r="318" spans="2:5" x14ac:dyDescent="0.2">
      <c r="B318" s="58"/>
      <c r="E318" s="51"/>
    </row>
    <row r="319" spans="2:5" x14ac:dyDescent="0.2">
      <c r="B319" s="58"/>
      <c r="E319" s="51"/>
    </row>
    <row r="320" spans="2:5" x14ac:dyDescent="0.2">
      <c r="B320" s="58"/>
      <c r="E320" s="51"/>
    </row>
    <row r="321" spans="2:5" x14ac:dyDescent="0.2">
      <c r="B321" s="58"/>
      <c r="E321" s="51"/>
    </row>
    <row r="322" spans="2:5" x14ac:dyDescent="0.2">
      <c r="B322" s="58"/>
      <c r="E322" s="51"/>
    </row>
    <row r="323" spans="2:5" x14ac:dyDescent="0.2">
      <c r="B323" s="58"/>
      <c r="E323" s="51"/>
    </row>
    <row r="324" spans="2:5" x14ac:dyDescent="0.2">
      <c r="B324" s="58"/>
      <c r="E324" s="51"/>
    </row>
    <row r="325" spans="2:5" x14ac:dyDescent="0.2">
      <c r="B325" s="58"/>
      <c r="E325" s="51"/>
    </row>
    <row r="326" spans="2:5" x14ac:dyDescent="0.2">
      <c r="B326" s="58"/>
      <c r="E326" s="51"/>
    </row>
    <row r="327" spans="2:5" x14ac:dyDescent="0.2">
      <c r="B327" s="58"/>
      <c r="E327" s="51"/>
    </row>
    <row r="328" spans="2:5" x14ac:dyDescent="0.2">
      <c r="B328" s="58"/>
      <c r="E328" s="51"/>
    </row>
    <row r="329" spans="2:5" x14ac:dyDescent="0.2">
      <c r="B329" s="58"/>
      <c r="E329" s="51"/>
    </row>
    <row r="330" spans="2:5" x14ac:dyDescent="0.2">
      <c r="B330" s="58"/>
      <c r="E330" s="51"/>
    </row>
    <row r="331" spans="2:5" x14ac:dyDescent="0.2">
      <c r="B331" s="58"/>
      <c r="E331" s="51"/>
    </row>
    <row r="332" spans="2:5" x14ac:dyDescent="0.2">
      <c r="B332" s="58"/>
      <c r="E332" s="51"/>
    </row>
    <row r="333" spans="2:5" x14ac:dyDescent="0.2">
      <c r="B333" s="58"/>
      <c r="E333" s="51"/>
    </row>
    <row r="334" spans="2:5" x14ac:dyDescent="0.2">
      <c r="B334" s="58"/>
      <c r="E334" s="51"/>
    </row>
    <row r="335" spans="2:5" x14ac:dyDescent="0.2">
      <c r="B335" s="58"/>
      <c r="E335" s="51"/>
    </row>
    <row r="336" spans="2:5" x14ac:dyDescent="0.2">
      <c r="B336" s="58"/>
      <c r="E336" s="51"/>
    </row>
    <row r="337" spans="2:5" x14ac:dyDescent="0.2">
      <c r="B337" s="58"/>
      <c r="E337" s="51"/>
    </row>
    <row r="338" spans="2:5" x14ac:dyDescent="0.2">
      <c r="B338" s="58"/>
      <c r="E338" s="51"/>
    </row>
    <row r="339" spans="2:5" x14ac:dyDescent="0.2">
      <c r="B339" s="58"/>
      <c r="E339" s="51"/>
    </row>
    <row r="340" spans="2:5" x14ac:dyDescent="0.2">
      <c r="B340" s="58"/>
      <c r="E340" s="51"/>
    </row>
    <row r="341" spans="2:5" x14ac:dyDescent="0.2">
      <c r="B341" s="58"/>
      <c r="E341" s="51"/>
    </row>
    <row r="342" spans="2:5" x14ac:dyDescent="0.2">
      <c r="B342" s="58"/>
      <c r="E342" s="51"/>
    </row>
    <row r="343" spans="2:5" x14ac:dyDescent="0.2">
      <c r="B343" s="58"/>
      <c r="E343" s="51"/>
    </row>
    <row r="344" spans="2:5" x14ac:dyDescent="0.2">
      <c r="B344" s="58"/>
      <c r="E344" s="51"/>
    </row>
    <row r="345" spans="2:5" x14ac:dyDescent="0.2">
      <c r="B345" s="58"/>
      <c r="E345" s="51"/>
    </row>
    <row r="346" spans="2:5" x14ac:dyDescent="0.2">
      <c r="B346" s="58"/>
      <c r="E346" s="51"/>
    </row>
    <row r="347" spans="2:5" x14ac:dyDescent="0.2">
      <c r="B347" s="58"/>
      <c r="E347" s="51"/>
    </row>
    <row r="348" spans="2:5" x14ac:dyDescent="0.2">
      <c r="B348" s="58"/>
      <c r="E348" s="51"/>
    </row>
    <row r="349" spans="2:5" x14ac:dyDescent="0.2">
      <c r="B349" s="58"/>
      <c r="E349" s="51"/>
    </row>
    <row r="350" spans="2:5" x14ac:dyDescent="0.2">
      <c r="B350" s="58"/>
      <c r="E350" s="51"/>
    </row>
    <row r="351" spans="2:5" x14ac:dyDescent="0.2">
      <c r="B351" s="58"/>
      <c r="E351" s="51"/>
    </row>
    <row r="352" spans="2:5" x14ac:dyDescent="0.2">
      <c r="B352" s="58"/>
      <c r="E352" s="51"/>
    </row>
    <row r="353" spans="2:5" x14ac:dyDescent="0.2">
      <c r="B353" s="58"/>
      <c r="E353" s="51"/>
    </row>
    <row r="354" spans="2:5" x14ac:dyDescent="0.2">
      <c r="B354" s="58"/>
      <c r="E354" s="51"/>
    </row>
    <row r="355" spans="2:5" x14ac:dyDescent="0.2">
      <c r="B355" s="58"/>
      <c r="E355" s="51"/>
    </row>
    <row r="356" spans="2:5" x14ac:dyDescent="0.2">
      <c r="B356" s="58"/>
      <c r="E356" s="51"/>
    </row>
    <row r="357" spans="2:5" x14ac:dyDescent="0.2">
      <c r="B357" s="58"/>
      <c r="E357" s="51"/>
    </row>
    <row r="358" spans="2:5" x14ac:dyDescent="0.2">
      <c r="B358" s="58"/>
      <c r="E358" s="51"/>
    </row>
    <row r="359" spans="2:5" x14ac:dyDescent="0.2">
      <c r="B359" s="58"/>
      <c r="E359" s="51"/>
    </row>
    <row r="360" spans="2:5" x14ac:dyDescent="0.2">
      <c r="B360" s="58"/>
      <c r="E360" s="51"/>
    </row>
    <row r="361" spans="2:5" x14ac:dyDescent="0.2">
      <c r="B361" s="58"/>
      <c r="E361" s="51"/>
    </row>
    <row r="362" spans="2:5" x14ac:dyDescent="0.2">
      <c r="B362" s="58"/>
      <c r="E362" s="51"/>
    </row>
    <row r="363" spans="2:5" x14ac:dyDescent="0.2">
      <c r="B363" s="58"/>
      <c r="E363" s="51"/>
    </row>
    <row r="364" spans="2:5" x14ac:dyDescent="0.2">
      <c r="B364" s="58"/>
      <c r="E364" s="51"/>
    </row>
    <row r="365" spans="2:5" x14ac:dyDescent="0.2">
      <c r="B365" s="58"/>
      <c r="E365" s="51"/>
    </row>
    <row r="366" spans="2:5" x14ac:dyDescent="0.2">
      <c r="B366" s="58"/>
      <c r="E366" s="51"/>
    </row>
    <row r="367" spans="2:5" x14ac:dyDescent="0.2">
      <c r="B367" s="58"/>
      <c r="E367" s="51"/>
    </row>
    <row r="368" spans="2:5" x14ac:dyDescent="0.2">
      <c r="B368" s="58"/>
      <c r="E368" s="51"/>
    </row>
    <row r="369" spans="2:5" x14ac:dyDescent="0.2">
      <c r="B369" s="58"/>
      <c r="E369" s="51"/>
    </row>
    <row r="370" spans="2:5" x14ac:dyDescent="0.2">
      <c r="B370" s="58"/>
      <c r="E370" s="51"/>
    </row>
    <row r="371" spans="2:5" x14ac:dyDescent="0.2">
      <c r="B371" s="58"/>
      <c r="E371" s="51"/>
    </row>
    <row r="372" spans="2:5" x14ac:dyDescent="0.2">
      <c r="B372" s="58"/>
      <c r="E372" s="51"/>
    </row>
    <row r="373" spans="2:5" x14ac:dyDescent="0.2">
      <c r="B373" s="58"/>
      <c r="E373" s="51"/>
    </row>
    <row r="374" spans="2:5" x14ac:dyDescent="0.2">
      <c r="B374" s="58"/>
      <c r="E374" s="51"/>
    </row>
    <row r="375" spans="2:5" x14ac:dyDescent="0.2">
      <c r="B375" s="58"/>
      <c r="E375" s="51"/>
    </row>
    <row r="376" spans="2:5" x14ac:dyDescent="0.2">
      <c r="B376" s="58"/>
      <c r="E376" s="51"/>
    </row>
    <row r="377" spans="2:5" x14ac:dyDescent="0.2">
      <c r="B377" s="58"/>
      <c r="E377" s="51"/>
    </row>
    <row r="378" spans="2:5" x14ac:dyDescent="0.2">
      <c r="B378" s="58"/>
      <c r="E378" s="51"/>
    </row>
    <row r="379" spans="2:5" x14ac:dyDescent="0.2">
      <c r="B379" s="58"/>
      <c r="E379" s="51"/>
    </row>
    <row r="380" spans="2:5" x14ac:dyDescent="0.2">
      <c r="B380" s="58"/>
      <c r="E380" s="51"/>
    </row>
    <row r="381" spans="2:5" x14ac:dyDescent="0.2">
      <c r="B381" s="58"/>
      <c r="E381" s="51"/>
    </row>
    <row r="382" spans="2:5" x14ac:dyDescent="0.2">
      <c r="B382" s="58"/>
      <c r="E382" s="51"/>
    </row>
    <row r="383" spans="2:5" x14ac:dyDescent="0.2">
      <c r="B383" s="58"/>
      <c r="E383" s="51"/>
    </row>
    <row r="384" spans="2:5" x14ac:dyDescent="0.2">
      <c r="B384" s="58"/>
      <c r="E384" s="51"/>
    </row>
    <row r="385" spans="2:5" x14ac:dyDescent="0.2">
      <c r="B385" s="58"/>
      <c r="E385" s="51"/>
    </row>
    <row r="386" spans="2:5" x14ac:dyDescent="0.2">
      <c r="B386" s="58"/>
      <c r="E386" s="51"/>
    </row>
    <row r="387" spans="2:5" x14ac:dyDescent="0.2">
      <c r="B387" s="58"/>
      <c r="E387" s="51"/>
    </row>
    <row r="388" spans="2:5" x14ac:dyDescent="0.2">
      <c r="B388" s="58"/>
      <c r="E388" s="51"/>
    </row>
    <row r="389" spans="2:5" x14ac:dyDescent="0.2">
      <c r="B389" s="58"/>
      <c r="E389" s="51"/>
    </row>
    <row r="390" spans="2:5" x14ac:dyDescent="0.2">
      <c r="B390" s="58"/>
      <c r="E390" s="51"/>
    </row>
    <row r="391" spans="2:5" x14ac:dyDescent="0.2">
      <c r="B391" s="58"/>
      <c r="E391" s="51"/>
    </row>
    <row r="392" spans="2:5" x14ac:dyDescent="0.2">
      <c r="B392" s="58"/>
      <c r="E392" s="51"/>
    </row>
    <row r="393" spans="2:5" x14ac:dyDescent="0.2">
      <c r="B393" s="58"/>
      <c r="E393" s="51"/>
    </row>
    <row r="394" spans="2:5" x14ac:dyDescent="0.2">
      <c r="B394" s="58"/>
      <c r="E394" s="51"/>
    </row>
    <row r="395" spans="2:5" x14ac:dyDescent="0.2">
      <c r="E395" s="51"/>
    </row>
    <row r="396" spans="2:5" x14ac:dyDescent="0.2">
      <c r="E396" s="51"/>
    </row>
    <row r="397" spans="2:5" x14ac:dyDescent="0.2">
      <c r="E397" s="51"/>
    </row>
    <row r="398" spans="2:5" x14ac:dyDescent="0.2">
      <c r="E398" s="51"/>
    </row>
  </sheetData>
  <sheetProtection algorithmName="SHA-512" hashValue="p3fCah/nSyNQDbP+TEsX2o0Q+XU1fQuriUyCdlXgZDEvNAdCQyqDBFqFA1LJngG8CQLQ9zikZbE0LMeEUE6J7A==" saltValue="u1ZgH2BTHF2puWFsbfLJ9g==" spinCount="100000" sheet="1" objects="1" scenarios="1"/>
  <autoFilter ref="A1:G64"/>
  <sortState ref="A2:H36">
    <sortCondition ref="A2"/>
  </sortState>
  <conditionalFormatting sqref="E36:E398">
    <cfRule type="containsText" dxfId="1" priority="7" operator="containsText" text="Non payé">
      <formula>NOT(ISERROR(SEARCH("Non payé",E36)))</formula>
    </cfRule>
    <cfRule type="containsText" dxfId="0" priority="8" operator="containsText" text="Payé">
      <formula>NOT(ISERROR(SEARCH("Payé",E36)))</formula>
    </cfRule>
  </conditionalFormatting>
  <dataValidations count="4">
    <dataValidation type="list" allowBlank="1" showInputMessage="1" showErrorMessage="1" sqref="E36:E398">
      <formula1>"Payé, Non payé"</formula1>
    </dataValidation>
    <dataValidation type="list" allowBlank="1" showInputMessage="1" showErrorMessage="1" sqref="B400:B1048576">
      <formula1>"Février, Avril, Eté, Automne, Noël"</formula1>
    </dataValidation>
    <dataValidation type="list" allowBlank="1" showInputMessage="1" showErrorMessage="1" sqref="C36:C1048576 C2:C35">
      <formula1>"1 - Activités Pédagogiques : Code 606853 , 2 - Pharmacie , 3 - Transport : Code 62510 , 4 - Fourniture d'activités : Code 606800 , 5 - Entretien et equipement : Code 606400 , 6 - Alimentation Code : 606851 , 7 - Soirée Enfants"</formula1>
    </dataValidation>
    <dataValidation type="list" allowBlank="1" showInputMessage="1" showErrorMessage="1" sqref="B36:B399 B2:B35">
      <formula1>"01 - Février, 02 - Avril, 03 - Eté, 04 - Automne, 05 - Noël"</formula1>
    </dataValidation>
  </dataValidations>
  <pageMargins left="0.7" right="0.7" top="0.75" bottom="0.75" header="0.3" footer="0.3"/>
  <pageSetup paperSize="8"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8CD4FA7C-C916-4038-B154-60FF9CC9F1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Information</vt:lpstr>
      <vt:lpstr>Général</vt:lpstr>
      <vt:lpstr>Tableau Croisé dynamique</vt:lpstr>
      <vt:lpstr>Saisie Facture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C.A.L 6-11 ans</dc:title>
  <dc:creator/>
  <cp:keywords>Budget</cp:keywords>
  <cp:lastModifiedBy/>
  <dcterms:created xsi:type="dcterms:W3CDTF">2016-02-16T13:13:27Z</dcterms:created>
  <dcterms:modified xsi:type="dcterms:W3CDTF">2018-06-14T07:23:27Z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TC028023349991</vt:lpwstr>
  </property>
</Properties>
</file>