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42" i="1"/>
  <c r="I18"/>
  <c r="Q60"/>
  <c r="J70" s="1"/>
  <c r="Q59"/>
  <c r="J69" s="1"/>
  <c r="Q52"/>
  <c r="I52"/>
  <c r="Q42"/>
  <c r="Q30"/>
  <c r="Q18"/>
  <c r="Q56"/>
  <c r="I56"/>
  <c r="Q48"/>
  <c r="Q36"/>
  <c r="I24"/>
  <c r="Q24"/>
  <c r="Q6"/>
  <c r="Q12"/>
  <c r="N68"/>
  <c r="P4"/>
  <c r="P6"/>
  <c r="P8"/>
  <c r="P10"/>
  <c r="P12"/>
  <c r="P15"/>
  <c r="P16"/>
  <c r="P18"/>
  <c r="P20"/>
  <c r="P22"/>
  <c r="P27" s="1"/>
  <c r="P24"/>
  <c r="P28"/>
  <c r="P30"/>
  <c r="P32"/>
  <c r="P34"/>
  <c r="P36"/>
  <c r="P39"/>
  <c r="P40"/>
  <c r="P42"/>
  <c r="P44"/>
  <c r="P46"/>
  <c r="P51" s="1"/>
  <c r="P48"/>
  <c r="P52"/>
  <c r="P57" s="1"/>
  <c r="P54"/>
  <c r="H64"/>
  <c r="H65"/>
  <c r="H66"/>
  <c r="G4"/>
  <c r="H16"/>
  <c r="G6"/>
  <c r="G8"/>
  <c r="G10"/>
  <c r="H10" s="1"/>
  <c r="G12"/>
  <c r="H12" s="1"/>
  <c r="H57"/>
  <c r="H54"/>
  <c r="H52"/>
  <c r="N51"/>
  <c r="M51"/>
  <c r="L51"/>
  <c r="J51"/>
  <c r="O48"/>
  <c r="O46"/>
  <c r="O44"/>
  <c r="O42"/>
  <c r="O40"/>
  <c r="F51"/>
  <c r="E51"/>
  <c r="D51"/>
  <c r="B51"/>
  <c r="G48"/>
  <c r="H48" s="1"/>
  <c r="G46"/>
  <c r="H46" s="1"/>
  <c r="G44"/>
  <c r="H44" s="1"/>
  <c r="H42"/>
  <c r="G42"/>
  <c r="G40"/>
  <c r="H40" s="1"/>
  <c r="N39"/>
  <c r="M39"/>
  <c r="L39"/>
  <c r="J39"/>
  <c r="O36"/>
  <c r="O34"/>
  <c r="O32"/>
  <c r="O30"/>
  <c r="O39" s="1"/>
  <c r="O28"/>
  <c r="F39"/>
  <c r="E39"/>
  <c r="D39"/>
  <c r="B39"/>
  <c r="G36"/>
  <c r="H36" s="1"/>
  <c r="G34"/>
  <c r="H34" s="1"/>
  <c r="G32"/>
  <c r="H32" s="1"/>
  <c r="G30"/>
  <c r="H30" s="1"/>
  <c r="G28"/>
  <c r="H28" s="1"/>
  <c r="N27"/>
  <c r="M27"/>
  <c r="M60" s="1"/>
  <c r="J65" s="1"/>
  <c r="L27"/>
  <c r="L60" s="1"/>
  <c r="J64" s="1"/>
  <c r="J27"/>
  <c r="O24"/>
  <c r="O22"/>
  <c r="O20"/>
  <c r="O18"/>
  <c r="O27" s="1"/>
  <c r="O16"/>
  <c r="F27"/>
  <c r="E27"/>
  <c r="D27"/>
  <c r="B27"/>
  <c r="G24"/>
  <c r="H24" s="1"/>
  <c r="H22"/>
  <c r="G22"/>
  <c r="G20"/>
  <c r="H20" s="1"/>
  <c r="H18"/>
  <c r="G18"/>
  <c r="G27" s="1"/>
  <c r="G16"/>
  <c r="N15"/>
  <c r="M15"/>
  <c r="L15"/>
  <c r="O12"/>
  <c r="O10"/>
  <c r="O8"/>
  <c r="O6"/>
  <c r="J15" s="1"/>
  <c r="O4"/>
  <c r="O15" s="1"/>
  <c r="J57"/>
  <c r="B57"/>
  <c r="O57"/>
  <c r="G57"/>
  <c r="O54"/>
  <c r="G54"/>
  <c r="O52"/>
  <c r="G52"/>
  <c r="H6"/>
  <c r="H8"/>
  <c r="O60"/>
  <c r="J67" s="1"/>
  <c r="N57"/>
  <c r="M57"/>
  <c r="L57"/>
  <c r="E57"/>
  <c r="F57"/>
  <c r="D57"/>
  <c r="N60"/>
  <c r="J66" s="1"/>
  <c r="F15"/>
  <c r="E15"/>
  <c r="E60" s="1"/>
  <c r="D65" s="1"/>
  <c r="D15"/>
  <c r="N70"/>
  <c r="N69"/>
  <c r="N67"/>
  <c r="N66"/>
  <c r="N65"/>
  <c r="N64"/>
  <c r="G39" l="1"/>
  <c r="I30" s="1"/>
  <c r="G51"/>
  <c r="I48" s="1"/>
  <c r="H39"/>
  <c r="B15"/>
  <c r="G60" s="1"/>
  <c r="D67" s="1"/>
  <c r="H67" s="1"/>
  <c r="G15"/>
  <c r="H4"/>
  <c r="H15" s="1"/>
  <c r="F60"/>
  <c r="D66" s="1"/>
  <c r="H27"/>
  <c r="H51"/>
  <c r="O51"/>
  <c r="D60"/>
  <c r="D64" s="1"/>
  <c r="P60"/>
  <c r="J68" s="1"/>
  <c r="N72"/>
  <c r="H60" l="1"/>
  <c r="I36"/>
  <c r="I12"/>
  <c r="D68"/>
  <c r="H68" s="1"/>
  <c r="I60" l="1"/>
  <c r="D70" s="1"/>
  <c r="H70" s="1"/>
  <c r="I6"/>
  <c r="I59" l="1"/>
  <c r="D69" s="1"/>
  <c r="H69" s="1"/>
  <c r="H72" s="1"/>
  <c r="J73" s="1"/>
</calcChain>
</file>

<file path=xl/sharedStrings.xml><?xml version="1.0" encoding="utf-8"?>
<sst xmlns="http://schemas.openxmlformats.org/spreadsheetml/2006/main" count="170" uniqueCount="53">
  <si>
    <t>DATE</t>
  </si>
  <si>
    <t>Petit dèj</t>
  </si>
  <si>
    <t>Dèj</t>
  </si>
  <si>
    <t>Goûter</t>
  </si>
  <si>
    <t>Nbr Hrs</t>
  </si>
  <si>
    <t>Horaires MELVIN</t>
  </si>
  <si>
    <t>Horaires       ARON</t>
  </si>
  <si>
    <t>IJ + H</t>
  </si>
  <si>
    <t>Lundi 2</t>
  </si>
  <si>
    <t>Mardi 3</t>
  </si>
  <si>
    <t>Mercredi 4</t>
  </si>
  <si>
    <t>Jeudi 5</t>
  </si>
  <si>
    <t>Vendredi 6</t>
  </si>
  <si>
    <t>Lundi 30</t>
  </si>
  <si>
    <t>Mardi 31</t>
  </si>
  <si>
    <t>Lundi 9</t>
  </si>
  <si>
    <t>Mardi 10</t>
  </si>
  <si>
    <t>Mercredi 11</t>
  </si>
  <si>
    <t>Jeudi 12</t>
  </si>
  <si>
    <t>Vendredi 13</t>
  </si>
  <si>
    <t>Lundi 16</t>
  </si>
  <si>
    <t>Mardi 17</t>
  </si>
  <si>
    <t>Mercredi 18</t>
  </si>
  <si>
    <t>Jeudi 19</t>
  </si>
  <si>
    <t>Vendredi 20</t>
  </si>
  <si>
    <t>Lundi 23</t>
  </si>
  <si>
    <t>Mardi 24</t>
  </si>
  <si>
    <t>Mercredi 25</t>
  </si>
  <si>
    <t>Jeudi 26</t>
  </si>
  <si>
    <t>Vendredi 27</t>
  </si>
  <si>
    <t>HS</t>
  </si>
  <si>
    <t>HC</t>
  </si>
  <si>
    <t>TOTAL SEMAINE</t>
  </si>
  <si>
    <t>TOTAL MOIS</t>
  </si>
  <si>
    <t>REPAS</t>
  </si>
  <si>
    <t>Petit Dèj.</t>
  </si>
  <si>
    <t>Déjeuner</t>
  </si>
  <si>
    <t>ARON</t>
  </si>
  <si>
    <t>IJ</t>
  </si>
  <si>
    <t>SALAIRE + CP</t>
  </si>
  <si>
    <t>MELVIN</t>
  </si>
  <si>
    <t>SALAIRE ARON</t>
  </si>
  <si>
    <t>SALAIRE MELVIN</t>
  </si>
  <si>
    <t>SALAIRE NET TOTAL</t>
  </si>
  <si>
    <t>D</t>
  </si>
  <si>
    <t>P D</t>
  </si>
  <si>
    <t>G</t>
  </si>
  <si>
    <t>Hrs</t>
  </si>
  <si>
    <t>=</t>
  </si>
  <si>
    <t>Contrat Aron :</t>
  </si>
  <si>
    <t>Contrat Melvin :</t>
  </si>
  <si>
    <t>l/hc :</t>
  </si>
  <si>
    <t>l/hs :</t>
  </si>
</sst>
</file>

<file path=xl/styles.xml><?xml version="1.0" encoding="utf-8"?>
<styleSheet xmlns="http://schemas.openxmlformats.org/spreadsheetml/2006/main">
  <numFmts count="5">
    <numFmt numFmtId="164" formatCode="h:mm;@"/>
    <numFmt numFmtId="165" formatCode="[hh]:mm"/>
    <numFmt numFmtId="166" formatCode="hh"/>
    <numFmt numFmtId="167" formatCode="#,##0.00\ &quot;€&quot;"/>
    <numFmt numFmtId="168" formatCode="[h]:mm"/>
  </numFmts>
  <fonts count="1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6" fontId="1" fillId="2" borderId="11" xfId="0" applyNumberFormat="1" applyFont="1" applyFill="1" applyBorder="1" applyAlignment="1">
      <alignment horizontal="center" vertical="center"/>
    </xf>
    <xf numFmtId="164" fontId="1" fillId="4" borderId="39" xfId="0" applyNumberFormat="1" applyFont="1" applyFill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164" fontId="1" fillId="4" borderId="41" xfId="0" applyNumberFormat="1" applyFont="1" applyFill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165" fontId="1" fillId="4" borderId="39" xfId="0" applyNumberFormat="1" applyFont="1" applyFill="1" applyBorder="1" applyAlignment="1">
      <alignment horizontal="center" vertical="center"/>
    </xf>
    <xf numFmtId="165" fontId="1" fillId="0" borderId="40" xfId="0" applyNumberFormat="1" applyFont="1" applyBorder="1" applyAlignment="1">
      <alignment horizontal="center" vertical="center"/>
    </xf>
    <xf numFmtId="165" fontId="1" fillId="4" borderId="41" xfId="0" applyNumberFormat="1" applyFont="1" applyFill="1" applyBorder="1" applyAlignment="1">
      <alignment horizontal="center" vertical="center"/>
    </xf>
    <xf numFmtId="165" fontId="1" fillId="0" borderId="42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66" fontId="1" fillId="3" borderId="11" xfId="0" applyNumberFormat="1" applyFont="1" applyFill="1" applyBorder="1" applyAlignment="1">
      <alignment horizontal="center" vertical="center"/>
    </xf>
    <xf numFmtId="20" fontId="1" fillId="4" borderId="39" xfId="0" applyNumberFormat="1" applyFont="1" applyFill="1" applyBorder="1" applyAlignment="1">
      <alignment horizontal="center" vertical="center"/>
    </xf>
    <xf numFmtId="20" fontId="1" fillId="0" borderId="40" xfId="0" applyNumberFormat="1" applyFont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left" vertical="center"/>
    </xf>
    <xf numFmtId="168" fontId="2" fillId="3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168" fontId="1" fillId="4" borderId="14" xfId="0" applyNumberFormat="1" applyFont="1" applyFill="1" applyBorder="1" applyAlignment="1">
      <alignment horizontal="center" vertical="center"/>
    </xf>
    <xf numFmtId="168" fontId="0" fillId="0" borderId="15" xfId="0" applyNumberFormat="1" applyBorder="1"/>
    <xf numFmtId="167" fontId="5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left" vertical="center" wrapText="1"/>
    </xf>
    <xf numFmtId="167" fontId="5" fillId="0" borderId="18" xfId="0" applyNumberFormat="1" applyFont="1" applyBorder="1" applyAlignment="1">
      <alignment horizontal="left" vertical="center" wrapText="1"/>
    </xf>
    <xf numFmtId="166" fontId="5" fillId="0" borderId="14" xfId="0" applyNumberFormat="1" applyFont="1" applyBorder="1" applyAlignment="1">
      <alignment horizontal="center" vertical="center" wrapText="1"/>
    </xf>
    <xf numFmtId="166" fontId="5" fillId="0" borderId="1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7" fontId="5" fillId="0" borderId="14" xfId="0" applyNumberFormat="1" applyFont="1" applyBorder="1" applyAlignment="1">
      <alignment horizontal="left" vertical="center" wrapText="1"/>
    </xf>
    <xf numFmtId="167" fontId="5" fillId="0" borderId="58" xfId="0" applyNumberFormat="1" applyFont="1" applyBorder="1" applyAlignment="1">
      <alignment horizontal="left" vertical="center" wrapText="1"/>
    </xf>
    <xf numFmtId="167" fontId="5" fillId="0" borderId="6" xfId="0" applyNumberFormat="1" applyFont="1" applyBorder="1" applyAlignment="1">
      <alignment horizontal="left" vertical="center" wrapText="1"/>
    </xf>
    <xf numFmtId="167" fontId="5" fillId="0" borderId="19" xfId="0" applyNumberFormat="1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7" fontId="5" fillId="0" borderId="23" xfId="0" applyNumberFormat="1" applyFont="1" applyBorder="1" applyAlignment="1">
      <alignment horizontal="left" vertical="center" wrapText="1"/>
    </xf>
    <xf numFmtId="167" fontId="5" fillId="0" borderId="24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17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" fontId="7" fillId="0" borderId="3" xfId="0" applyNumberFormat="1" applyFont="1" applyBorder="1" applyAlignment="1">
      <alignment horizontal="center" vertical="center" wrapText="1"/>
    </xf>
    <xf numFmtId="17" fontId="7" fillId="0" borderId="34" xfId="0" applyNumberFormat="1" applyFont="1" applyBorder="1" applyAlignment="1">
      <alignment horizontal="center" vertical="center" wrapText="1"/>
    </xf>
    <xf numFmtId="17" fontId="7" fillId="0" borderId="4" xfId="0" applyNumberFormat="1" applyFont="1" applyBorder="1" applyAlignment="1">
      <alignment horizontal="center" vertical="center" wrapText="1"/>
    </xf>
    <xf numFmtId="17" fontId="7" fillId="0" borderId="16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166" fontId="2" fillId="0" borderId="32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56" xfId="0" applyNumberFormat="1" applyFont="1" applyBorder="1" applyAlignment="1">
      <alignment horizontal="center" vertical="center"/>
    </xf>
    <xf numFmtId="165" fontId="2" fillId="0" borderId="5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8" fontId="2" fillId="4" borderId="54" xfId="0" applyNumberFormat="1" applyFont="1" applyFill="1" applyBorder="1" applyAlignment="1">
      <alignment horizontal="center" vertical="center"/>
    </xf>
    <xf numFmtId="168" fontId="2" fillId="4" borderId="32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167" fontId="4" fillId="0" borderId="50" xfId="0" applyNumberFormat="1" applyFont="1" applyBorder="1" applyAlignment="1">
      <alignment horizontal="center" vertical="center" wrapText="1"/>
    </xf>
    <xf numFmtId="167" fontId="4" fillId="0" borderId="51" xfId="0" applyNumberFormat="1" applyFont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6" fontId="5" fillId="0" borderId="49" xfId="0" applyNumberFormat="1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1"/>
  <sheetViews>
    <sheetView tabSelected="1" showWhiteSpace="0" view="pageLayout" topLeftCell="A52" zoomScaleNormal="100" workbookViewId="0">
      <selection activeCell="N69" sqref="N69:O69"/>
    </sheetView>
  </sheetViews>
  <sheetFormatPr baseColWidth="10" defaultColWidth="11.42578125" defaultRowHeight="24.95" customHeight="1"/>
  <cols>
    <col min="1" max="1" width="11.7109375" style="1" customWidth="1"/>
    <col min="2" max="3" width="5.7109375" style="1" customWidth="1"/>
    <col min="4" max="4" width="4.85546875" style="1" customWidth="1"/>
    <col min="5" max="5" width="5.42578125" style="2" customWidth="1"/>
    <col min="6" max="6" width="4.85546875" style="1" customWidth="1"/>
    <col min="7" max="7" width="6.7109375" style="1" customWidth="1"/>
    <col min="8" max="9" width="4.85546875" style="1" customWidth="1"/>
    <col min="10" max="10" width="5.7109375" style="1" customWidth="1"/>
    <col min="11" max="11" width="5.85546875" style="1" customWidth="1"/>
    <col min="12" max="12" width="4.85546875" style="1" customWidth="1"/>
    <col min="13" max="13" width="5.42578125" style="2" customWidth="1"/>
    <col min="14" max="14" width="4.85546875" style="1" customWidth="1"/>
    <col min="15" max="15" width="6.7109375" style="1" customWidth="1"/>
    <col min="16" max="17" width="4.85546875" style="1" customWidth="1"/>
    <col min="18" max="16384" width="11.42578125" style="1"/>
  </cols>
  <sheetData>
    <row r="1" spans="1:17" ht="24.95" customHeight="1" thickBot="1">
      <c r="A1" s="73">
        <v>43282</v>
      </c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2.75" customHeight="1" thickBot="1">
      <c r="A2" s="87" t="s">
        <v>0</v>
      </c>
      <c r="B2" s="63" t="s">
        <v>6</v>
      </c>
      <c r="C2" s="64"/>
      <c r="D2" s="81" t="s">
        <v>1</v>
      </c>
      <c r="E2" s="82" t="s">
        <v>2</v>
      </c>
      <c r="F2" s="83" t="s">
        <v>3</v>
      </c>
      <c r="G2" s="84" t="s">
        <v>4</v>
      </c>
      <c r="H2" s="84" t="s">
        <v>7</v>
      </c>
      <c r="I2" s="71" t="s">
        <v>31</v>
      </c>
      <c r="J2" s="63" t="s">
        <v>5</v>
      </c>
      <c r="K2" s="64"/>
      <c r="L2" s="81" t="s">
        <v>1</v>
      </c>
      <c r="M2" s="82" t="s">
        <v>2</v>
      </c>
      <c r="N2" s="83" t="s">
        <v>3</v>
      </c>
      <c r="O2" s="84" t="s">
        <v>4</v>
      </c>
      <c r="P2" s="85" t="s">
        <v>7</v>
      </c>
      <c r="Q2" s="71" t="s">
        <v>31</v>
      </c>
    </row>
    <row r="3" spans="1:17" ht="12.75" customHeight="1" thickBot="1">
      <c r="A3" s="87"/>
      <c r="B3" s="65"/>
      <c r="C3" s="66"/>
      <c r="D3" s="81"/>
      <c r="E3" s="82"/>
      <c r="F3" s="83"/>
      <c r="G3" s="84"/>
      <c r="H3" s="84"/>
      <c r="I3" s="72"/>
      <c r="J3" s="65"/>
      <c r="K3" s="66"/>
      <c r="L3" s="81"/>
      <c r="M3" s="82"/>
      <c r="N3" s="83"/>
      <c r="O3" s="84"/>
      <c r="P3" s="86"/>
      <c r="Q3" s="72"/>
    </row>
    <row r="4" spans="1:17" ht="14.1" customHeight="1" thickBot="1">
      <c r="A4" s="88" t="s">
        <v>8</v>
      </c>
      <c r="B4" s="28">
        <v>0.25</v>
      </c>
      <c r="C4" s="29">
        <v>0.75</v>
      </c>
      <c r="D4" s="95"/>
      <c r="E4" s="97"/>
      <c r="F4" s="95"/>
      <c r="G4" s="93">
        <f>(C4-B4)+(C5-B5)</f>
        <v>0.5</v>
      </c>
      <c r="H4" s="89">
        <f>CEILING(G4,"1:00")-"8:00"</f>
        <v>0.16666666666666669</v>
      </c>
      <c r="I4" s="72"/>
      <c r="J4" s="17"/>
      <c r="K4" s="18"/>
      <c r="L4" s="69"/>
      <c r="M4" s="67"/>
      <c r="N4" s="69"/>
      <c r="O4" s="91">
        <f>K4-J4+K5-J5</f>
        <v>0</v>
      </c>
      <c r="P4" s="89">
        <f t="shared" ref="P4" si="0">CEILING(O4,"1:00")-"8:00"</f>
        <v>-0.33333333333333331</v>
      </c>
      <c r="Q4" s="72"/>
    </row>
    <row r="5" spans="1:17" ht="14.1" customHeight="1" thickBot="1">
      <c r="A5" s="88"/>
      <c r="B5" s="15"/>
      <c r="C5" s="16"/>
      <c r="D5" s="96"/>
      <c r="E5" s="98"/>
      <c r="F5" s="96"/>
      <c r="G5" s="94"/>
      <c r="H5" s="90"/>
      <c r="I5" s="7" t="s">
        <v>48</v>
      </c>
      <c r="J5" s="19"/>
      <c r="K5" s="20"/>
      <c r="L5" s="70"/>
      <c r="M5" s="68"/>
      <c r="N5" s="70"/>
      <c r="O5" s="92"/>
      <c r="P5" s="90"/>
      <c r="Q5" s="7" t="s">
        <v>48</v>
      </c>
    </row>
    <row r="6" spans="1:17" ht="14.1" customHeight="1" thickBot="1">
      <c r="A6" s="88" t="s">
        <v>9</v>
      </c>
      <c r="B6" s="28">
        <v>0.25</v>
      </c>
      <c r="C6" s="29">
        <v>0.75</v>
      </c>
      <c r="D6" s="95"/>
      <c r="E6" s="97"/>
      <c r="F6" s="95"/>
      <c r="G6" s="93">
        <f t="shared" ref="G6" si="1">(C6-B6)+(C7-B7)</f>
        <v>0.5</v>
      </c>
      <c r="H6" s="89">
        <f t="shared" ref="H6" si="2">CEILING(G6,"1:00")-"8:00"</f>
        <v>0.16666666666666669</v>
      </c>
      <c r="I6" s="99">
        <f>IF(G15&lt;=C89,G15-C85,G15-C85-I12)</f>
        <v>0.20833333333333326</v>
      </c>
      <c r="J6" s="17"/>
      <c r="K6" s="18"/>
      <c r="L6" s="69"/>
      <c r="M6" s="67"/>
      <c r="N6" s="69"/>
      <c r="O6" s="91">
        <f t="shared" ref="O6" si="3">K6-J6+K7-J7</f>
        <v>0</v>
      </c>
      <c r="P6" s="89">
        <f t="shared" ref="P6" si="4">CEILING(O6,"1:00")-"8:00"</f>
        <v>-0.33333333333333331</v>
      </c>
      <c r="Q6" s="99">
        <f>IF(O15&lt;=C89,O15-C85,O15-C85-Q12)</f>
        <v>-1.6666666666666667</v>
      </c>
    </row>
    <row r="7" spans="1:17" ht="14.1" customHeight="1" thickBot="1">
      <c r="A7" s="88"/>
      <c r="B7" s="19"/>
      <c r="C7" s="20"/>
      <c r="D7" s="96"/>
      <c r="E7" s="98"/>
      <c r="F7" s="96"/>
      <c r="G7" s="94"/>
      <c r="H7" s="90"/>
      <c r="I7" s="100"/>
      <c r="J7" s="19"/>
      <c r="K7" s="20"/>
      <c r="L7" s="70"/>
      <c r="M7" s="68"/>
      <c r="N7" s="70"/>
      <c r="O7" s="92"/>
      <c r="P7" s="90"/>
      <c r="Q7" s="100"/>
    </row>
    <row r="8" spans="1:17" ht="14.1" customHeight="1" thickBot="1">
      <c r="A8" s="88" t="s">
        <v>10</v>
      </c>
      <c r="B8" s="28">
        <v>0.25</v>
      </c>
      <c r="C8" s="29">
        <v>0.75</v>
      </c>
      <c r="D8" s="95"/>
      <c r="E8" s="97"/>
      <c r="F8" s="95"/>
      <c r="G8" s="91">
        <f t="shared" ref="G8" si="5">(C8-B8)+(C9-B9)</f>
        <v>0.5</v>
      </c>
      <c r="H8" s="89">
        <f t="shared" ref="H8" si="6">CEILING(G8,"1:00")-"8:00"</f>
        <v>0.16666666666666669</v>
      </c>
      <c r="I8" s="71" t="s">
        <v>30</v>
      </c>
      <c r="J8" s="17"/>
      <c r="K8" s="18"/>
      <c r="L8" s="69"/>
      <c r="M8" s="67"/>
      <c r="N8" s="69"/>
      <c r="O8" s="91">
        <f t="shared" ref="O8" si="7">K8-J8+K9-J9</f>
        <v>0</v>
      </c>
      <c r="P8" s="89">
        <f t="shared" ref="P8" si="8">CEILING(O8,"1:00")-"8:00"</f>
        <v>-0.33333333333333331</v>
      </c>
      <c r="Q8" s="71" t="s">
        <v>30</v>
      </c>
    </row>
    <row r="9" spans="1:17" ht="14.1" customHeight="1" thickBot="1">
      <c r="A9" s="88"/>
      <c r="B9" s="19"/>
      <c r="C9" s="20"/>
      <c r="D9" s="96"/>
      <c r="E9" s="98"/>
      <c r="F9" s="96"/>
      <c r="G9" s="92"/>
      <c r="H9" s="90"/>
      <c r="I9" s="72"/>
      <c r="J9" s="19"/>
      <c r="K9" s="20"/>
      <c r="L9" s="70"/>
      <c r="M9" s="68"/>
      <c r="N9" s="70"/>
      <c r="O9" s="92"/>
      <c r="P9" s="90"/>
      <c r="Q9" s="72"/>
    </row>
    <row r="10" spans="1:17" ht="14.1" customHeight="1" thickBot="1">
      <c r="A10" s="88" t="s">
        <v>11</v>
      </c>
      <c r="B10" s="28">
        <v>0.25</v>
      </c>
      <c r="C10" s="29">
        <v>0.75</v>
      </c>
      <c r="D10" s="95"/>
      <c r="E10" s="97"/>
      <c r="F10" s="95"/>
      <c r="G10" s="91">
        <f t="shared" ref="G10" si="9">(C10-B10)+(C11-B11)</f>
        <v>0.5</v>
      </c>
      <c r="H10" s="89">
        <f t="shared" ref="H10" si="10">CEILING(G10,"1:00")-"8:00"</f>
        <v>0.16666666666666669</v>
      </c>
      <c r="I10" s="72"/>
      <c r="J10" s="17"/>
      <c r="K10" s="18"/>
      <c r="L10" s="69"/>
      <c r="M10" s="67"/>
      <c r="N10" s="69"/>
      <c r="O10" s="91">
        <f t="shared" ref="O10" si="11">K10-J10+K11-J11</f>
        <v>0</v>
      </c>
      <c r="P10" s="89">
        <f t="shared" ref="P10" si="12">CEILING(O10,"1:00")-"8:00"</f>
        <v>-0.33333333333333331</v>
      </c>
      <c r="Q10" s="72"/>
    </row>
    <row r="11" spans="1:17" ht="14.1" customHeight="1" thickBot="1">
      <c r="A11" s="88"/>
      <c r="B11" s="19"/>
      <c r="C11" s="20"/>
      <c r="D11" s="96"/>
      <c r="E11" s="98"/>
      <c r="F11" s="96"/>
      <c r="G11" s="92"/>
      <c r="H11" s="90"/>
      <c r="I11" s="7" t="s">
        <v>48</v>
      </c>
      <c r="J11" s="19"/>
      <c r="K11" s="20"/>
      <c r="L11" s="70"/>
      <c r="M11" s="68"/>
      <c r="N11" s="70"/>
      <c r="O11" s="92"/>
      <c r="P11" s="90"/>
      <c r="Q11" s="7" t="s">
        <v>48</v>
      </c>
    </row>
    <row r="12" spans="1:17" ht="14.1" customHeight="1" thickBot="1">
      <c r="A12" s="88" t="s">
        <v>12</v>
      </c>
      <c r="B12" s="17"/>
      <c r="C12" s="18"/>
      <c r="D12" s="95"/>
      <c r="E12" s="97"/>
      <c r="F12" s="95"/>
      <c r="G12" s="91">
        <f t="shared" ref="G12" si="13">(C12-B12)+(C13-B13)</f>
        <v>0</v>
      </c>
      <c r="H12" s="89">
        <f t="shared" ref="H12" si="14">CEILING(G12,"1:00")-"8:00"</f>
        <v>-0.33333333333333331</v>
      </c>
      <c r="I12" s="102">
        <f>IF(G15&gt;=C85,G15-C91,0)</f>
        <v>0.125</v>
      </c>
      <c r="J12" s="17"/>
      <c r="K12" s="18"/>
      <c r="L12" s="69"/>
      <c r="M12" s="67"/>
      <c r="N12" s="69"/>
      <c r="O12" s="91">
        <f t="shared" ref="O12" si="15">K12-J12+K13-J13</f>
        <v>0</v>
      </c>
      <c r="P12" s="89">
        <f t="shared" ref="P12" si="16">CEILING(O12,"1:00")-"8:00"</f>
        <v>-0.33333333333333331</v>
      </c>
      <c r="Q12" s="102">
        <f>IF(O15&gt;=C85,O15-C91,0)</f>
        <v>0</v>
      </c>
    </row>
    <row r="13" spans="1:17" ht="14.1" customHeight="1" thickBot="1">
      <c r="A13" s="101"/>
      <c r="B13" s="19"/>
      <c r="C13" s="20"/>
      <c r="D13" s="96"/>
      <c r="E13" s="98"/>
      <c r="F13" s="96"/>
      <c r="G13" s="92"/>
      <c r="H13" s="90"/>
      <c r="I13" s="103"/>
      <c r="J13" s="19"/>
      <c r="K13" s="20"/>
      <c r="L13" s="70"/>
      <c r="M13" s="68"/>
      <c r="N13" s="70"/>
      <c r="O13" s="92"/>
      <c r="P13" s="90"/>
      <c r="Q13" s="103"/>
    </row>
    <row r="14" spans="1:17" ht="12.75" customHeight="1">
      <c r="A14" s="101" t="s">
        <v>32</v>
      </c>
      <c r="B14" s="110" t="s">
        <v>38</v>
      </c>
      <c r="C14" s="111"/>
      <c r="D14" s="9" t="s">
        <v>45</v>
      </c>
      <c r="E14" s="9" t="s">
        <v>44</v>
      </c>
      <c r="F14" s="9" t="s">
        <v>46</v>
      </c>
      <c r="G14" s="10" t="s">
        <v>47</v>
      </c>
      <c r="H14" s="10" t="s">
        <v>7</v>
      </c>
      <c r="I14" s="71" t="s">
        <v>31</v>
      </c>
      <c r="J14" s="110" t="s">
        <v>38</v>
      </c>
      <c r="K14" s="111"/>
      <c r="L14" s="9" t="s">
        <v>45</v>
      </c>
      <c r="M14" s="9" t="s">
        <v>44</v>
      </c>
      <c r="N14" s="9" t="s">
        <v>46</v>
      </c>
      <c r="O14" s="10" t="s">
        <v>47</v>
      </c>
      <c r="P14" s="10" t="s">
        <v>7</v>
      </c>
      <c r="Q14" s="71" t="s">
        <v>31</v>
      </c>
    </row>
    <row r="15" spans="1:17" ht="12.75" customHeight="1" thickBot="1">
      <c r="A15" s="112"/>
      <c r="B15" s="106">
        <f>COUNTIF(G4:G13,"&gt;0:00")</f>
        <v>4</v>
      </c>
      <c r="C15" s="107"/>
      <c r="D15" s="11">
        <f>D4+D6+D8+D10+D12</f>
        <v>0</v>
      </c>
      <c r="E15" s="11">
        <f>E4+E6+E8+E10+E12</f>
        <v>0</v>
      </c>
      <c r="F15" s="11">
        <f>F4+F6+F8+F10+F12</f>
        <v>0</v>
      </c>
      <c r="G15" s="8">
        <f>SUM(G4:G13)</f>
        <v>2</v>
      </c>
      <c r="H15" s="12">
        <f>SUMIF(H4:H13,"&gt;0")</f>
        <v>0.66666666666666674</v>
      </c>
      <c r="I15" s="72"/>
      <c r="J15" s="106">
        <f>COUNTIF(O4:O13,"&gt;0:00")</f>
        <v>0</v>
      </c>
      <c r="K15" s="107"/>
      <c r="L15" s="11">
        <f>L4+L6+L8+L10+L12</f>
        <v>0</v>
      </c>
      <c r="M15" s="11">
        <f>M4+M6+M8+M10+M12</f>
        <v>0</v>
      </c>
      <c r="N15" s="11">
        <f>N4+N6+N8+N10+N12</f>
        <v>0</v>
      </c>
      <c r="O15" s="8">
        <f>O4+O6+O8+O10+O12</f>
        <v>0</v>
      </c>
      <c r="P15" s="12">
        <f>SUMIF(P4:P13,"&gt;0")</f>
        <v>0</v>
      </c>
      <c r="Q15" s="72"/>
    </row>
    <row r="16" spans="1:17" ht="14.1" customHeight="1" thickBot="1">
      <c r="A16" s="88" t="s">
        <v>15</v>
      </c>
      <c r="B16" s="17"/>
      <c r="C16" s="18"/>
      <c r="D16" s="69"/>
      <c r="E16" s="67"/>
      <c r="F16" s="69"/>
      <c r="G16" s="91">
        <f>C16-B16+C17-B17</f>
        <v>0</v>
      </c>
      <c r="H16" s="89">
        <f>CEILING(G16,"1:00")-"8:00"</f>
        <v>-0.33333333333333331</v>
      </c>
      <c r="I16" s="72"/>
      <c r="J16" s="17"/>
      <c r="K16" s="18"/>
      <c r="L16" s="69"/>
      <c r="M16" s="67"/>
      <c r="N16" s="69"/>
      <c r="O16" s="91">
        <f>K16-J16+K17-J17</f>
        <v>0</v>
      </c>
      <c r="P16" s="89">
        <f>CEILING(O16,"1:00")-"8:00"</f>
        <v>-0.33333333333333331</v>
      </c>
      <c r="Q16" s="72"/>
    </row>
    <row r="17" spans="1:17" ht="14.1" customHeight="1" thickBot="1">
      <c r="A17" s="88"/>
      <c r="B17" s="19"/>
      <c r="C17" s="20"/>
      <c r="D17" s="70"/>
      <c r="E17" s="68"/>
      <c r="F17" s="70"/>
      <c r="G17" s="92"/>
      <c r="H17" s="90"/>
      <c r="I17" s="7" t="s">
        <v>48</v>
      </c>
      <c r="J17" s="19"/>
      <c r="K17" s="20"/>
      <c r="L17" s="70"/>
      <c r="M17" s="68"/>
      <c r="N17" s="70"/>
      <c r="O17" s="92"/>
      <c r="P17" s="90"/>
      <c r="Q17" s="7" t="s">
        <v>48</v>
      </c>
    </row>
    <row r="18" spans="1:17" ht="14.1" customHeight="1" thickBot="1">
      <c r="A18" s="88" t="s">
        <v>16</v>
      </c>
      <c r="B18" s="17"/>
      <c r="C18" s="18"/>
      <c r="D18" s="69"/>
      <c r="E18" s="67"/>
      <c r="F18" s="69"/>
      <c r="G18" s="91">
        <f t="shared" ref="G18" si="17">C18-B18+C19-B19</f>
        <v>0</v>
      </c>
      <c r="H18" s="89">
        <f>CEILING(G18,"1:00")-"8:00"</f>
        <v>-0.33333333333333331</v>
      </c>
      <c r="I18" s="99">
        <f>IF(G27&lt;"45:00",G27-C85,IF(G27&gt;"40:00",G27-C91,"0:00"))</f>
        <v>-1.6666666666666667</v>
      </c>
      <c r="J18" s="17"/>
      <c r="K18" s="18"/>
      <c r="L18" s="69"/>
      <c r="M18" s="67"/>
      <c r="N18" s="69"/>
      <c r="O18" s="91">
        <f t="shared" ref="O18" si="18">K18-J18+K19-J19</f>
        <v>0</v>
      </c>
      <c r="P18" s="89">
        <f>CEILING(O18,"1:00")-"8:00"</f>
        <v>-0.33333333333333331</v>
      </c>
      <c r="Q18" s="99">
        <f>IF(O27&lt;=C89,O27-C85,O27-C85-Q24)</f>
        <v>-1.6666666666666667</v>
      </c>
    </row>
    <row r="19" spans="1:17" ht="14.1" customHeight="1" thickBot="1">
      <c r="A19" s="88"/>
      <c r="B19" s="19"/>
      <c r="C19" s="20"/>
      <c r="D19" s="70"/>
      <c r="E19" s="68"/>
      <c r="F19" s="70"/>
      <c r="G19" s="92"/>
      <c r="H19" s="90"/>
      <c r="I19" s="100"/>
      <c r="J19" s="19"/>
      <c r="K19" s="20"/>
      <c r="L19" s="70"/>
      <c r="M19" s="68"/>
      <c r="N19" s="70"/>
      <c r="O19" s="92"/>
      <c r="P19" s="90"/>
      <c r="Q19" s="100"/>
    </row>
    <row r="20" spans="1:17" ht="14.1" customHeight="1" thickBot="1">
      <c r="A20" s="88" t="s">
        <v>17</v>
      </c>
      <c r="B20" s="17"/>
      <c r="C20" s="18"/>
      <c r="D20" s="69"/>
      <c r="E20" s="67"/>
      <c r="F20" s="69"/>
      <c r="G20" s="91">
        <f t="shared" ref="G20" si="19">C20-B20+C21-B21</f>
        <v>0</v>
      </c>
      <c r="H20" s="89">
        <f>CEILING(G20,"1:00")-"8:00"</f>
        <v>-0.33333333333333331</v>
      </c>
      <c r="I20" s="71" t="s">
        <v>30</v>
      </c>
      <c r="J20" s="17"/>
      <c r="K20" s="18"/>
      <c r="L20" s="69"/>
      <c r="M20" s="67"/>
      <c r="N20" s="69"/>
      <c r="O20" s="91">
        <f t="shared" ref="O20" si="20">K20-J20+K21-J21</f>
        <v>0</v>
      </c>
      <c r="P20" s="89">
        <f>CEILING(O20,"1:00")-"8:00"</f>
        <v>-0.33333333333333331</v>
      </c>
      <c r="Q20" s="71" t="s">
        <v>30</v>
      </c>
    </row>
    <row r="21" spans="1:17" ht="14.1" customHeight="1" thickBot="1">
      <c r="A21" s="88"/>
      <c r="B21" s="19"/>
      <c r="C21" s="20"/>
      <c r="D21" s="70"/>
      <c r="E21" s="68"/>
      <c r="F21" s="70"/>
      <c r="G21" s="92"/>
      <c r="H21" s="90"/>
      <c r="I21" s="72"/>
      <c r="J21" s="19"/>
      <c r="K21" s="20"/>
      <c r="L21" s="70"/>
      <c r="M21" s="68"/>
      <c r="N21" s="70"/>
      <c r="O21" s="92"/>
      <c r="P21" s="90"/>
      <c r="Q21" s="72"/>
    </row>
    <row r="22" spans="1:17" ht="14.1" customHeight="1" thickBot="1">
      <c r="A22" s="88" t="s">
        <v>18</v>
      </c>
      <c r="B22" s="17"/>
      <c r="C22" s="18"/>
      <c r="D22" s="69"/>
      <c r="E22" s="67"/>
      <c r="F22" s="69"/>
      <c r="G22" s="91">
        <f t="shared" ref="G22" si="21">C22-B22+C23-B23</f>
        <v>0</v>
      </c>
      <c r="H22" s="89">
        <f>CEILING(G22,"1:00")-"8:00"</f>
        <v>-0.33333333333333331</v>
      </c>
      <c r="I22" s="72"/>
      <c r="J22" s="17"/>
      <c r="K22" s="18"/>
      <c r="L22" s="69"/>
      <c r="M22" s="67"/>
      <c r="N22" s="69"/>
      <c r="O22" s="91">
        <f t="shared" ref="O22" si="22">K22-J22+K23-J23</f>
        <v>0</v>
      </c>
      <c r="P22" s="89">
        <f>CEILING(O22,"1:00")-"8:00"</f>
        <v>-0.33333333333333331</v>
      </c>
      <c r="Q22" s="72"/>
    </row>
    <row r="23" spans="1:17" ht="14.1" customHeight="1" thickBot="1">
      <c r="A23" s="88"/>
      <c r="B23" s="19"/>
      <c r="C23" s="20"/>
      <c r="D23" s="70"/>
      <c r="E23" s="68"/>
      <c r="F23" s="70"/>
      <c r="G23" s="92"/>
      <c r="H23" s="90"/>
      <c r="I23" s="7" t="s">
        <v>48</v>
      </c>
      <c r="J23" s="19"/>
      <c r="K23" s="20"/>
      <c r="L23" s="70"/>
      <c r="M23" s="68"/>
      <c r="N23" s="70"/>
      <c r="O23" s="92"/>
      <c r="P23" s="90"/>
      <c r="Q23" s="7" t="s">
        <v>48</v>
      </c>
    </row>
    <row r="24" spans="1:17" ht="14.1" customHeight="1" thickBot="1">
      <c r="A24" s="88" t="s">
        <v>19</v>
      </c>
      <c r="B24" s="17"/>
      <c r="C24" s="18"/>
      <c r="D24" s="69"/>
      <c r="E24" s="67"/>
      <c r="F24" s="69"/>
      <c r="G24" s="91">
        <f t="shared" ref="G24" si="23">C24-B24+C25-B25</f>
        <v>0</v>
      </c>
      <c r="H24" s="89">
        <f>CEILING(G24,"1:00")-"8:00"</f>
        <v>-0.33333333333333331</v>
      </c>
      <c r="I24" s="102">
        <f>IF(G27&gt;=C85,G27-C91,0)</f>
        <v>0</v>
      </c>
      <c r="J24" s="17"/>
      <c r="K24" s="18"/>
      <c r="L24" s="69"/>
      <c r="M24" s="67"/>
      <c r="N24" s="69"/>
      <c r="O24" s="91">
        <f t="shared" ref="O24" si="24">K24-J24+K25-J25</f>
        <v>0</v>
      </c>
      <c r="P24" s="89">
        <f>CEILING(O24,"1:00")-"8:00"</f>
        <v>-0.33333333333333331</v>
      </c>
      <c r="Q24" s="102">
        <f>IF(O27&gt;=C85,O27-C91,0)</f>
        <v>0</v>
      </c>
    </row>
    <row r="25" spans="1:17" ht="14.1" customHeight="1" thickBot="1">
      <c r="A25" s="88"/>
      <c r="B25" s="19"/>
      <c r="C25" s="20"/>
      <c r="D25" s="70"/>
      <c r="E25" s="68"/>
      <c r="F25" s="70"/>
      <c r="G25" s="92"/>
      <c r="H25" s="90"/>
      <c r="I25" s="103"/>
      <c r="J25" s="19"/>
      <c r="K25" s="20"/>
      <c r="L25" s="70"/>
      <c r="M25" s="68"/>
      <c r="N25" s="70"/>
      <c r="O25" s="92"/>
      <c r="P25" s="90"/>
      <c r="Q25" s="103"/>
    </row>
    <row r="26" spans="1:17" ht="12.75" customHeight="1">
      <c r="A26" s="101" t="s">
        <v>32</v>
      </c>
      <c r="B26" s="110" t="s">
        <v>38</v>
      </c>
      <c r="C26" s="111"/>
      <c r="D26" s="9" t="s">
        <v>45</v>
      </c>
      <c r="E26" s="9" t="s">
        <v>44</v>
      </c>
      <c r="F26" s="9" t="s">
        <v>46</v>
      </c>
      <c r="G26" s="10" t="s">
        <v>47</v>
      </c>
      <c r="H26" s="10" t="s">
        <v>7</v>
      </c>
      <c r="I26" s="71" t="s">
        <v>31</v>
      </c>
      <c r="J26" s="110" t="s">
        <v>38</v>
      </c>
      <c r="K26" s="111"/>
      <c r="L26" s="9" t="s">
        <v>45</v>
      </c>
      <c r="M26" s="9" t="s">
        <v>44</v>
      </c>
      <c r="N26" s="9" t="s">
        <v>46</v>
      </c>
      <c r="O26" s="10" t="s">
        <v>47</v>
      </c>
      <c r="P26" s="10" t="s">
        <v>7</v>
      </c>
      <c r="Q26" s="71" t="s">
        <v>31</v>
      </c>
    </row>
    <row r="27" spans="1:17" ht="12.75" customHeight="1" thickBot="1">
      <c r="A27" s="112"/>
      <c r="B27" s="106">
        <f>COUNTIF(G16:G25,"&gt;0:00")</f>
        <v>0</v>
      </c>
      <c r="C27" s="107"/>
      <c r="D27" s="11">
        <f>D16+D18+D20+D22+D24</f>
        <v>0</v>
      </c>
      <c r="E27" s="11">
        <f>E16+E18+E20+E22+E24</f>
        <v>0</v>
      </c>
      <c r="F27" s="11">
        <f>F16+F18+F20+F22+F24</f>
        <v>0</v>
      </c>
      <c r="G27" s="8">
        <f>G16+G18+G20+G22+G24</f>
        <v>0</v>
      </c>
      <c r="H27" s="12">
        <f>SUMIF(H16:H25,"&gt;0")</f>
        <v>0</v>
      </c>
      <c r="I27" s="72"/>
      <c r="J27" s="106">
        <f>COUNTIF(O16:O25,"&gt;0:00")</f>
        <v>0</v>
      </c>
      <c r="K27" s="107"/>
      <c r="L27" s="11">
        <f>L16+L18+L20+L22+L24</f>
        <v>0</v>
      </c>
      <c r="M27" s="11">
        <f>M16+M18+M20+M22+M24</f>
        <v>0</v>
      </c>
      <c r="N27" s="11">
        <f>N16+N18+N20+N22+N24</f>
        <v>0</v>
      </c>
      <c r="O27" s="8">
        <f>O16+O18+O20+O22+O24</f>
        <v>0</v>
      </c>
      <c r="P27" s="12">
        <f>SUMIF(P16:P25,"&gt;0")</f>
        <v>0</v>
      </c>
      <c r="Q27" s="72"/>
    </row>
    <row r="28" spans="1:17" ht="14.1" customHeight="1" thickBot="1">
      <c r="A28" s="88" t="s">
        <v>20</v>
      </c>
      <c r="B28" s="17">
        <v>0.25</v>
      </c>
      <c r="C28" s="18">
        <v>0.75</v>
      </c>
      <c r="D28" s="69"/>
      <c r="E28" s="67"/>
      <c r="F28" s="69"/>
      <c r="G28" s="91">
        <f>C28-B28+C29-B29</f>
        <v>0.5</v>
      </c>
      <c r="H28" s="89">
        <f>CEILING(G28,"1:00")-"8:00"</f>
        <v>0.16666666666666669</v>
      </c>
      <c r="I28" s="72"/>
      <c r="J28" s="17"/>
      <c r="K28" s="18"/>
      <c r="L28" s="69"/>
      <c r="M28" s="67"/>
      <c r="N28" s="69"/>
      <c r="O28" s="91">
        <f>K28-J28+K29-J29</f>
        <v>0</v>
      </c>
      <c r="P28" s="89">
        <f>CEILING(O28,"1:00")-"8:00"</f>
        <v>-0.33333333333333331</v>
      </c>
      <c r="Q28" s="72"/>
    </row>
    <row r="29" spans="1:17" ht="14.1" customHeight="1" thickBot="1">
      <c r="A29" s="88"/>
      <c r="B29" s="19"/>
      <c r="C29" s="20"/>
      <c r="D29" s="70"/>
      <c r="E29" s="68"/>
      <c r="F29" s="70"/>
      <c r="G29" s="92"/>
      <c r="H29" s="90"/>
      <c r="I29" s="7" t="s">
        <v>48</v>
      </c>
      <c r="J29" s="19"/>
      <c r="K29" s="20"/>
      <c r="L29" s="70"/>
      <c r="M29" s="68"/>
      <c r="N29" s="70"/>
      <c r="O29" s="92"/>
      <c r="P29" s="90"/>
      <c r="Q29" s="7" t="s">
        <v>48</v>
      </c>
    </row>
    <row r="30" spans="1:17" ht="14.1" customHeight="1" thickBot="1">
      <c r="A30" s="88" t="s">
        <v>21</v>
      </c>
      <c r="B30" s="17">
        <v>0.25</v>
      </c>
      <c r="C30" s="18">
        <v>0.75</v>
      </c>
      <c r="D30" s="69"/>
      <c r="E30" s="67"/>
      <c r="F30" s="69"/>
      <c r="G30" s="91">
        <f t="shared" ref="G30" si="25">C30-B30+C31-B31</f>
        <v>0.5</v>
      </c>
      <c r="H30" s="89">
        <f>CEILING(G30,"1:00")-"8:00"</f>
        <v>0.16666666666666669</v>
      </c>
      <c r="I30" s="99">
        <f>IF(G39&gt;"1,666666667","01",IF(G39&gt;"1,708333333","02",IF(G39&gt;"1,75","03",IF(G39&gt;"1,791666667","04",IF(G39&gt;"1,833333333","05",IF(G39&gt;"1,875","05",0))))))</f>
        <v>0</v>
      </c>
      <c r="J30" s="17"/>
      <c r="K30" s="18"/>
      <c r="L30" s="69"/>
      <c r="M30" s="67"/>
      <c r="N30" s="69"/>
      <c r="O30" s="91">
        <f t="shared" ref="O30" si="26">K30-J30+K31-J31</f>
        <v>0</v>
      </c>
      <c r="P30" s="89">
        <f>CEILING(O30,"1:00")-"8:00"</f>
        <v>-0.33333333333333331</v>
      </c>
      <c r="Q30" s="99">
        <f>IF(O39&lt;=C89,O39-C85,O39-C85-Q36)</f>
        <v>-1.6666666666666667</v>
      </c>
    </row>
    <row r="31" spans="1:17" ht="14.1" customHeight="1" thickBot="1">
      <c r="A31" s="88"/>
      <c r="B31" s="19"/>
      <c r="C31" s="20"/>
      <c r="D31" s="70"/>
      <c r="E31" s="68"/>
      <c r="F31" s="70"/>
      <c r="G31" s="92"/>
      <c r="H31" s="90"/>
      <c r="I31" s="100"/>
      <c r="J31" s="19"/>
      <c r="K31" s="20"/>
      <c r="L31" s="70"/>
      <c r="M31" s="68"/>
      <c r="N31" s="70"/>
      <c r="O31" s="92"/>
      <c r="P31" s="90"/>
      <c r="Q31" s="100"/>
    </row>
    <row r="32" spans="1:17" ht="14.1" customHeight="1" thickBot="1">
      <c r="A32" s="88" t="s">
        <v>22</v>
      </c>
      <c r="B32" s="17">
        <v>0.25</v>
      </c>
      <c r="C32" s="18">
        <v>0.75</v>
      </c>
      <c r="D32" s="69"/>
      <c r="E32" s="67"/>
      <c r="F32" s="69"/>
      <c r="G32" s="91">
        <f t="shared" ref="G32" si="27">C32-B32+C33-B33</f>
        <v>0.5</v>
      </c>
      <c r="H32" s="89">
        <f>CEILING(G32,"1:00")-"8:00"</f>
        <v>0.16666666666666669</v>
      </c>
      <c r="I32" s="71" t="s">
        <v>30</v>
      </c>
      <c r="J32" s="17"/>
      <c r="K32" s="18"/>
      <c r="L32" s="69"/>
      <c r="M32" s="67"/>
      <c r="N32" s="69"/>
      <c r="O32" s="91">
        <f t="shared" ref="O32" si="28">K32-J32+K33-J33</f>
        <v>0</v>
      </c>
      <c r="P32" s="89">
        <f>CEILING(O32,"1:00")-"8:00"</f>
        <v>-0.33333333333333331</v>
      </c>
      <c r="Q32" s="71" t="s">
        <v>30</v>
      </c>
    </row>
    <row r="33" spans="1:17" ht="14.1" customHeight="1" thickBot="1">
      <c r="A33" s="88"/>
      <c r="B33" s="19"/>
      <c r="C33" s="20"/>
      <c r="D33" s="70"/>
      <c r="E33" s="68"/>
      <c r="F33" s="70"/>
      <c r="G33" s="92"/>
      <c r="H33" s="90"/>
      <c r="I33" s="72"/>
      <c r="J33" s="19"/>
      <c r="K33" s="20"/>
      <c r="L33" s="70"/>
      <c r="M33" s="68"/>
      <c r="N33" s="70"/>
      <c r="O33" s="92"/>
      <c r="P33" s="90"/>
      <c r="Q33" s="72"/>
    </row>
    <row r="34" spans="1:17" ht="14.1" customHeight="1" thickBot="1">
      <c r="A34" s="88" t="s">
        <v>23</v>
      </c>
      <c r="B34" s="17">
        <v>0.25</v>
      </c>
      <c r="C34" s="18">
        <v>0.75</v>
      </c>
      <c r="D34" s="69"/>
      <c r="E34" s="67"/>
      <c r="F34" s="69"/>
      <c r="G34" s="91">
        <f t="shared" ref="G34" si="29">C34-B34+C35-B35</f>
        <v>0.5</v>
      </c>
      <c r="H34" s="89">
        <f>CEILING(G34,"1:00")-"8:00"</f>
        <v>0.16666666666666669</v>
      </c>
      <c r="I34" s="72"/>
      <c r="J34" s="17"/>
      <c r="K34" s="18"/>
      <c r="L34" s="69"/>
      <c r="M34" s="67"/>
      <c r="N34" s="69"/>
      <c r="O34" s="91">
        <f t="shared" ref="O34" si="30">K34-J34+K35-J35</f>
        <v>0</v>
      </c>
      <c r="P34" s="89">
        <f>CEILING(O34,"1:00")-"8:00"</f>
        <v>-0.33333333333333331</v>
      </c>
      <c r="Q34" s="72"/>
    </row>
    <row r="35" spans="1:17" ht="14.1" customHeight="1" thickBot="1">
      <c r="A35" s="88"/>
      <c r="B35" s="19"/>
      <c r="C35" s="20"/>
      <c r="D35" s="70"/>
      <c r="E35" s="68"/>
      <c r="F35" s="70"/>
      <c r="G35" s="92"/>
      <c r="H35" s="90"/>
      <c r="I35" s="7" t="s">
        <v>48</v>
      </c>
      <c r="J35" s="19"/>
      <c r="K35" s="20"/>
      <c r="L35" s="70"/>
      <c r="M35" s="68"/>
      <c r="N35" s="70"/>
      <c r="O35" s="92"/>
      <c r="P35" s="90"/>
      <c r="Q35" s="7" t="s">
        <v>48</v>
      </c>
    </row>
    <row r="36" spans="1:17" ht="14.1" customHeight="1" thickBot="1">
      <c r="A36" s="88" t="s">
        <v>24</v>
      </c>
      <c r="B36" s="17"/>
      <c r="C36" s="18"/>
      <c r="D36" s="69"/>
      <c r="E36" s="67"/>
      <c r="F36" s="69"/>
      <c r="G36" s="91">
        <f t="shared" ref="G36" si="31">C36-B36+C37-B37</f>
        <v>0</v>
      </c>
      <c r="H36" s="89">
        <f>CEILING(G36,"1:00")-"8:00"</f>
        <v>-0.33333333333333331</v>
      </c>
      <c r="I36" s="102">
        <f>IF(G39&gt;=C85,G39-C91,0)</f>
        <v>0.125</v>
      </c>
      <c r="J36" s="17"/>
      <c r="K36" s="18"/>
      <c r="L36" s="69"/>
      <c r="M36" s="67"/>
      <c r="N36" s="69"/>
      <c r="O36" s="91">
        <f t="shared" ref="O36" si="32">K36-J36+K37-J37</f>
        <v>0</v>
      </c>
      <c r="P36" s="89">
        <f>CEILING(O36,"1:00")-"8:00"</f>
        <v>-0.33333333333333331</v>
      </c>
      <c r="Q36" s="102">
        <f>IF(O39&gt;=C85,O39-C91,0)</f>
        <v>0</v>
      </c>
    </row>
    <row r="37" spans="1:17" ht="14.1" customHeight="1" thickBot="1">
      <c r="A37" s="88"/>
      <c r="B37" s="19"/>
      <c r="C37" s="20"/>
      <c r="D37" s="70"/>
      <c r="E37" s="68"/>
      <c r="F37" s="70"/>
      <c r="G37" s="92"/>
      <c r="H37" s="90"/>
      <c r="I37" s="103"/>
      <c r="J37" s="19"/>
      <c r="K37" s="20"/>
      <c r="L37" s="70"/>
      <c r="M37" s="68"/>
      <c r="N37" s="70"/>
      <c r="O37" s="92"/>
      <c r="P37" s="90"/>
      <c r="Q37" s="103"/>
    </row>
    <row r="38" spans="1:17" ht="12.75" customHeight="1">
      <c r="A38" s="101" t="s">
        <v>32</v>
      </c>
      <c r="B38" s="110" t="s">
        <v>38</v>
      </c>
      <c r="C38" s="111"/>
      <c r="D38" s="9" t="s">
        <v>45</v>
      </c>
      <c r="E38" s="9" t="s">
        <v>44</v>
      </c>
      <c r="F38" s="9" t="s">
        <v>46</v>
      </c>
      <c r="G38" s="10" t="s">
        <v>47</v>
      </c>
      <c r="H38" s="10" t="s">
        <v>7</v>
      </c>
      <c r="I38" s="71" t="s">
        <v>31</v>
      </c>
      <c r="J38" s="110" t="s">
        <v>38</v>
      </c>
      <c r="K38" s="111"/>
      <c r="L38" s="9" t="s">
        <v>45</v>
      </c>
      <c r="M38" s="9" t="s">
        <v>44</v>
      </c>
      <c r="N38" s="9" t="s">
        <v>46</v>
      </c>
      <c r="O38" s="10" t="s">
        <v>47</v>
      </c>
      <c r="P38" s="10" t="s">
        <v>7</v>
      </c>
      <c r="Q38" s="71" t="s">
        <v>31</v>
      </c>
    </row>
    <row r="39" spans="1:17" ht="12.75" customHeight="1" thickBot="1">
      <c r="A39" s="112"/>
      <c r="B39" s="106">
        <f>COUNTIF(G28:G37,"&gt;0:00")</f>
        <v>4</v>
      </c>
      <c r="C39" s="107"/>
      <c r="D39" s="11">
        <f>D28+D30+D32+D34+D36</f>
        <v>0</v>
      </c>
      <c r="E39" s="11">
        <f>E28+E30+E32+E34+E36</f>
        <v>0</v>
      </c>
      <c r="F39" s="11">
        <f>F28+F30+F32+F34+F36</f>
        <v>0</v>
      </c>
      <c r="G39" s="8">
        <f>G28+G30+G32+G34+G36</f>
        <v>2</v>
      </c>
      <c r="H39" s="12">
        <f>SUMIF(H28:H37,"&gt;0")</f>
        <v>0.66666666666666674</v>
      </c>
      <c r="I39" s="72"/>
      <c r="J39" s="106">
        <f>COUNTIF(O28:O37,"&gt;0:00")</f>
        <v>0</v>
      </c>
      <c r="K39" s="107"/>
      <c r="L39" s="11">
        <f>L28+L30+L32+L34+L36</f>
        <v>0</v>
      </c>
      <c r="M39" s="11">
        <f>M28+M30+M32+M34+M36</f>
        <v>0</v>
      </c>
      <c r="N39" s="11">
        <f>N28+N30+N32+N34+N36</f>
        <v>0</v>
      </c>
      <c r="O39" s="8">
        <f>O28+O30+O32+O34+O36</f>
        <v>0</v>
      </c>
      <c r="P39" s="12">
        <f>SUMIF(P28:P37,"&gt;0")</f>
        <v>0</v>
      </c>
      <c r="Q39" s="72"/>
    </row>
    <row r="40" spans="1:17" ht="14.1" customHeight="1" thickBot="1">
      <c r="A40" s="88" t="s">
        <v>25</v>
      </c>
      <c r="B40" s="17">
        <v>0.25</v>
      </c>
      <c r="C40" s="18">
        <v>0.75</v>
      </c>
      <c r="D40" s="69"/>
      <c r="E40" s="67"/>
      <c r="F40" s="69"/>
      <c r="G40" s="91">
        <f>C40-B40+C41-B41</f>
        <v>0.5</v>
      </c>
      <c r="H40" s="89">
        <f>CEILING(G40,"1:00")-"8:00"</f>
        <v>0.16666666666666669</v>
      </c>
      <c r="I40" s="72"/>
      <c r="J40" s="17"/>
      <c r="K40" s="18"/>
      <c r="L40" s="69"/>
      <c r="M40" s="67"/>
      <c r="N40" s="69"/>
      <c r="O40" s="91">
        <f>K40-J40+K41-J41</f>
        <v>0</v>
      </c>
      <c r="P40" s="89">
        <f>CEILING(O40,"1:00")-"8:00"</f>
        <v>-0.33333333333333331</v>
      </c>
      <c r="Q40" s="72"/>
    </row>
    <row r="41" spans="1:17" ht="14.1" customHeight="1" thickBot="1">
      <c r="A41" s="88"/>
      <c r="B41" s="19"/>
      <c r="C41" s="20"/>
      <c r="D41" s="70"/>
      <c r="E41" s="68"/>
      <c r="F41" s="70"/>
      <c r="G41" s="92"/>
      <c r="H41" s="90"/>
      <c r="I41" s="7" t="s">
        <v>48</v>
      </c>
      <c r="J41" s="19"/>
      <c r="K41" s="20"/>
      <c r="L41" s="70"/>
      <c r="M41" s="68"/>
      <c r="N41" s="70"/>
      <c r="O41" s="92"/>
      <c r="P41" s="90"/>
      <c r="Q41" s="7" t="s">
        <v>48</v>
      </c>
    </row>
    <row r="42" spans="1:17" ht="14.1" customHeight="1" thickBot="1">
      <c r="A42" s="88" t="s">
        <v>26</v>
      </c>
      <c r="B42" s="17">
        <v>0.25</v>
      </c>
      <c r="C42" s="18">
        <v>0.75</v>
      </c>
      <c r="D42" s="69"/>
      <c r="E42" s="67"/>
      <c r="F42" s="69"/>
      <c r="G42" s="91">
        <f t="shared" ref="G42" si="33">C42-B42+C43-B43</f>
        <v>0.5</v>
      </c>
      <c r="H42" s="89">
        <f>CEILING(G42,"1:00")-"8:00"</f>
        <v>0.16666666666666669</v>
      </c>
      <c r="I42" s="99" t="e">
        <f>OU</f>
        <v>#NAME?</v>
      </c>
      <c r="J42" s="17"/>
      <c r="K42" s="18"/>
      <c r="L42" s="69"/>
      <c r="M42" s="67"/>
      <c r="N42" s="69"/>
      <c r="O42" s="91">
        <f t="shared" ref="O42" si="34">K42-J42+K43-J43</f>
        <v>0</v>
      </c>
      <c r="P42" s="89">
        <f>CEILING(O42,"1:00")-"8:00"</f>
        <v>-0.33333333333333331</v>
      </c>
      <c r="Q42" s="99">
        <f>IF(O51&lt;=C89,O51-C85,O51-C85-Q48)</f>
        <v>-1.6666666666666667</v>
      </c>
    </row>
    <row r="43" spans="1:17" ht="14.1" customHeight="1" thickBot="1">
      <c r="A43" s="88"/>
      <c r="B43" s="19"/>
      <c r="C43" s="20"/>
      <c r="D43" s="70"/>
      <c r="E43" s="68"/>
      <c r="F43" s="70"/>
      <c r="G43" s="92"/>
      <c r="H43" s="90"/>
      <c r="I43" s="100"/>
      <c r="J43" s="19"/>
      <c r="K43" s="20"/>
      <c r="L43" s="70"/>
      <c r="M43" s="68"/>
      <c r="N43" s="70"/>
      <c r="O43" s="92"/>
      <c r="P43" s="90"/>
      <c r="Q43" s="100"/>
    </row>
    <row r="44" spans="1:17" ht="14.1" customHeight="1" thickBot="1">
      <c r="A44" s="88" t="s">
        <v>27</v>
      </c>
      <c r="B44" s="17">
        <v>0.25</v>
      </c>
      <c r="C44" s="18">
        <v>0.75</v>
      </c>
      <c r="D44" s="69"/>
      <c r="E44" s="67"/>
      <c r="F44" s="69"/>
      <c r="G44" s="91">
        <f t="shared" ref="G44" si="35">C44-B44+C45-B45</f>
        <v>0.5</v>
      </c>
      <c r="H44" s="89">
        <f>CEILING(G44,"1:00")-"8:00"</f>
        <v>0.16666666666666669</v>
      </c>
      <c r="I44" s="71" t="s">
        <v>30</v>
      </c>
      <c r="J44" s="17"/>
      <c r="K44" s="18"/>
      <c r="L44" s="69"/>
      <c r="M44" s="67"/>
      <c r="N44" s="69"/>
      <c r="O44" s="91">
        <f t="shared" ref="O44" si="36">K44-J44+K45-J45</f>
        <v>0</v>
      </c>
      <c r="P44" s="89">
        <f>CEILING(O44,"1:00")-"8:00"</f>
        <v>-0.33333333333333331</v>
      </c>
      <c r="Q44" s="71" t="s">
        <v>30</v>
      </c>
    </row>
    <row r="45" spans="1:17" ht="14.1" customHeight="1" thickBot="1">
      <c r="A45" s="88"/>
      <c r="B45" s="19"/>
      <c r="C45" s="20"/>
      <c r="D45" s="70"/>
      <c r="E45" s="68"/>
      <c r="F45" s="70"/>
      <c r="G45" s="92"/>
      <c r="H45" s="90"/>
      <c r="I45" s="72"/>
      <c r="J45" s="19"/>
      <c r="K45" s="20"/>
      <c r="L45" s="70"/>
      <c r="M45" s="68"/>
      <c r="N45" s="70"/>
      <c r="O45" s="92"/>
      <c r="P45" s="90"/>
      <c r="Q45" s="72"/>
    </row>
    <row r="46" spans="1:17" ht="14.1" customHeight="1" thickBot="1">
      <c r="A46" s="88" t="s">
        <v>28</v>
      </c>
      <c r="B46" s="17">
        <v>0.25</v>
      </c>
      <c r="C46" s="18">
        <v>0.75</v>
      </c>
      <c r="D46" s="69"/>
      <c r="E46" s="67"/>
      <c r="F46" s="69"/>
      <c r="G46" s="91">
        <f t="shared" ref="G46" si="37">C46-B46+C47-B47</f>
        <v>0.5</v>
      </c>
      <c r="H46" s="89">
        <f>CEILING(G46,"1:00")-"8:00"</f>
        <v>0.16666666666666669</v>
      </c>
      <c r="I46" s="72"/>
      <c r="J46" s="17"/>
      <c r="K46" s="18"/>
      <c r="L46" s="69"/>
      <c r="M46" s="67"/>
      <c r="N46" s="69"/>
      <c r="O46" s="91">
        <f t="shared" ref="O46" si="38">K46-J46+K47-J47</f>
        <v>0</v>
      </c>
      <c r="P46" s="89">
        <f>CEILING(O46,"1:00")-"8:00"</f>
        <v>-0.33333333333333331</v>
      </c>
      <c r="Q46" s="72"/>
    </row>
    <row r="47" spans="1:17" ht="14.1" customHeight="1" thickBot="1">
      <c r="A47" s="88"/>
      <c r="B47" s="19"/>
      <c r="C47" s="20"/>
      <c r="D47" s="70"/>
      <c r="E47" s="68"/>
      <c r="F47" s="70"/>
      <c r="G47" s="92"/>
      <c r="H47" s="90"/>
      <c r="I47" s="7" t="s">
        <v>48</v>
      </c>
      <c r="J47" s="19"/>
      <c r="K47" s="20"/>
      <c r="L47" s="70"/>
      <c r="M47" s="68"/>
      <c r="N47" s="70"/>
      <c r="O47" s="92"/>
      <c r="P47" s="90"/>
      <c r="Q47" s="7" t="s">
        <v>48</v>
      </c>
    </row>
    <row r="48" spans="1:17" ht="14.1" customHeight="1" thickBot="1">
      <c r="A48" s="88" t="s">
        <v>29</v>
      </c>
      <c r="B48" s="17"/>
      <c r="C48" s="18"/>
      <c r="D48" s="69"/>
      <c r="E48" s="67"/>
      <c r="F48" s="69"/>
      <c r="G48" s="91">
        <f t="shared" ref="G48" si="39">C48-B48+C49-B49</f>
        <v>0</v>
      </c>
      <c r="H48" s="89">
        <f>CEILING(G48,"1:00")-"8:00"</f>
        <v>-0.33333333333333331</v>
      </c>
      <c r="I48" s="102">
        <f>IF(G51&gt;=C85,G51-C91,0)</f>
        <v>0.125</v>
      </c>
      <c r="J48" s="17"/>
      <c r="K48" s="18"/>
      <c r="L48" s="69"/>
      <c r="M48" s="67"/>
      <c r="N48" s="69"/>
      <c r="O48" s="91">
        <f t="shared" ref="O48" si="40">K48-J48+K49-J49</f>
        <v>0</v>
      </c>
      <c r="P48" s="89">
        <f>CEILING(O48,"1:00")-"8:00"</f>
        <v>-0.33333333333333331</v>
      </c>
      <c r="Q48" s="102">
        <f>IF(O51&gt;=C85,O51-C91,0)</f>
        <v>0</v>
      </c>
    </row>
    <row r="49" spans="1:17" ht="14.1" customHeight="1" thickBot="1">
      <c r="A49" s="88"/>
      <c r="B49" s="19"/>
      <c r="C49" s="20"/>
      <c r="D49" s="70"/>
      <c r="E49" s="68"/>
      <c r="F49" s="70"/>
      <c r="G49" s="92"/>
      <c r="H49" s="90"/>
      <c r="I49" s="103"/>
      <c r="J49" s="19"/>
      <c r="K49" s="20"/>
      <c r="L49" s="70"/>
      <c r="M49" s="68"/>
      <c r="N49" s="70"/>
      <c r="O49" s="92"/>
      <c r="P49" s="90"/>
      <c r="Q49" s="103"/>
    </row>
    <row r="50" spans="1:17" ht="12.75" customHeight="1">
      <c r="A50" s="101" t="s">
        <v>32</v>
      </c>
      <c r="B50" s="110" t="s">
        <v>38</v>
      </c>
      <c r="C50" s="111"/>
      <c r="D50" s="9" t="s">
        <v>45</v>
      </c>
      <c r="E50" s="9" t="s">
        <v>44</v>
      </c>
      <c r="F50" s="9" t="s">
        <v>46</v>
      </c>
      <c r="G50" s="10" t="s">
        <v>47</v>
      </c>
      <c r="H50" s="10" t="s">
        <v>7</v>
      </c>
      <c r="I50" s="31" t="s">
        <v>31</v>
      </c>
      <c r="J50" s="110" t="s">
        <v>38</v>
      </c>
      <c r="K50" s="111"/>
      <c r="L50" s="9" t="s">
        <v>45</v>
      </c>
      <c r="M50" s="9" t="s">
        <v>44</v>
      </c>
      <c r="N50" s="9" t="s">
        <v>46</v>
      </c>
      <c r="O50" s="10" t="s">
        <v>47</v>
      </c>
      <c r="P50" s="10" t="s">
        <v>7</v>
      </c>
      <c r="Q50" s="31" t="s">
        <v>31</v>
      </c>
    </row>
    <row r="51" spans="1:17" ht="12.75" customHeight="1" thickBot="1">
      <c r="A51" s="112"/>
      <c r="B51" s="106">
        <f>COUNTIF(G40:G49,"&gt;0:00")</f>
        <v>4</v>
      </c>
      <c r="C51" s="107"/>
      <c r="D51" s="11">
        <f>D40+D42+D44+D46+D48</f>
        <v>0</v>
      </c>
      <c r="E51" s="11">
        <f>E40+E42+E44+E46+E48</f>
        <v>0</v>
      </c>
      <c r="F51" s="11">
        <f>F40+F42+F44+F46+F48</f>
        <v>0</v>
      </c>
      <c r="G51" s="8">
        <f>G40+G42+G44+G46+G48</f>
        <v>2</v>
      </c>
      <c r="H51" s="12">
        <f>SUMIF(H40:H49,"&gt;0")</f>
        <v>0.66666666666666674</v>
      </c>
      <c r="I51" s="30" t="s">
        <v>48</v>
      </c>
      <c r="J51" s="106">
        <f>COUNTIF(O40:O49,"&gt;0:00")</f>
        <v>0</v>
      </c>
      <c r="K51" s="107"/>
      <c r="L51" s="11">
        <f>L40+L42+L44+L46+L48</f>
        <v>0</v>
      </c>
      <c r="M51" s="11">
        <f>M40+M42+M44+M46+M48</f>
        <v>0</v>
      </c>
      <c r="N51" s="11">
        <f>N40+N42+N44+N46+N48</f>
        <v>0</v>
      </c>
      <c r="O51" s="8">
        <f>O40+O42+O44+O46+O48</f>
        <v>0</v>
      </c>
      <c r="P51" s="12">
        <f>SUMIF(P40:P49,"&gt;0")</f>
        <v>0</v>
      </c>
      <c r="Q51" s="30" t="s">
        <v>48</v>
      </c>
    </row>
    <row r="52" spans="1:17" ht="14.1" customHeight="1" thickBot="1">
      <c r="A52" s="88" t="s">
        <v>13</v>
      </c>
      <c r="B52" s="13"/>
      <c r="C52" s="14"/>
      <c r="D52" s="69"/>
      <c r="E52" s="67"/>
      <c r="F52" s="69"/>
      <c r="G52" s="108">
        <f>C52-B52+C53-B53</f>
        <v>0</v>
      </c>
      <c r="H52" s="89">
        <f>CEILING(G52,"1:00")-"8:00"</f>
        <v>-0.33333333333333331</v>
      </c>
      <c r="I52" s="99">
        <f>IF(G57&lt;=C89,G57-C85,G57-C85-I56)</f>
        <v>-1.6666666666666667</v>
      </c>
      <c r="J52" s="13"/>
      <c r="K52" s="21"/>
      <c r="L52" s="69"/>
      <c r="M52" s="67"/>
      <c r="N52" s="69"/>
      <c r="O52" s="108">
        <f>K52-J52+K53-J53</f>
        <v>0</v>
      </c>
      <c r="P52" s="89">
        <f>CEILING(O52,"1:00")-"8:00"</f>
        <v>-0.33333333333333331</v>
      </c>
      <c r="Q52" s="99">
        <f>IF(O57&lt;=C89,O57-C85,O57-C85-Q56)</f>
        <v>-1.6666666666666667</v>
      </c>
    </row>
    <row r="53" spans="1:17" ht="14.1" customHeight="1" thickBot="1">
      <c r="A53" s="88"/>
      <c r="B53" s="15"/>
      <c r="C53" s="16"/>
      <c r="D53" s="70"/>
      <c r="E53" s="68"/>
      <c r="F53" s="70"/>
      <c r="G53" s="109"/>
      <c r="H53" s="90"/>
      <c r="I53" s="100"/>
      <c r="J53" s="15"/>
      <c r="K53" s="22"/>
      <c r="L53" s="70"/>
      <c r="M53" s="68"/>
      <c r="N53" s="70"/>
      <c r="O53" s="109"/>
      <c r="P53" s="90"/>
      <c r="Q53" s="100"/>
    </row>
    <row r="54" spans="1:17" ht="14.1" customHeight="1" thickBot="1">
      <c r="A54" s="88" t="s">
        <v>14</v>
      </c>
      <c r="B54" s="13"/>
      <c r="C54" s="14"/>
      <c r="D54" s="69"/>
      <c r="E54" s="67"/>
      <c r="F54" s="69"/>
      <c r="G54" s="108">
        <f t="shared" ref="G54" si="41">C54-B54+C55-B55</f>
        <v>0</v>
      </c>
      <c r="H54" s="89">
        <f>CEILING(G54,"1:00")-"8:00"</f>
        <v>-0.33333333333333331</v>
      </c>
      <c r="I54" s="31" t="s">
        <v>30</v>
      </c>
      <c r="J54" s="13"/>
      <c r="K54" s="21"/>
      <c r="L54" s="69"/>
      <c r="M54" s="67"/>
      <c r="N54" s="69"/>
      <c r="O54" s="108">
        <f t="shared" ref="O54" si="42">K54-J54+K55-J55</f>
        <v>0</v>
      </c>
      <c r="P54" s="89">
        <f>CEILING(O54,"1:00")-"8:00"</f>
        <v>-0.33333333333333331</v>
      </c>
      <c r="Q54" s="31" t="s">
        <v>30</v>
      </c>
    </row>
    <row r="55" spans="1:17" ht="14.1" customHeight="1" thickBot="1">
      <c r="A55" s="88"/>
      <c r="B55" s="15"/>
      <c r="C55" s="16"/>
      <c r="D55" s="70"/>
      <c r="E55" s="68"/>
      <c r="F55" s="70"/>
      <c r="G55" s="109"/>
      <c r="H55" s="90"/>
      <c r="I55" s="30" t="s">
        <v>48</v>
      </c>
      <c r="J55" s="15"/>
      <c r="K55" s="22"/>
      <c r="L55" s="70"/>
      <c r="M55" s="68"/>
      <c r="N55" s="70"/>
      <c r="O55" s="109"/>
      <c r="P55" s="90"/>
      <c r="Q55" s="30" t="s">
        <v>48</v>
      </c>
    </row>
    <row r="56" spans="1:17" ht="12.75" customHeight="1">
      <c r="A56" s="101" t="s">
        <v>32</v>
      </c>
      <c r="B56" s="110" t="s">
        <v>38</v>
      </c>
      <c r="C56" s="111"/>
      <c r="D56" s="9" t="s">
        <v>45</v>
      </c>
      <c r="E56" s="9" t="s">
        <v>44</v>
      </c>
      <c r="F56" s="9" t="s">
        <v>46</v>
      </c>
      <c r="G56" s="10" t="s">
        <v>47</v>
      </c>
      <c r="H56" s="10" t="s">
        <v>7</v>
      </c>
      <c r="I56" s="102">
        <f>IF(G57&gt;=C85,G57-C91,0)</f>
        <v>0</v>
      </c>
      <c r="J56" s="104" t="s">
        <v>38</v>
      </c>
      <c r="K56" s="105"/>
      <c r="L56" s="9" t="s">
        <v>45</v>
      </c>
      <c r="M56" s="9" t="s">
        <v>44</v>
      </c>
      <c r="N56" s="9" t="s">
        <v>46</v>
      </c>
      <c r="O56" s="10" t="s">
        <v>47</v>
      </c>
      <c r="P56" s="10" t="s">
        <v>7</v>
      </c>
      <c r="Q56" s="102">
        <f>IF(O57&gt;=C85,O57-C91,0)</f>
        <v>0</v>
      </c>
    </row>
    <row r="57" spans="1:17" ht="12.75" customHeight="1" thickBot="1">
      <c r="A57" s="112"/>
      <c r="B57" s="106">
        <f>COUNTIF(G52:G55,"&gt;0:00")</f>
        <v>0</v>
      </c>
      <c r="C57" s="107"/>
      <c r="D57" s="11">
        <f>D52+D54</f>
        <v>0</v>
      </c>
      <c r="E57" s="11">
        <f t="shared" ref="E57:F57" si="43">E52+E54</f>
        <v>0</v>
      </c>
      <c r="F57" s="11">
        <f t="shared" si="43"/>
        <v>0</v>
      </c>
      <c r="G57" s="23">
        <f>G52+G54</f>
        <v>0</v>
      </c>
      <c r="H57" s="12">
        <f>SUMIF(H52:H55,"&gt;0")</f>
        <v>0</v>
      </c>
      <c r="I57" s="103"/>
      <c r="J57" s="106">
        <f>COUNTIF(O52:O55,"&gt;0:00")</f>
        <v>0</v>
      </c>
      <c r="K57" s="107"/>
      <c r="L57" s="11">
        <f>L52+L54</f>
        <v>0</v>
      </c>
      <c r="M57" s="11">
        <f t="shared" ref="M57:N57" si="44">M52+M54</f>
        <v>0</v>
      </c>
      <c r="N57" s="11">
        <f t="shared" si="44"/>
        <v>0</v>
      </c>
      <c r="O57" s="23">
        <f>O52+O54</f>
        <v>0</v>
      </c>
      <c r="P57" s="12">
        <f>SUMIF(P52:P55,"&gt;0")</f>
        <v>0</v>
      </c>
      <c r="Q57" s="103"/>
    </row>
    <row r="58" spans="1:17" ht="14.1" customHeight="1" thickBo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2"/>
    </row>
    <row r="59" spans="1:17" ht="14.1" customHeight="1" thickBot="1">
      <c r="A59" s="127" t="s">
        <v>33</v>
      </c>
      <c r="B59" s="128"/>
      <c r="C59" s="129"/>
      <c r="D59" s="24" t="s">
        <v>45</v>
      </c>
      <c r="E59" s="24" t="s">
        <v>44</v>
      </c>
      <c r="F59" s="24" t="s">
        <v>46</v>
      </c>
      <c r="G59" s="25" t="s">
        <v>38</v>
      </c>
      <c r="H59" s="25" t="s">
        <v>7</v>
      </c>
      <c r="I59" s="133" t="str">
        <f>IF(I6&lt;0,"00",IF(I18&lt;0,"00",IF(I30&lt;0,"00",IF(I42&lt;0,"00",IF(I52&lt;0,"00",I6+I18+I30+I42+I52)))))</f>
        <v>00</v>
      </c>
      <c r="J59" s="119"/>
      <c r="K59" s="120"/>
      <c r="L59" s="24" t="s">
        <v>45</v>
      </c>
      <c r="M59" s="24" t="s">
        <v>44</v>
      </c>
      <c r="N59" s="24" t="s">
        <v>46</v>
      </c>
      <c r="O59" s="25" t="s">
        <v>38</v>
      </c>
      <c r="P59" s="25" t="s">
        <v>7</v>
      </c>
      <c r="Q59" s="32">
        <f>Q6+Q18+Q30+Q42+Q52</f>
        <v>-8.3333333333333339</v>
      </c>
    </row>
    <row r="60" spans="1:17" ht="14.1" customHeight="1" thickBot="1">
      <c r="A60" s="130"/>
      <c r="B60" s="131"/>
      <c r="C60" s="132"/>
      <c r="D60" s="26">
        <f>D15+D27+D39+D51+D57</f>
        <v>0</v>
      </c>
      <c r="E60" s="26">
        <f>E15+E27+E39+E51+E57</f>
        <v>0</v>
      </c>
      <c r="F60" s="26">
        <f>F15+F27+F39+F51+F57</f>
        <v>0</v>
      </c>
      <c r="G60" s="26">
        <f>B15+B27+B39+B51+B57</f>
        <v>12</v>
      </c>
      <c r="H60" s="27">
        <f>SUM(H15+H27+H39+H51+H57)</f>
        <v>2</v>
      </c>
      <c r="I60" s="33">
        <f>I12+I24+I36+I48+I56</f>
        <v>0.375</v>
      </c>
      <c r="J60" s="121"/>
      <c r="K60" s="122"/>
      <c r="L60" s="26">
        <f>L15+L27+L39+L51+L57</f>
        <v>0</v>
      </c>
      <c r="M60" s="26">
        <f>M15+M27+M39+M51+M57</f>
        <v>0</v>
      </c>
      <c r="N60" s="26">
        <f>N15+N27+N39+N51+N57</f>
        <v>0</v>
      </c>
      <c r="O60" s="26">
        <f>K15+K27+K39+K51+K57</f>
        <v>0</v>
      </c>
      <c r="P60" s="27">
        <f>P15+P27+P39+P51+P57</f>
        <v>0</v>
      </c>
      <c r="Q60" s="33">
        <f>Q12+Q24+Q36+Q48+Q56</f>
        <v>0</v>
      </c>
    </row>
    <row r="61" spans="1:17" ht="24.95" customHeight="1">
      <c r="A61" s="75">
        <v>43282</v>
      </c>
      <c r="B61" s="75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 ht="24.95" customHeight="1" thickBot="1">
      <c r="A62" s="5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24.95" customHeight="1">
      <c r="A63" s="77" t="s">
        <v>37</v>
      </c>
      <c r="B63" s="78"/>
      <c r="C63" s="79"/>
      <c r="D63" s="79"/>
      <c r="E63" s="79"/>
      <c r="F63" s="79"/>
      <c r="G63" s="79"/>
      <c r="H63" s="79"/>
      <c r="I63" s="80"/>
      <c r="J63" s="123" t="s">
        <v>40</v>
      </c>
      <c r="K63" s="124"/>
      <c r="L63" s="124"/>
      <c r="M63" s="124"/>
      <c r="N63" s="124"/>
      <c r="O63" s="125"/>
      <c r="P63" s="3"/>
      <c r="Q63" s="3"/>
    </row>
    <row r="64" spans="1:17" ht="24.95" customHeight="1">
      <c r="A64" s="53" t="s">
        <v>34</v>
      </c>
      <c r="B64" s="62" t="s">
        <v>35</v>
      </c>
      <c r="C64" s="54"/>
      <c r="D64" s="62">
        <f>D60</f>
        <v>0</v>
      </c>
      <c r="E64" s="54"/>
      <c r="F64" s="37">
        <v>1.6</v>
      </c>
      <c r="G64" s="37"/>
      <c r="H64" s="38">
        <f>D64*F64</f>
        <v>0</v>
      </c>
      <c r="I64" s="39"/>
      <c r="J64" s="113">
        <f>L60</f>
        <v>0</v>
      </c>
      <c r="K64" s="54"/>
      <c r="L64" s="37">
        <v>1.6</v>
      </c>
      <c r="M64" s="37"/>
      <c r="N64" s="38">
        <f>I64*L64</f>
        <v>0</v>
      </c>
      <c r="O64" s="39"/>
      <c r="P64" s="4"/>
      <c r="Q64" s="4"/>
    </row>
    <row r="65" spans="1:17" ht="24.95" customHeight="1">
      <c r="A65" s="53"/>
      <c r="B65" s="62" t="s">
        <v>36</v>
      </c>
      <c r="C65" s="54"/>
      <c r="D65" s="62">
        <f>E60</f>
        <v>0</v>
      </c>
      <c r="E65" s="54"/>
      <c r="F65" s="37">
        <v>3.3</v>
      </c>
      <c r="G65" s="37"/>
      <c r="H65" s="43">
        <f>D65*F65</f>
        <v>0</v>
      </c>
      <c r="I65" s="44"/>
      <c r="J65" s="113">
        <f>M60</f>
        <v>0</v>
      </c>
      <c r="K65" s="54"/>
      <c r="L65" s="37">
        <v>3.3</v>
      </c>
      <c r="M65" s="37"/>
      <c r="N65" s="38">
        <f>I65*L65</f>
        <v>0</v>
      </c>
      <c r="O65" s="39"/>
      <c r="P65" s="4"/>
      <c r="Q65" s="4"/>
    </row>
    <row r="66" spans="1:17" ht="24.95" customHeight="1">
      <c r="A66" s="53"/>
      <c r="B66" s="62" t="s">
        <v>3</v>
      </c>
      <c r="C66" s="54"/>
      <c r="D66" s="62">
        <f>F60</f>
        <v>0</v>
      </c>
      <c r="E66" s="54"/>
      <c r="F66" s="37">
        <v>1.4</v>
      </c>
      <c r="G66" s="37"/>
      <c r="H66" s="43">
        <f t="shared" ref="H66:H70" si="45">D66*F66</f>
        <v>0</v>
      </c>
      <c r="I66" s="44"/>
      <c r="J66" s="113">
        <f>N60</f>
        <v>0</v>
      </c>
      <c r="K66" s="54"/>
      <c r="L66" s="37">
        <v>1.4</v>
      </c>
      <c r="M66" s="37"/>
      <c r="N66" s="38">
        <f t="shared" ref="N66:N70" si="46">I66*L66</f>
        <v>0</v>
      </c>
      <c r="O66" s="39"/>
      <c r="P66" s="4"/>
      <c r="Q66" s="4"/>
    </row>
    <row r="67" spans="1:17" ht="24.95" customHeight="1">
      <c r="A67" s="53" t="s">
        <v>38</v>
      </c>
      <c r="B67" s="54"/>
      <c r="C67" s="55"/>
      <c r="D67" s="62">
        <f>G60</f>
        <v>12</v>
      </c>
      <c r="E67" s="54"/>
      <c r="F67" s="37">
        <v>3</v>
      </c>
      <c r="G67" s="37"/>
      <c r="H67" s="43">
        <f t="shared" si="45"/>
        <v>36</v>
      </c>
      <c r="I67" s="44"/>
      <c r="J67" s="113">
        <f>O60</f>
        <v>0</v>
      </c>
      <c r="K67" s="54"/>
      <c r="L67" s="37">
        <v>3</v>
      </c>
      <c r="M67" s="37"/>
      <c r="N67" s="38">
        <f t="shared" si="46"/>
        <v>0</v>
      </c>
      <c r="O67" s="39"/>
      <c r="P67" s="4"/>
      <c r="Q67" s="4"/>
    </row>
    <row r="68" spans="1:17" ht="24.95" customHeight="1">
      <c r="A68" s="53" t="s">
        <v>7</v>
      </c>
      <c r="B68" s="54"/>
      <c r="C68" s="55"/>
      <c r="D68" s="40">
        <f>H60</f>
        <v>2</v>
      </c>
      <c r="E68" s="41"/>
      <c r="F68" s="37">
        <v>0.33</v>
      </c>
      <c r="G68" s="37"/>
      <c r="H68" s="43">
        <f>HOUR(D68)*F68</f>
        <v>0</v>
      </c>
      <c r="I68" s="44"/>
      <c r="J68" s="126">
        <f>P60</f>
        <v>0</v>
      </c>
      <c r="K68" s="41"/>
      <c r="L68" s="37">
        <v>0.33</v>
      </c>
      <c r="M68" s="37"/>
      <c r="N68" s="43">
        <f>HOUR(J68)*L68</f>
        <v>0</v>
      </c>
      <c r="O68" s="44"/>
      <c r="P68" s="4"/>
      <c r="Q68" s="4"/>
    </row>
    <row r="69" spans="1:17" ht="24.95" customHeight="1">
      <c r="A69" s="53" t="s">
        <v>31</v>
      </c>
      <c r="B69" s="54"/>
      <c r="C69" s="55"/>
      <c r="D69" s="40" t="str">
        <f>IF(I59&lt;="0:00","00",I59)</f>
        <v>00</v>
      </c>
      <c r="E69" s="41"/>
      <c r="F69" s="37">
        <v>3.13</v>
      </c>
      <c r="G69" s="37"/>
      <c r="H69" s="43">
        <f t="shared" si="45"/>
        <v>0</v>
      </c>
      <c r="I69" s="44"/>
      <c r="J69" s="126">
        <f>Q59</f>
        <v>-8.3333333333333339</v>
      </c>
      <c r="K69" s="41"/>
      <c r="L69" s="37">
        <v>3.13</v>
      </c>
      <c r="M69" s="37"/>
      <c r="N69" s="38">
        <f t="shared" si="46"/>
        <v>0</v>
      </c>
      <c r="O69" s="39"/>
      <c r="P69" s="4"/>
      <c r="Q69" s="4"/>
    </row>
    <row r="70" spans="1:17" ht="24.95" customHeight="1">
      <c r="A70" s="53" t="s">
        <v>30</v>
      </c>
      <c r="B70" s="54"/>
      <c r="C70" s="55"/>
      <c r="D70" s="40">
        <f>I60</f>
        <v>0.375</v>
      </c>
      <c r="E70" s="41"/>
      <c r="F70" s="37">
        <v>3.92</v>
      </c>
      <c r="G70" s="37"/>
      <c r="H70" s="43">
        <f t="shared" si="45"/>
        <v>1.47</v>
      </c>
      <c r="I70" s="44"/>
      <c r="J70" s="126">
        <f>Q60</f>
        <v>0</v>
      </c>
      <c r="K70" s="41"/>
      <c r="L70" s="37">
        <v>3.92</v>
      </c>
      <c r="M70" s="37"/>
      <c r="N70" s="38">
        <f t="shared" si="46"/>
        <v>0</v>
      </c>
      <c r="O70" s="39"/>
      <c r="P70" s="4"/>
      <c r="Q70" s="4"/>
    </row>
    <row r="71" spans="1:17" ht="24.95" customHeight="1">
      <c r="A71" s="53" t="s">
        <v>39</v>
      </c>
      <c r="B71" s="54"/>
      <c r="C71" s="55"/>
      <c r="D71" s="55"/>
      <c r="E71" s="55"/>
      <c r="F71" s="55"/>
      <c r="G71" s="55"/>
      <c r="H71" s="38">
        <v>271.7</v>
      </c>
      <c r="I71" s="39"/>
      <c r="J71" s="113" t="s">
        <v>39</v>
      </c>
      <c r="K71" s="114"/>
      <c r="L71" s="114"/>
      <c r="M71" s="54"/>
      <c r="N71" s="38">
        <v>418</v>
      </c>
      <c r="O71" s="39"/>
      <c r="P71" s="4"/>
      <c r="Q71" s="4"/>
    </row>
    <row r="72" spans="1:17" ht="24.95" customHeight="1" thickBot="1">
      <c r="A72" s="56" t="s">
        <v>41</v>
      </c>
      <c r="B72" s="57"/>
      <c r="C72" s="58"/>
      <c r="D72" s="59"/>
      <c r="E72" s="59"/>
      <c r="F72" s="59"/>
      <c r="G72" s="59"/>
      <c r="H72" s="60">
        <f>H64+H65+H66+H67+H68+H69+H70+H71</f>
        <v>309.16999999999996</v>
      </c>
      <c r="I72" s="61"/>
      <c r="J72" s="115" t="s">
        <v>42</v>
      </c>
      <c r="K72" s="116"/>
      <c r="L72" s="116"/>
      <c r="M72" s="57"/>
      <c r="N72" s="45">
        <f>N64+N65+N66+N67+N68+N69+N70+N71</f>
        <v>418</v>
      </c>
      <c r="O72" s="46"/>
      <c r="P72" s="4"/>
      <c r="Q72" s="4"/>
    </row>
    <row r="73" spans="1:17" ht="24.95" customHeight="1" thickTop="1" thickBot="1">
      <c r="A73" s="4"/>
      <c r="B73" s="4"/>
      <c r="C73" s="4"/>
      <c r="D73" s="47" t="s">
        <v>43</v>
      </c>
      <c r="E73" s="48"/>
      <c r="F73" s="48"/>
      <c r="G73" s="48"/>
      <c r="H73" s="48"/>
      <c r="I73" s="49"/>
      <c r="J73" s="117">
        <f>H72+N72</f>
        <v>727.17</v>
      </c>
      <c r="K73" s="118"/>
      <c r="L73" s="4"/>
      <c r="M73" s="4"/>
      <c r="N73" s="4"/>
      <c r="O73" s="4"/>
      <c r="P73" s="4"/>
      <c r="Q73" s="4"/>
    </row>
    <row r="74" spans="1:17" ht="24.95" customHeight="1" thickTop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ht="24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ht="24.9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ht="24.95" customHeight="1">
      <c r="A77" s="4"/>
      <c r="B77" s="4"/>
      <c r="C77" s="4"/>
      <c r="D77" s="4"/>
      <c r="E77" s="4"/>
      <c r="F77" s="4"/>
      <c r="G77" s="13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ht="24.9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ht="24.9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ht="24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ht="24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ht="24.9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ht="24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ht="13.5" customHeight="1">
      <c r="A85" s="34" t="s">
        <v>49</v>
      </c>
      <c r="B85" s="42"/>
      <c r="C85" s="35">
        <v>1.6666666666666667</v>
      </c>
      <c r="D85" s="3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ht="13.5" customHeight="1">
      <c r="A87" s="34" t="s">
        <v>50</v>
      </c>
      <c r="B87" s="34"/>
      <c r="C87" s="35">
        <v>1.0416666666666667</v>
      </c>
      <c r="D87" s="3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ht="13.5" customHeight="1">
      <c r="A89" s="34" t="s">
        <v>51</v>
      </c>
      <c r="B89" s="34"/>
      <c r="C89" s="35">
        <v>1.8333333333333333</v>
      </c>
      <c r="D89" s="3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ht="13.5" customHeight="1">
      <c r="A91" s="34" t="s">
        <v>52</v>
      </c>
      <c r="B91" s="34"/>
      <c r="C91" s="35">
        <v>1.875</v>
      </c>
      <c r="D91" s="3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13.5" customHeight="1"/>
    <row r="96" spans="1:17" ht="13.5" customHeight="1"/>
    <row r="97" ht="13.5" customHeight="1"/>
    <row r="98" ht="13.5" customHeight="1"/>
    <row r="99" ht="13.5" customHeight="1"/>
    <row r="100" ht="13.5" customHeight="1"/>
    <row r="101" ht="13.5" customHeight="1"/>
  </sheetData>
  <mergeCells count="391">
    <mergeCell ref="Q2:Q4"/>
    <mergeCell ref="Q6:Q7"/>
    <mergeCell ref="Q8:Q10"/>
    <mergeCell ref="Q12:Q13"/>
    <mergeCell ref="Q14:Q16"/>
    <mergeCell ref="Q18:Q19"/>
    <mergeCell ref="Q20:Q22"/>
    <mergeCell ref="Q24:Q25"/>
    <mergeCell ref="Q26:Q28"/>
    <mergeCell ref="Q30:Q31"/>
    <mergeCell ref="Q32:Q34"/>
    <mergeCell ref="Q36:Q37"/>
    <mergeCell ref="Q38:Q40"/>
    <mergeCell ref="Q42:Q43"/>
    <mergeCell ref="Q44:Q46"/>
    <mergeCell ref="Q48:Q49"/>
    <mergeCell ref="Q52:Q53"/>
    <mergeCell ref="Q56:Q57"/>
    <mergeCell ref="J59:K60"/>
    <mergeCell ref="B64:C64"/>
    <mergeCell ref="B65:C65"/>
    <mergeCell ref="B66:C66"/>
    <mergeCell ref="J63:O63"/>
    <mergeCell ref="J70:K70"/>
    <mergeCell ref="J69:K69"/>
    <mergeCell ref="J68:K68"/>
    <mergeCell ref="J67:K67"/>
    <mergeCell ref="J66:K66"/>
    <mergeCell ref="J65:K65"/>
    <mergeCell ref="J64:K64"/>
    <mergeCell ref="A59:C60"/>
    <mergeCell ref="H70:I70"/>
    <mergeCell ref="A70:C70"/>
    <mergeCell ref="A69:C69"/>
    <mergeCell ref="A68:C68"/>
    <mergeCell ref="A67:C67"/>
    <mergeCell ref="F70:G70"/>
    <mergeCell ref="F69:G69"/>
    <mergeCell ref="F68:G68"/>
    <mergeCell ref="A14:A15"/>
    <mergeCell ref="A26:A27"/>
    <mergeCell ref="A38:A39"/>
    <mergeCell ref="A50:A51"/>
    <mergeCell ref="A56:A57"/>
    <mergeCell ref="B2:C3"/>
    <mergeCell ref="B14:C14"/>
    <mergeCell ref="B15:C15"/>
    <mergeCell ref="B26:C26"/>
    <mergeCell ref="B27:C27"/>
    <mergeCell ref="B38:C38"/>
    <mergeCell ref="B39:C39"/>
    <mergeCell ref="B50:C50"/>
    <mergeCell ref="B51:C51"/>
    <mergeCell ref="B56:C56"/>
    <mergeCell ref="B57:C57"/>
    <mergeCell ref="A32:A33"/>
    <mergeCell ref="A30:A31"/>
    <mergeCell ref="A28:A29"/>
    <mergeCell ref="A24:A25"/>
    <mergeCell ref="A22:A23"/>
    <mergeCell ref="A54:A55"/>
    <mergeCell ref="A52:A53"/>
    <mergeCell ref="A48:A49"/>
    <mergeCell ref="P54:P55"/>
    <mergeCell ref="P52:P53"/>
    <mergeCell ref="L48:L49"/>
    <mergeCell ref="M48:M49"/>
    <mergeCell ref="N48:N49"/>
    <mergeCell ref="O48:O49"/>
    <mergeCell ref="J38:K38"/>
    <mergeCell ref="J39:K39"/>
    <mergeCell ref="J50:K50"/>
    <mergeCell ref="J51:K51"/>
    <mergeCell ref="P44:P45"/>
    <mergeCell ref="L54:L55"/>
    <mergeCell ref="M54:M55"/>
    <mergeCell ref="N54:N55"/>
    <mergeCell ref="O54:O55"/>
    <mergeCell ref="J56:K56"/>
    <mergeCell ref="J57:K57"/>
    <mergeCell ref="L52:L53"/>
    <mergeCell ref="M52:M53"/>
    <mergeCell ref="N52:N53"/>
    <mergeCell ref="O52:O53"/>
    <mergeCell ref="D54:D55"/>
    <mergeCell ref="E54:E55"/>
    <mergeCell ref="F54:F55"/>
    <mergeCell ref="G54:G55"/>
    <mergeCell ref="H54:H55"/>
    <mergeCell ref="D52:D53"/>
    <mergeCell ref="E52:E53"/>
    <mergeCell ref="F52:F53"/>
    <mergeCell ref="G52:G53"/>
    <mergeCell ref="H52:H53"/>
    <mergeCell ref="I52:I53"/>
    <mergeCell ref="I56:I57"/>
    <mergeCell ref="E46:E47"/>
    <mergeCell ref="F46:F47"/>
    <mergeCell ref="G46:G47"/>
    <mergeCell ref="H46:H47"/>
    <mergeCell ref="P48:P49"/>
    <mergeCell ref="L46:L47"/>
    <mergeCell ref="M46:M47"/>
    <mergeCell ref="N46:N47"/>
    <mergeCell ref="O46:O47"/>
    <mergeCell ref="P46:P47"/>
    <mergeCell ref="E48:E49"/>
    <mergeCell ref="F48:F49"/>
    <mergeCell ref="G48:G49"/>
    <mergeCell ref="H48:H49"/>
    <mergeCell ref="I44:I46"/>
    <mergeCell ref="I48:I49"/>
    <mergeCell ref="E44:E45"/>
    <mergeCell ref="F44:F45"/>
    <mergeCell ref="G44:G45"/>
    <mergeCell ref="H44:H45"/>
    <mergeCell ref="L44:L45"/>
    <mergeCell ref="M44:M45"/>
    <mergeCell ref="N44:N45"/>
    <mergeCell ref="O44:O45"/>
    <mergeCell ref="E42:E43"/>
    <mergeCell ref="F42:F43"/>
    <mergeCell ref="G42:G43"/>
    <mergeCell ref="H42:H43"/>
    <mergeCell ref="L42:L43"/>
    <mergeCell ref="M42:M43"/>
    <mergeCell ref="N42:N43"/>
    <mergeCell ref="O42:O43"/>
    <mergeCell ref="P42:P43"/>
    <mergeCell ref="I42:I43"/>
    <mergeCell ref="E40:E41"/>
    <mergeCell ref="F40:F41"/>
    <mergeCell ref="G40:G41"/>
    <mergeCell ref="H40:H41"/>
    <mergeCell ref="L40:L41"/>
    <mergeCell ref="M40:M41"/>
    <mergeCell ref="N40:N41"/>
    <mergeCell ref="O40:O41"/>
    <mergeCell ref="P40:P41"/>
    <mergeCell ref="I38:I40"/>
    <mergeCell ref="E36:E37"/>
    <mergeCell ref="F36:F37"/>
    <mergeCell ref="G36:G37"/>
    <mergeCell ref="H36:H37"/>
    <mergeCell ref="L36:L37"/>
    <mergeCell ref="M36:M37"/>
    <mergeCell ref="N36:N37"/>
    <mergeCell ref="O36:O37"/>
    <mergeCell ref="P36:P37"/>
    <mergeCell ref="I36:I37"/>
    <mergeCell ref="E34:E35"/>
    <mergeCell ref="F34:F35"/>
    <mergeCell ref="G34:G35"/>
    <mergeCell ref="H34:H35"/>
    <mergeCell ref="L34:L35"/>
    <mergeCell ref="M34:M35"/>
    <mergeCell ref="N34:N35"/>
    <mergeCell ref="O34:O35"/>
    <mergeCell ref="P34:P35"/>
    <mergeCell ref="I32:I34"/>
    <mergeCell ref="H30:H31"/>
    <mergeCell ref="L30:L31"/>
    <mergeCell ref="M30:M31"/>
    <mergeCell ref="N30:N31"/>
    <mergeCell ref="O30:O31"/>
    <mergeCell ref="P30:P31"/>
    <mergeCell ref="D32:D33"/>
    <mergeCell ref="E32:E33"/>
    <mergeCell ref="F32:F33"/>
    <mergeCell ref="G32:G33"/>
    <mergeCell ref="H32:H33"/>
    <mergeCell ref="L32:L33"/>
    <mergeCell ref="M32:M33"/>
    <mergeCell ref="N32:N33"/>
    <mergeCell ref="O32:O33"/>
    <mergeCell ref="P32:P33"/>
    <mergeCell ref="D30:D31"/>
    <mergeCell ref="E30:E31"/>
    <mergeCell ref="F30:F31"/>
    <mergeCell ref="G30:G31"/>
    <mergeCell ref="I30:I31"/>
    <mergeCell ref="P24:P25"/>
    <mergeCell ref="D28:D29"/>
    <mergeCell ref="E28:E29"/>
    <mergeCell ref="F28:F29"/>
    <mergeCell ref="G28:G29"/>
    <mergeCell ref="H28:H29"/>
    <mergeCell ref="L28:L29"/>
    <mergeCell ref="M28:M29"/>
    <mergeCell ref="N28:N29"/>
    <mergeCell ref="O28:O29"/>
    <mergeCell ref="P28:P29"/>
    <mergeCell ref="D24:D25"/>
    <mergeCell ref="E24:E25"/>
    <mergeCell ref="F24:F25"/>
    <mergeCell ref="G24:G25"/>
    <mergeCell ref="H24:H25"/>
    <mergeCell ref="I24:I25"/>
    <mergeCell ref="I26:I28"/>
    <mergeCell ref="J26:K26"/>
    <mergeCell ref="J27:K27"/>
    <mergeCell ref="L24:L25"/>
    <mergeCell ref="M24:M25"/>
    <mergeCell ref="N24:N25"/>
    <mergeCell ref="O24:O25"/>
    <mergeCell ref="P20:P21"/>
    <mergeCell ref="D22:D23"/>
    <mergeCell ref="E22:E23"/>
    <mergeCell ref="F22:F23"/>
    <mergeCell ref="G22:G23"/>
    <mergeCell ref="H22:H23"/>
    <mergeCell ref="L22:L23"/>
    <mergeCell ref="M22:M23"/>
    <mergeCell ref="N22:N23"/>
    <mergeCell ref="O22:O23"/>
    <mergeCell ref="P22:P23"/>
    <mergeCell ref="D20:D21"/>
    <mergeCell ref="E20:E21"/>
    <mergeCell ref="F20:F21"/>
    <mergeCell ref="G20:G21"/>
    <mergeCell ref="H20:H21"/>
    <mergeCell ref="I20:I22"/>
    <mergeCell ref="L20:L21"/>
    <mergeCell ref="M20:M21"/>
    <mergeCell ref="N20:N21"/>
    <mergeCell ref="O20:O21"/>
    <mergeCell ref="P16:P17"/>
    <mergeCell ref="D18:D19"/>
    <mergeCell ref="E18:E19"/>
    <mergeCell ref="F18:F19"/>
    <mergeCell ref="G18:G19"/>
    <mergeCell ref="H18:H19"/>
    <mergeCell ref="L18:L19"/>
    <mergeCell ref="M18:M19"/>
    <mergeCell ref="N18:N19"/>
    <mergeCell ref="O18:O19"/>
    <mergeCell ref="P18:P19"/>
    <mergeCell ref="E16:E17"/>
    <mergeCell ref="F16:F17"/>
    <mergeCell ref="G16:G17"/>
    <mergeCell ref="H16:H17"/>
    <mergeCell ref="I14:I16"/>
    <mergeCell ref="I18:I19"/>
    <mergeCell ref="J14:K14"/>
    <mergeCell ref="J15:K15"/>
    <mergeCell ref="L16:L17"/>
    <mergeCell ref="M16:M17"/>
    <mergeCell ref="N16:N17"/>
    <mergeCell ref="O16:O17"/>
    <mergeCell ref="A46:A47"/>
    <mergeCell ref="A20:A21"/>
    <mergeCell ref="A18:A19"/>
    <mergeCell ref="A16:A17"/>
    <mergeCell ref="D16:D17"/>
    <mergeCell ref="A44:A45"/>
    <mergeCell ref="A42:A43"/>
    <mergeCell ref="A40:A41"/>
    <mergeCell ref="A36:A37"/>
    <mergeCell ref="A34:A35"/>
    <mergeCell ref="D34:D35"/>
    <mergeCell ref="D36:D37"/>
    <mergeCell ref="D40:D41"/>
    <mergeCell ref="D42:D43"/>
    <mergeCell ref="D44:D45"/>
    <mergeCell ref="D46:D47"/>
    <mergeCell ref="D48:D49"/>
    <mergeCell ref="F10:F11"/>
    <mergeCell ref="E10:E11"/>
    <mergeCell ref="D10:D11"/>
    <mergeCell ref="A10:A11"/>
    <mergeCell ref="P12:P13"/>
    <mergeCell ref="O12:O13"/>
    <mergeCell ref="N12:N13"/>
    <mergeCell ref="M12:M13"/>
    <mergeCell ref="L12:L13"/>
    <mergeCell ref="H12:H13"/>
    <mergeCell ref="G12:G13"/>
    <mergeCell ref="F12:F13"/>
    <mergeCell ref="E12:E13"/>
    <mergeCell ref="P10:P11"/>
    <mergeCell ref="O10:O11"/>
    <mergeCell ref="N10:N11"/>
    <mergeCell ref="M10:M11"/>
    <mergeCell ref="L10:L11"/>
    <mergeCell ref="H10:H11"/>
    <mergeCell ref="G10:G11"/>
    <mergeCell ref="D12:D13"/>
    <mergeCell ref="A12:A13"/>
    <mergeCell ref="I12:I13"/>
    <mergeCell ref="A6:A7"/>
    <mergeCell ref="P8:P9"/>
    <mergeCell ref="O8:O9"/>
    <mergeCell ref="N8:N9"/>
    <mergeCell ref="M8:M9"/>
    <mergeCell ref="L8:L9"/>
    <mergeCell ref="H8:H9"/>
    <mergeCell ref="G8:G9"/>
    <mergeCell ref="F8:F9"/>
    <mergeCell ref="E8:E9"/>
    <mergeCell ref="D8:D9"/>
    <mergeCell ref="A8:A9"/>
    <mergeCell ref="I6:I7"/>
    <mergeCell ref="I8:I10"/>
    <mergeCell ref="H4:H5"/>
    <mergeCell ref="G4:G5"/>
    <mergeCell ref="F4:F5"/>
    <mergeCell ref="E4:E5"/>
    <mergeCell ref="D4:D5"/>
    <mergeCell ref="P6:P7"/>
    <mergeCell ref="O6:O7"/>
    <mergeCell ref="N6:N7"/>
    <mergeCell ref="M6:M7"/>
    <mergeCell ref="L6:L7"/>
    <mergeCell ref="H6:H7"/>
    <mergeCell ref="G6:G7"/>
    <mergeCell ref="F6:F7"/>
    <mergeCell ref="E6:E7"/>
    <mergeCell ref="D6:D7"/>
    <mergeCell ref="N4:N5"/>
    <mergeCell ref="J2:K3"/>
    <mergeCell ref="M4:M5"/>
    <mergeCell ref="L4:L5"/>
    <mergeCell ref="I2:I4"/>
    <mergeCell ref="A1:Q1"/>
    <mergeCell ref="A61:Q61"/>
    <mergeCell ref="A64:A66"/>
    <mergeCell ref="A63:I63"/>
    <mergeCell ref="H64:I64"/>
    <mergeCell ref="H65:I65"/>
    <mergeCell ref="L2:L3"/>
    <mergeCell ref="M2:M3"/>
    <mergeCell ref="N2:N3"/>
    <mergeCell ref="O2:O3"/>
    <mergeCell ref="P2:P3"/>
    <mergeCell ref="A2:A3"/>
    <mergeCell ref="D2:D3"/>
    <mergeCell ref="E2:E3"/>
    <mergeCell ref="F2:F3"/>
    <mergeCell ref="G2:G3"/>
    <mergeCell ref="H2:H3"/>
    <mergeCell ref="A4:A5"/>
    <mergeCell ref="P4:P5"/>
    <mergeCell ref="O4:O5"/>
    <mergeCell ref="F64:G64"/>
    <mergeCell ref="F65:G65"/>
    <mergeCell ref="F66:G66"/>
    <mergeCell ref="D69:E69"/>
    <mergeCell ref="D68:E68"/>
    <mergeCell ref="D67:E67"/>
    <mergeCell ref="D66:E66"/>
    <mergeCell ref="D65:E65"/>
    <mergeCell ref="D64:E64"/>
    <mergeCell ref="H66:I66"/>
    <mergeCell ref="H67:I67"/>
    <mergeCell ref="H68:I68"/>
    <mergeCell ref="H69:I69"/>
    <mergeCell ref="N71:O71"/>
    <mergeCell ref="N72:O72"/>
    <mergeCell ref="D73:I73"/>
    <mergeCell ref="A58:Q58"/>
    <mergeCell ref="H71:I71"/>
    <mergeCell ref="A71:G71"/>
    <mergeCell ref="A72:G72"/>
    <mergeCell ref="H72:I72"/>
    <mergeCell ref="L64:M64"/>
    <mergeCell ref="N64:O64"/>
    <mergeCell ref="L65:M65"/>
    <mergeCell ref="N65:O65"/>
    <mergeCell ref="L66:M66"/>
    <mergeCell ref="N66:O66"/>
    <mergeCell ref="L67:M67"/>
    <mergeCell ref="N67:O67"/>
    <mergeCell ref="L68:M68"/>
    <mergeCell ref="N68:O68"/>
    <mergeCell ref="L69:M69"/>
    <mergeCell ref="N69:O69"/>
    <mergeCell ref="A91:B91"/>
    <mergeCell ref="C91:D91"/>
    <mergeCell ref="L70:M70"/>
    <mergeCell ref="N70:O70"/>
    <mergeCell ref="F67:G67"/>
    <mergeCell ref="D70:E70"/>
    <mergeCell ref="A85:B85"/>
    <mergeCell ref="C85:D85"/>
    <mergeCell ref="A87:B87"/>
    <mergeCell ref="C87:D87"/>
    <mergeCell ref="A89:B89"/>
    <mergeCell ref="C89:D89"/>
    <mergeCell ref="J71:M71"/>
    <mergeCell ref="J72:M72"/>
    <mergeCell ref="J73:K73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0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guillaume</dc:creator>
  <cp:lastModifiedBy>frédéric guillaume</cp:lastModifiedBy>
  <cp:lastPrinted>2018-06-12T08:27:06Z</cp:lastPrinted>
  <dcterms:created xsi:type="dcterms:W3CDTF">2018-06-04T14:19:12Z</dcterms:created>
  <dcterms:modified xsi:type="dcterms:W3CDTF">2018-06-13T14:11:34Z</dcterms:modified>
</cp:coreProperties>
</file>