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30" windowWidth="14055" windowHeight="12525"/>
  </bookViews>
  <sheets>
    <sheet name="Janvier" sheetId="13" r:id="rId1"/>
    <sheet name="Septembre 2018 (5)" sheetId="9" state="hidden" r:id="rId2"/>
    <sheet name="Récapitulatif Annuel" sheetId="18" r:id="rId3"/>
    <sheet name="Formule" sheetId="19" r:id="rId4"/>
  </sheets>
  <definedNames>
    <definedName name="aaa">Formule!$B$3:$B$4</definedName>
    <definedName name="_xlnm.Print_Area" localSheetId="0">Janvier!$A$1:$H$49</definedName>
  </definedNames>
  <calcPr calcId="125725"/>
</workbook>
</file>

<file path=xl/calcChain.xml><?xml version="1.0" encoding="utf-8"?>
<calcChain xmlns="http://schemas.openxmlformats.org/spreadsheetml/2006/main">
  <c r="C7" i="19"/>
  <c r="C8"/>
  <c r="C9"/>
  <c r="E9" s="1"/>
  <c r="G9" s="1"/>
  <c r="H9" s="1"/>
  <c r="C10"/>
  <c r="E10" s="1"/>
  <c r="C11"/>
  <c r="C12"/>
  <c r="E12"/>
  <c r="C13"/>
  <c r="E13" s="1"/>
  <c r="C14"/>
  <c r="E14"/>
  <c r="C15"/>
  <c r="C16"/>
  <c r="C17"/>
  <c r="E17"/>
  <c r="C18"/>
  <c r="E18" s="1"/>
  <c r="G18" s="1"/>
  <c r="H18" s="1"/>
  <c r="C19"/>
  <c r="C20"/>
  <c r="E20" s="1"/>
  <c r="G20" s="1"/>
  <c r="H20" s="1"/>
  <c r="B34" i="13" s="1"/>
  <c r="C21" i="19"/>
  <c r="E21"/>
  <c r="C22"/>
  <c r="E22" s="1"/>
  <c r="G22" s="1"/>
  <c r="H22" s="1"/>
  <c r="C23"/>
  <c r="E23"/>
  <c r="C24"/>
  <c r="C25"/>
  <c r="E25" s="1"/>
  <c r="C26"/>
  <c r="E26"/>
  <c r="C27"/>
  <c r="C28"/>
  <c r="C29"/>
  <c r="E29"/>
  <c r="C30"/>
  <c r="E30" s="1"/>
  <c r="G30" s="1"/>
  <c r="H30" s="1"/>
  <c r="C31"/>
  <c r="E31" s="1"/>
  <c r="G31" s="1"/>
  <c r="H31" s="1"/>
  <c r="C2"/>
  <c r="E2"/>
  <c r="C3"/>
  <c r="C4"/>
  <c r="C5"/>
  <c r="E5"/>
  <c r="C6"/>
  <c r="E6" s="1"/>
  <c r="G6" s="1"/>
  <c r="H6" s="1"/>
  <c r="B20" i="13" s="1"/>
  <c r="C1" i="19"/>
  <c r="E1"/>
  <c r="D2"/>
  <c r="D3"/>
  <c r="D4"/>
  <c r="F4" s="1"/>
  <c r="G4" s="1"/>
  <c r="H4" s="1"/>
  <c r="D5"/>
  <c r="F5"/>
  <c r="D6"/>
  <c r="D7"/>
  <c r="F7" s="1"/>
  <c r="D8"/>
  <c r="F8" s="1"/>
  <c r="D9"/>
  <c r="F9" s="1"/>
  <c r="D10"/>
  <c r="F10" s="1"/>
  <c r="D11"/>
  <c r="F11" s="1"/>
  <c r="G11" s="1"/>
  <c r="H11" s="1"/>
  <c r="D12"/>
  <c r="F12" s="1"/>
  <c r="G12" s="1"/>
  <c r="H12" s="1"/>
  <c r="B26" i="13" s="1"/>
  <c r="D13" i="19"/>
  <c r="F13" s="1"/>
  <c r="D14"/>
  <c r="D15"/>
  <c r="F15"/>
  <c r="D16"/>
  <c r="F16"/>
  <c r="D17"/>
  <c r="F17"/>
  <c r="D18"/>
  <c r="F18"/>
  <c r="D19"/>
  <c r="F19"/>
  <c r="D20"/>
  <c r="F20"/>
  <c r="D21"/>
  <c r="F21"/>
  <c r="D22"/>
  <c r="D23"/>
  <c r="F23" s="1"/>
  <c r="G23" s="1"/>
  <c r="H23" s="1"/>
  <c r="D24"/>
  <c r="F24" s="1"/>
  <c r="G24" s="1"/>
  <c r="H24" s="1"/>
  <c r="D25"/>
  <c r="F25" s="1"/>
  <c r="D26"/>
  <c r="D27"/>
  <c r="D28"/>
  <c r="F28" s="1"/>
  <c r="D29"/>
  <c r="F29" s="1"/>
  <c r="G29" s="1"/>
  <c r="H29" s="1"/>
  <c r="D30"/>
  <c r="D31"/>
  <c r="F31"/>
  <c r="D1"/>
  <c r="F1"/>
  <c r="E29" i="13"/>
  <c r="E28"/>
  <c r="E27"/>
  <c r="E26"/>
  <c r="H26"/>
  <c r="E25"/>
  <c r="E24"/>
  <c r="E23"/>
  <c r="C10"/>
  <c r="G16" i="18"/>
  <c r="B16"/>
  <c r="H23" i="13"/>
  <c r="B36" i="18"/>
  <c r="B34"/>
  <c r="B32"/>
  <c r="B30"/>
  <c r="B28"/>
  <c r="B26"/>
  <c r="B24"/>
  <c r="B22"/>
  <c r="B20"/>
  <c r="C36"/>
  <c r="C34"/>
  <c r="C32"/>
  <c r="C30"/>
  <c r="C28"/>
  <c r="C26"/>
  <c r="C24"/>
  <c r="C22"/>
  <c r="C20"/>
  <c r="C16"/>
  <c r="D36"/>
  <c r="D34"/>
  <c r="D32"/>
  <c r="D30"/>
  <c r="D28"/>
  <c r="D26"/>
  <c r="D24"/>
  <c r="D22"/>
  <c r="D20"/>
  <c r="D18"/>
  <c r="D16"/>
  <c r="E32"/>
  <c r="E36"/>
  <c r="E34"/>
  <c r="E30"/>
  <c r="E28"/>
  <c r="E26"/>
  <c r="E24"/>
  <c r="E22"/>
  <c r="E20"/>
  <c r="E18"/>
  <c r="E16"/>
  <c r="E41" s="1"/>
  <c r="D14"/>
  <c r="E14"/>
  <c r="F36"/>
  <c r="F34"/>
  <c r="F32"/>
  <c r="F30"/>
  <c r="F28"/>
  <c r="F26"/>
  <c r="F24"/>
  <c r="F22"/>
  <c r="F20"/>
  <c r="F18"/>
  <c r="F16"/>
  <c r="F14"/>
  <c r="G36"/>
  <c r="G34"/>
  <c r="G32"/>
  <c r="G30"/>
  <c r="G28"/>
  <c r="G26"/>
  <c r="G24"/>
  <c r="G20"/>
  <c r="G22"/>
  <c r="G18"/>
  <c r="B18"/>
  <c r="C18"/>
  <c r="D34" i="13"/>
  <c r="H34"/>
  <c r="H32"/>
  <c r="H18"/>
  <c r="H17"/>
  <c r="H16"/>
  <c r="H19"/>
  <c r="H36" i="9"/>
  <c r="D36"/>
  <c r="D35"/>
  <c r="H35"/>
  <c r="H37"/>
  <c r="H34"/>
  <c r="H19"/>
  <c r="H18"/>
  <c r="H17"/>
  <c r="H20"/>
  <c r="C12"/>
  <c r="C10"/>
  <c r="I14"/>
  <c r="H39"/>
  <c r="G45"/>
  <c r="G44"/>
  <c r="H34" i="18"/>
  <c r="H24"/>
  <c r="H36"/>
  <c r="H26"/>
  <c r="E24" i="9"/>
  <c r="H24"/>
  <c r="E30"/>
  <c r="H30"/>
  <c r="E27"/>
  <c r="H27"/>
  <c r="E25"/>
  <c r="H25"/>
  <c r="E28"/>
  <c r="H28"/>
  <c r="E26"/>
  <c r="H26"/>
  <c r="E29"/>
  <c r="H29"/>
  <c r="H30" i="18"/>
  <c r="H20"/>
  <c r="H28"/>
  <c r="H31" i="9"/>
  <c r="H32" i="18"/>
  <c r="H22"/>
  <c r="F44"/>
  <c r="H18"/>
  <c r="F45"/>
  <c r="H25" i="13"/>
  <c r="H28"/>
  <c r="H29"/>
  <c r="H27"/>
  <c r="H24"/>
  <c r="H16" i="18"/>
  <c r="E4" i="19"/>
  <c r="E28"/>
  <c r="F27"/>
  <c r="E27"/>
  <c r="G27" s="1"/>
  <c r="H27" s="1"/>
  <c r="B41" i="13" s="1"/>
  <c r="E19" i="19"/>
  <c r="G19" s="1"/>
  <c r="H19" s="1"/>
  <c r="B33" i="13" s="1"/>
  <c r="E15" i="19"/>
  <c r="G15" s="1"/>
  <c r="H15" s="1"/>
  <c r="E11"/>
  <c r="E7"/>
  <c r="G7" s="1"/>
  <c r="H7" s="1"/>
  <c r="E3"/>
  <c r="F30"/>
  <c r="F26"/>
  <c r="F22"/>
  <c r="F14"/>
  <c r="G14" s="1"/>
  <c r="H14" s="1"/>
  <c r="F6"/>
  <c r="F2"/>
  <c r="E24"/>
  <c r="E16"/>
  <c r="G16" s="1"/>
  <c r="H16" s="1"/>
  <c r="E8"/>
  <c r="G8" s="1"/>
  <c r="H8" s="1"/>
  <c r="F3"/>
  <c r="F41" i="18"/>
  <c r="G26" i="19"/>
  <c r="H26"/>
  <c r="B40" i="13" s="1"/>
  <c r="G2" i="19"/>
  <c r="H2"/>
  <c r="H30" i="13"/>
  <c r="G21" i="19"/>
  <c r="H21" s="1"/>
  <c r="G1"/>
  <c r="H1"/>
  <c r="B15" i="13"/>
  <c r="G3" i="19"/>
  <c r="H3" s="1"/>
  <c r="H20" i="13"/>
  <c r="H42"/>
  <c r="H44"/>
  <c r="G5" i="19"/>
  <c r="H5" s="1"/>
  <c r="B19" i="13" s="1"/>
  <c r="G17" i="19"/>
  <c r="H17" s="1"/>
  <c r="C11" i="13" l="1"/>
  <c r="B14" i="18" s="1"/>
  <c r="B41" s="1"/>
  <c r="B46" i="13"/>
  <c r="G14" i="18" s="1"/>
  <c r="G41" s="1"/>
  <c r="G28" i="19"/>
  <c r="H28" s="1"/>
  <c r="G25"/>
  <c r="H25" s="1"/>
  <c r="G13"/>
  <c r="H13" s="1"/>
  <c r="B27" i="13" s="1"/>
  <c r="D33" s="1"/>
  <c r="H33" s="1"/>
  <c r="H35" s="1"/>
  <c r="G36" s="1"/>
  <c r="G10" i="19"/>
  <c r="H10" s="1"/>
  <c r="D41" i="18"/>
  <c r="H43" i="13" l="1"/>
  <c r="H45" s="1"/>
  <c r="H14" i="18"/>
  <c r="H41" s="1"/>
  <c r="C9" i="13"/>
  <c r="C14" i="18" s="1"/>
  <c r="C41" s="1"/>
</calcChain>
</file>

<file path=xl/comments1.xml><?xml version="1.0" encoding="utf-8"?>
<comments xmlns="http://schemas.openxmlformats.org/spreadsheetml/2006/main">
  <authors>
    <author>Samuel</author>
    <author>Sam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Nombre d'heure mensuelle prévue dans le contrat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Nombre heure réelle effectuée dans le mois</t>
        </r>
      </text>
    </comment>
    <comment ref="C10" authorId="1">
      <text>
        <r>
          <rPr>
            <b/>
            <sz val="9"/>
            <color indexed="81"/>
            <rFont val="Tahoma"/>
            <family val="2"/>
          </rPr>
          <t xml:space="preserve">Nombre jour de garde prévu dans le mois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Nombre de jour réel effectué dans le mois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 xml:space="preserve">Nombre heure supplémentaire
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Tarif horaire net + 20%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Nombre de jour d'absence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Tarif quotidien de garde (9h30+entretien)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Nombre heure absence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Tarif horaire net</t>
        </r>
      </text>
    </comment>
    <comment ref="D32" authorId="0">
      <text>
        <r>
          <rPr>
            <b/>
            <sz val="9"/>
            <color indexed="81"/>
            <rFont val="Tahoma"/>
            <family val="2"/>
          </rPr>
          <t>Nombre de jours de prise de repas chez la Nounou. ( Prendre même formule ci-dessous pour mettre automatiquement)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Prix du repas par jour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Nombre de jours passé chez la Nounou dans le mois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Prix journalier de l'entretien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1/120ème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Somme totale de tout les loyers versés hors indemnité à la Nounou</t>
        </r>
      </text>
    </comment>
  </commentList>
</comments>
</file>

<file path=xl/comments2.xml><?xml version="1.0" encoding="utf-8"?>
<comments xmlns="http://schemas.openxmlformats.org/spreadsheetml/2006/main">
  <authors>
    <author>Samuel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Nombre d'heure mensuelle prévue dans le contrat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Nombre heure réelle effectuée dans le mois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Nombre de jour mensuel prévu dans le contrat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Nombre de jour réel effectué dans le mois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 xml:space="preserve">Nombre heure supplémentaire
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Tarif horaire net + 20%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Nombre de jour d'absence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Tarif quotidien de garde (9h30+entretien)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Nombre heure absence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Tarif horaire net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Nombre de jours de prise de repas chez la Nounou. ( Prendre même formule ci-dessous pour mettre automatiquement)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Prix du repas par jour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Nombre de jours passé chez la Nounou dans le mois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Prix journalier de l'entretien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1/120ème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Somme totale de tout les loyers versés hors indemnité à la Nounou</t>
        </r>
      </text>
    </comment>
  </commentList>
</comments>
</file>

<file path=xl/sharedStrings.xml><?xml version="1.0" encoding="utf-8"?>
<sst xmlns="http://schemas.openxmlformats.org/spreadsheetml/2006/main" count="207" uniqueCount="114">
  <si>
    <t>EMPLOYEUR</t>
  </si>
  <si>
    <t>N° de sécurité sociale</t>
  </si>
  <si>
    <t>JOURS</t>
  </si>
  <si>
    <t>HEURES</t>
  </si>
  <si>
    <t>Réduction jour d'absence</t>
  </si>
  <si>
    <t>BASE</t>
  </si>
  <si>
    <t>TAUX</t>
  </si>
  <si>
    <t>CSG non imposable</t>
  </si>
  <si>
    <t>Chômage</t>
  </si>
  <si>
    <t>AGFF</t>
  </si>
  <si>
    <t>Prévoyance</t>
  </si>
  <si>
    <t>Total des Cotisations Salariales</t>
  </si>
  <si>
    <t>Indemnités nourriture</t>
  </si>
  <si>
    <t>x</t>
  </si>
  <si>
    <t>Indemnités de rupture</t>
  </si>
  <si>
    <t>Total des Indemnités</t>
  </si>
  <si>
    <t>Net à Payer</t>
  </si>
  <si>
    <t>Signature</t>
  </si>
  <si>
    <t>Nom:</t>
  </si>
  <si>
    <t>Adresse:</t>
  </si>
  <si>
    <t>N° URSSAF/ PAJE :</t>
  </si>
  <si>
    <t>Date de début de contrat :</t>
  </si>
  <si>
    <t>Heures supplémentaires</t>
  </si>
  <si>
    <t>IRCEM (retraite cpl)</t>
  </si>
  <si>
    <t>CSG +RDS imposable</t>
  </si>
  <si>
    <t>BRUNEL Samuel</t>
  </si>
  <si>
    <t>SALARIE</t>
  </si>
  <si>
    <t>N° Salarié</t>
  </si>
  <si>
    <t>Convention Collective des Assistantes
maternelles du Particulier Employeur</t>
  </si>
  <si>
    <t>2720843040010 46</t>
  </si>
  <si>
    <t>25 rue des Blés d'or 63720 ENNEZAT</t>
  </si>
  <si>
    <t>22 rue des Bordets 63720 ENNEZAT</t>
  </si>
  <si>
    <t>VIALLETEL Nathalie</t>
  </si>
  <si>
    <t>Code 8891A</t>
  </si>
  <si>
    <t>Emploi occupé</t>
  </si>
  <si>
    <t>Assistante maternelle agréée</t>
  </si>
  <si>
    <t>1er Septembre 2018</t>
  </si>
  <si>
    <t>Total Heures Moyens</t>
  </si>
  <si>
    <t>Nombre Jours Moyens</t>
  </si>
  <si>
    <t>Nombres Jours Réels</t>
  </si>
  <si>
    <t>Total Heures Réels</t>
  </si>
  <si>
    <t>/</t>
  </si>
  <si>
    <t>20j</t>
  </si>
  <si>
    <t>MOIS</t>
  </si>
  <si>
    <t>NOM/PRENOM ENFANT A CHARGE</t>
  </si>
  <si>
    <t>…. BRUNEL</t>
  </si>
  <si>
    <t>Sécurité Sociale</t>
  </si>
  <si>
    <t>Calcul des Cotisations Salariales</t>
  </si>
  <si>
    <t>Calcul des Indemnités</t>
  </si>
  <si>
    <t>Indemnités entretien (-9h)</t>
  </si>
  <si>
    <t>Net à Verser</t>
  </si>
  <si>
    <t>1+2</t>
  </si>
  <si>
    <t>NET</t>
  </si>
  <si>
    <t>BRUT</t>
  </si>
  <si>
    <t>ou heure d'absence</t>
  </si>
  <si>
    <t xml:space="preserve">Date du Paiement </t>
  </si>
  <si>
    <t>Moyen de Paiement</t>
  </si>
  <si>
    <t>Congés payés</t>
  </si>
  <si>
    <t>Du ……….. Au ………..</t>
  </si>
  <si>
    <t>NET IMPOSABLE (avec indemnités)</t>
  </si>
  <si>
    <t>CUMUL ANNUEL NET IMPOSABLE (avec indemnités)</t>
  </si>
  <si>
    <r>
      <t xml:space="preserve">NET IMPOSABLE </t>
    </r>
    <r>
      <rPr>
        <sz val="10"/>
        <color indexed="10"/>
        <rFont val="Arial"/>
        <family val="2"/>
      </rPr>
      <t>(sans indemnités)</t>
    </r>
  </si>
  <si>
    <r>
      <t xml:space="preserve">CUMUL ANNUEL NET IMPOSABLE </t>
    </r>
    <r>
      <rPr>
        <sz val="10"/>
        <color indexed="10"/>
        <rFont val="Arial"/>
        <family val="2"/>
      </rPr>
      <t>(sans indemnités)</t>
    </r>
  </si>
  <si>
    <t>Salaire de Base sur une mensualisation de</t>
  </si>
  <si>
    <t>Nb CP</t>
  </si>
  <si>
    <t>CP</t>
  </si>
  <si>
    <t>Janvier</t>
  </si>
  <si>
    <t>Février</t>
  </si>
  <si>
    <t>Mars</t>
  </si>
  <si>
    <t>Avril</t>
  </si>
  <si>
    <t>Mai</t>
  </si>
  <si>
    <t>Juin</t>
  </si>
  <si>
    <t>Juillet</t>
  </si>
  <si>
    <t>Septembre</t>
  </si>
  <si>
    <t>Octobre</t>
  </si>
  <si>
    <t>Novembre</t>
  </si>
  <si>
    <t>Décembre</t>
  </si>
  <si>
    <t>Total jour</t>
  </si>
  <si>
    <t>Total heure</t>
  </si>
  <si>
    <t>Normal</t>
  </si>
  <si>
    <t>Supp</t>
  </si>
  <si>
    <t>Absence</t>
  </si>
  <si>
    <t>Heure</t>
  </si>
  <si>
    <t>Jour</t>
  </si>
  <si>
    <t>Salaire versé</t>
  </si>
  <si>
    <t>Aôut</t>
  </si>
  <si>
    <t>ANNUEL</t>
  </si>
  <si>
    <t>CUMUL ANNUEL NET IMPOSABLE</t>
  </si>
  <si>
    <t xml:space="preserve">Conservez ce bulletin de salaire sans limitation de durée. La loi 91. 1406 du 31/12/1991 ainsi que le décret n°  92. 660  du 13/07/1992 suppriment l'obligation des cotisations patronales.Taux en vigueur au 01 / 01 / 2017
</t>
  </si>
  <si>
    <r>
      <t xml:space="preserve">CUMUL ANNUEL NET IMPOSABLE </t>
    </r>
    <r>
      <rPr>
        <b/>
        <i/>
        <sz val="10"/>
        <color indexed="10"/>
        <rFont val="Arial"/>
        <family val="2"/>
      </rPr>
      <t>(sans indemnités)</t>
    </r>
  </si>
  <si>
    <t xml:space="preserve"> </t>
  </si>
  <si>
    <t>=&gt;</t>
  </si>
  <si>
    <t>52 semaines</t>
  </si>
  <si>
    <t>JANVIER 2018</t>
  </si>
  <si>
    <r>
      <t xml:space="preserve">NET IMPOSABLE </t>
    </r>
    <r>
      <rPr>
        <b/>
        <sz val="10"/>
        <color indexed="10"/>
        <rFont val="Arial"/>
        <family val="2"/>
      </rPr>
      <t>(sans indemnités)</t>
    </r>
  </si>
  <si>
    <r>
      <t xml:space="preserve">CUMUL ANNUEL NET IMPOSABLE </t>
    </r>
    <r>
      <rPr>
        <b/>
        <sz val="10"/>
        <color indexed="10"/>
        <rFont val="Arial"/>
        <family val="2"/>
      </rPr>
      <t>(sans indemnités)</t>
    </r>
  </si>
  <si>
    <t>Nombre Jours Ouvrés</t>
  </si>
  <si>
    <t>Signature:</t>
  </si>
  <si>
    <t>Net à verser (1)</t>
  </si>
  <si>
    <t>Net à verser (2)</t>
  </si>
  <si>
    <t>Total des cotisations salariales</t>
  </si>
  <si>
    <t>Mensualisation de Base*</t>
  </si>
  <si>
    <t>Net</t>
  </si>
  <si>
    <t>Brut</t>
  </si>
  <si>
    <t>Net à payer (1+2)</t>
  </si>
  <si>
    <t>*47,50h/semaine soit 180h=&gt; Heure normal et 10h =&gt; Heure supplémentaire</t>
  </si>
  <si>
    <t>Total Heures Prévues</t>
  </si>
  <si>
    <t>Total Heures Réelles</t>
  </si>
  <si>
    <t>Du</t>
  </si>
  <si>
    <t>Au</t>
  </si>
  <si>
    <t>Nombre Jours Réels</t>
  </si>
  <si>
    <t>Mois</t>
  </si>
  <si>
    <t>Année</t>
  </si>
  <si>
    <t>2018</t>
  </si>
</sst>
</file>

<file path=xl/styles.xml><?xml version="1.0" encoding="utf-8"?>
<styleSheet xmlns="http://schemas.openxmlformats.org/spreadsheetml/2006/main">
  <numFmts count="12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m/d/yyyy;@"/>
    <numFmt numFmtId="165" formatCode="#,##0.00\ \f;\-#,##0.00\ \f"/>
    <numFmt numFmtId="166" formatCode="#,##0.00&quot;h&quot;"/>
    <numFmt numFmtId="167" formatCode="#,##0.00#&quot;h&quot;"/>
    <numFmt numFmtId="168" formatCode="#,##0.00&quot;j&quot;"/>
    <numFmt numFmtId="169" formatCode="#,##0.00\ &quot;€&quot;"/>
    <numFmt numFmtId="170" formatCode="[$-F800]dddd\,\ mmmm\ dd\,\ yyyy"/>
    <numFmt numFmtId="171" formatCode="[$-F400]h:mm:ss\ AM/PM"/>
    <numFmt numFmtId="172" formatCode="0.00&quot;j&quot;"/>
    <numFmt numFmtId="173" formatCode="0.00&quot; h&quot;"/>
  </numFmts>
  <fonts count="34"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Inherit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4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color rgb="FF333333"/>
      <name val="Courier New"/>
      <family val="3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16"/>
      <color rgb="FF000000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8"/>
      <color rgb="FF000000"/>
      <name val="Arial"/>
      <family val="2"/>
    </font>
    <font>
      <b/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</cellStyleXfs>
  <cellXfs count="473">
    <xf numFmtId="0" fontId="0" fillId="0" borderId="0" xfId="0"/>
    <xf numFmtId="0" fontId="0" fillId="0" borderId="0" xfId="0" applyAlignment="1">
      <alignment wrapText="1"/>
    </xf>
    <xf numFmtId="0" fontId="15" fillId="0" borderId="1" xfId="0" applyFont="1" applyBorder="1"/>
    <xf numFmtId="2" fontId="15" fillId="0" borderId="0" xfId="0" applyNumberFormat="1" applyFont="1"/>
    <xf numFmtId="0" fontId="15" fillId="0" borderId="2" xfId="0" applyFont="1" applyBorder="1"/>
    <xf numFmtId="0" fontId="16" fillId="0" borderId="3" xfId="0" applyFont="1" applyBorder="1" applyAlignment="1">
      <alignment horizontal="center"/>
    </xf>
    <xf numFmtId="0" fontId="15" fillId="0" borderId="4" xfId="0" applyFont="1" applyBorder="1"/>
    <xf numFmtId="165" fontId="15" fillId="0" borderId="0" xfId="0" applyNumberFormat="1" applyFont="1"/>
    <xf numFmtId="0" fontId="17" fillId="0" borderId="0" xfId="0" applyFont="1"/>
    <xf numFmtId="0" fontId="15" fillId="0" borderId="0" xfId="0" applyFont="1"/>
    <xf numFmtId="0" fontId="15" fillId="0" borderId="3" xfId="0" applyFont="1" applyBorder="1"/>
    <xf numFmtId="0" fontId="15" fillId="0" borderId="0" xfId="0" applyFont="1" applyBorder="1"/>
    <xf numFmtId="2" fontId="15" fillId="0" borderId="1" xfId="0" applyNumberFormat="1" applyFont="1" applyBorder="1" applyAlignment="1">
      <alignment horizontal="center"/>
    </xf>
    <xf numFmtId="2" fontId="15" fillId="0" borderId="0" xfId="0" applyNumberFormat="1" applyFont="1" applyBorder="1" applyAlignment="1"/>
    <xf numFmtId="0" fontId="15" fillId="0" borderId="0" xfId="0" applyFont="1" applyBorder="1" applyAlignment="1"/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wrapTex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2" fontId="15" fillId="0" borderId="0" xfId="0" applyNumberFormat="1" applyFont="1" applyBorder="1"/>
    <xf numFmtId="14" fontId="14" fillId="0" borderId="5" xfId="1" applyNumberForma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right"/>
    </xf>
    <xf numFmtId="0" fontId="0" fillId="0" borderId="0" xfId="0" applyBorder="1" applyAlignment="1">
      <alignment wrapText="1"/>
    </xf>
    <xf numFmtId="2" fontId="15" fillId="0" borderId="0" xfId="0" applyNumberFormat="1" applyFont="1" applyFill="1" applyBorder="1"/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2" fontId="16" fillId="0" borderId="0" xfId="0" applyNumberFormat="1" applyFont="1" applyBorder="1" applyAlignment="1">
      <alignment horizontal="left"/>
    </xf>
    <xf numFmtId="1" fontId="15" fillId="0" borderId="0" xfId="0" applyNumberFormat="1" applyFont="1" applyBorder="1" applyAlignment="1">
      <alignment horizontal="right"/>
    </xf>
    <xf numFmtId="2" fontId="15" fillId="0" borderId="0" xfId="0" applyNumberFormat="1" applyFont="1" applyBorder="1" applyAlignment="1">
      <alignment horizontal="left"/>
    </xf>
    <xf numFmtId="44" fontId="16" fillId="0" borderId="6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168" fontId="15" fillId="2" borderId="0" xfId="0" applyNumberFormat="1" applyFont="1" applyFill="1" applyBorder="1" applyAlignment="1">
      <alignment horizontal="center" vertical="center"/>
    </xf>
    <xf numFmtId="44" fontId="15" fillId="2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168" fontId="15" fillId="2" borderId="3" xfId="0" applyNumberFormat="1" applyFont="1" applyFill="1" applyBorder="1" applyAlignment="1">
      <alignment horizontal="center" vertical="center"/>
    </xf>
    <xf numFmtId="44" fontId="15" fillId="2" borderId="3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4" fontId="15" fillId="3" borderId="1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4" fontId="16" fillId="0" borderId="6" xfId="0" applyNumberFormat="1" applyFont="1" applyBorder="1" applyAlignment="1"/>
    <xf numFmtId="0" fontId="16" fillId="0" borderId="2" xfId="0" applyFont="1" applyBorder="1" applyAlignment="1">
      <alignment horizontal="center" vertical="center"/>
    </xf>
    <xf numFmtId="44" fontId="16" fillId="0" borderId="6" xfId="0" applyNumberFormat="1" applyFont="1" applyBorder="1"/>
    <xf numFmtId="0" fontId="15" fillId="0" borderId="0" xfId="0" applyFont="1" applyAlignment="1">
      <alignment horizontal="center" vertical="top"/>
    </xf>
    <xf numFmtId="44" fontId="16" fillId="0" borderId="0" xfId="0" applyNumberFormat="1" applyFont="1" applyBorder="1" applyAlignment="1">
      <alignment vertical="center"/>
    </xf>
    <xf numFmtId="0" fontId="16" fillId="4" borderId="7" xfId="0" applyFont="1" applyFill="1" applyBorder="1" applyAlignment="1">
      <alignment horizontal="center" vertical="center"/>
    </xf>
    <xf numFmtId="44" fontId="4" fillId="4" borderId="8" xfId="0" applyNumberFormat="1" applyFont="1" applyFill="1" applyBorder="1" applyAlignment="1">
      <alignment wrapText="1"/>
    </xf>
    <xf numFmtId="0" fontId="15" fillId="0" borderId="0" xfId="0" applyFont="1" applyFill="1" applyBorder="1"/>
    <xf numFmtId="44" fontId="15" fillId="0" borderId="9" xfId="0" applyNumberFormat="1" applyFont="1" applyBorder="1" applyAlignment="1">
      <alignment horizontal="center"/>
    </xf>
    <xf numFmtId="44" fontId="15" fillId="0" borderId="10" xfId="0" applyNumberFormat="1" applyFont="1" applyBorder="1" applyAlignment="1">
      <alignment horizontal="center"/>
    </xf>
    <xf numFmtId="44" fontId="15" fillId="0" borderId="6" xfId="0" applyNumberFormat="1" applyFont="1" applyBorder="1"/>
    <xf numFmtId="0" fontId="15" fillId="0" borderId="9" xfId="0" applyFont="1" applyBorder="1"/>
    <xf numFmtId="44" fontId="15" fillId="0" borderId="10" xfId="0" applyNumberFormat="1" applyFont="1" applyBorder="1" applyAlignment="1">
      <alignment horizontal="right"/>
    </xf>
    <xf numFmtId="44" fontId="15" fillId="0" borderId="6" xfId="0" applyNumberFormat="1" applyFont="1" applyBorder="1" applyAlignment="1">
      <alignment horizontal="right"/>
    </xf>
    <xf numFmtId="44" fontId="15" fillId="0" borderId="10" xfId="0" applyNumberFormat="1" applyFont="1" applyBorder="1"/>
    <xf numFmtId="44" fontId="15" fillId="0" borderId="0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wrapText="1"/>
    </xf>
    <xf numFmtId="0" fontId="16" fillId="0" borderId="1" xfId="0" applyFont="1" applyBorder="1"/>
    <xf numFmtId="0" fontId="15" fillId="0" borderId="0" xfId="0" applyFont="1" applyBorder="1"/>
    <xf numFmtId="0" fontId="0" fillId="0" borderId="0" xfId="0" applyFont="1" applyBorder="1"/>
    <xf numFmtId="0" fontId="16" fillId="0" borderId="1" xfId="0" applyFont="1" applyBorder="1"/>
    <xf numFmtId="0" fontId="16" fillId="0" borderId="1" xfId="0" applyFont="1" applyBorder="1" applyAlignment="1">
      <alignment vertical="center"/>
    </xf>
    <xf numFmtId="0" fontId="16" fillId="4" borderId="11" xfId="0" applyFont="1" applyFill="1" applyBorder="1"/>
    <xf numFmtId="14" fontId="14" fillId="0" borderId="12" xfId="1" applyNumberForma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5" fillId="0" borderId="3" xfId="0" applyFont="1" applyBorder="1" applyAlignment="1">
      <alignment horizontal="left" vertical="center"/>
    </xf>
    <xf numFmtId="166" fontId="15" fillId="2" borderId="0" xfId="0" applyNumberFormat="1" applyFont="1" applyFill="1" applyBorder="1" applyAlignment="1">
      <alignment horizontal="center" vertical="center"/>
    </xf>
    <xf numFmtId="168" fontId="15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0" applyFont="1"/>
    <xf numFmtId="44" fontId="15" fillId="0" borderId="0" xfId="0" applyNumberFormat="1" applyFont="1" applyBorder="1"/>
    <xf numFmtId="0" fontId="15" fillId="0" borderId="0" xfId="0" applyFont="1" applyFill="1" applyAlignment="1">
      <alignment horizontal="left"/>
    </xf>
    <xf numFmtId="0" fontId="16" fillId="0" borderId="0" xfId="0" applyFont="1" applyFill="1"/>
    <xf numFmtId="2" fontId="16" fillId="0" borderId="0" xfId="0" applyNumberFormat="1" applyFont="1" applyFill="1"/>
    <xf numFmtId="0" fontId="15" fillId="0" borderId="0" xfId="0" applyFont="1" applyFill="1"/>
    <xf numFmtId="2" fontId="15" fillId="0" borderId="0" xfId="0" applyNumberFormat="1" applyFont="1" applyFill="1"/>
    <xf numFmtId="0" fontId="16" fillId="5" borderId="3" xfId="0" applyFont="1" applyFill="1" applyBorder="1"/>
    <xf numFmtId="0" fontId="15" fillId="5" borderId="13" xfId="0" applyFont="1" applyFill="1" applyBorder="1"/>
    <xf numFmtId="0" fontId="4" fillId="5" borderId="3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44" fontId="16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wrapText="1"/>
    </xf>
    <xf numFmtId="44" fontId="4" fillId="0" borderId="2" xfId="0" applyNumberFormat="1" applyFont="1" applyBorder="1" applyAlignment="1">
      <alignment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44" fontId="15" fillId="0" borderId="0" xfId="0" quotePrefix="1" applyNumberFormat="1" applyFont="1" applyBorder="1" applyAlignment="1"/>
    <xf numFmtId="0" fontId="15" fillId="0" borderId="0" xfId="0" quotePrefix="1" applyFont="1" applyBorder="1" applyAlignment="1"/>
    <xf numFmtId="0" fontId="19" fillId="0" borderId="0" xfId="0" applyFont="1" applyAlignment="1">
      <alignment vertical="top"/>
    </xf>
    <xf numFmtId="0" fontId="0" fillId="0" borderId="0" xfId="0" applyBorder="1" applyAlignment="1">
      <alignment vertical="top" wrapText="1"/>
    </xf>
    <xf numFmtId="44" fontId="20" fillId="0" borderId="13" xfId="0" applyNumberFormat="1" applyFont="1" applyBorder="1" applyAlignment="1">
      <alignment horizontal="center"/>
    </xf>
    <xf numFmtId="44" fontId="20" fillId="0" borderId="14" xfId="0" applyNumberFormat="1" applyFont="1" applyBorder="1" applyAlignment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6" fontId="15" fillId="0" borderId="17" xfId="0" applyNumberFormat="1" applyFont="1" applyBorder="1" applyAlignment="1">
      <alignment horizontal="center" vertical="center"/>
    </xf>
    <xf numFmtId="166" fontId="15" fillId="0" borderId="18" xfId="0" applyNumberFormat="1" applyFont="1" applyBorder="1" applyAlignment="1">
      <alignment horizontal="center" vertical="center"/>
    </xf>
    <xf numFmtId="0" fontId="15" fillId="0" borderId="3" xfId="0" applyFont="1" applyBorder="1" applyAlignment="1"/>
    <xf numFmtId="0" fontId="15" fillId="0" borderId="9" xfId="0" applyFont="1" applyBorder="1" applyAlignment="1"/>
    <xf numFmtId="166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wrapText="1"/>
    </xf>
    <xf numFmtId="2" fontId="15" fillId="0" borderId="1" xfId="0" applyNumberFormat="1" applyFont="1" applyFill="1" applyBorder="1"/>
    <xf numFmtId="44" fontId="15" fillId="0" borderId="6" xfId="0" applyNumberFormat="1" applyFont="1" applyFill="1" applyBorder="1"/>
    <xf numFmtId="0" fontId="0" fillId="0" borderId="1" xfId="0" applyBorder="1" applyAlignment="1">
      <alignment horizontal="center" vertical="center" wrapText="1"/>
    </xf>
    <xf numFmtId="165" fontId="15" fillId="0" borderId="0" xfId="0" applyNumberFormat="1" applyFont="1" applyBorder="1"/>
    <xf numFmtId="164" fontId="15" fillId="0" borderId="0" xfId="0" applyNumberFormat="1" applyFont="1" applyBorder="1"/>
    <xf numFmtId="0" fontId="15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0" xfId="0" applyAlignment="1"/>
    <xf numFmtId="0" fontId="0" fillId="0" borderId="0" xfId="0" applyFill="1" applyBorder="1" applyAlignment="1">
      <alignment wrapText="1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44" fontId="4" fillId="0" borderId="0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/>
    </xf>
    <xf numFmtId="44" fontId="15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 wrapText="1"/>
    </xf>
    <xf numFmtId="14" fontId="21" fillId="0" borderId="0" xfId="1" applyNumberFormat="1" applyFont="1" applyFill="1" applyBorder="1" applyAlignment="1">
      <alignment vertical="center"/>
    </xf>
    <xf numFmtId="44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/>
    <xf numFmtId="44" fontId="15" fillId="0" borderId="0" xfId="0" quotePrefix="1" applyNumberFormat="1" applyFont="1" applyFill="1" applyBorder="1" applyAlignment="1"/>
    <xf numFmtId="44" fontId="15" fillId="0" borderId="0" xfId="0" applyNumberFormat="1" applyFont="1" applyFill="1" applyBorder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15" fillId="0" borderId="0" xfId="0" applyFont="1" applyFill="1" applyBorder="1"/>
    <xf numFmtId="44" fontId="1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44" fontId="0" fillId="0" borderId="0" xfId="0" applyNumberFormat="1" applyFill="1" applyBorder="1" applyAlignment="1">
      <alignment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top"/>
    </xf>
    <xf numFmtId="44" fontId="20" fillId="0" borderId="0" xfId="0" applyNumberFormat="1" applyFont="1" applyBorder="1" applyAlignment="1">
      <alignment horizontal="center"/>
    </xf>
    <xf numFmtId="44" fontId="4" fillId="0" borderId="0" xfId="0" applyNumberFormat="1" applyFont="1" applyBorder="1" applyAlignment="1">
      <alignment wrapText="1"/>
    </xf>
    <xf numFmtId="0" fontId="19" fillId="0" borderId="0" xfId="0" applyFont="1" applyBorder="1" applyAlignment="1">
      <alignment vertical="top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quotePrefix="1" applyFont="1" applyFill="1" applyBorder="1"/>
    <xf numFmtId="0" fontId="15" fillId="0" borderId="0" xfId="0" applyFont="1" applyFill="1" applyBorder="1" applyAlignment="1"/>
    <xf numFmtId="0" fontId="22" fillId="0" borderId="0" xfId="0" applyFont="1" applyBorder="1" applyAlignment="1">
      <alignment horizontal="left" readingOrder="1"/>
    </xf>
    <xf numFmtId="44" fontId="4" fillId="0" borderId="0" xfId="0" quotePrefix="1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14" fontId="0" fillId="0" borderId="0" xfId="0" applyNumberFormat="1"/>
    <xf numFmtId="0" fontId="17" fillId="0" borderId="0" xfId="0" applyFont="1" applyFill="1" applyBorder="1"/>
    <xf numFmtId="0" fontId="4" fillId="7" borderId="0" xfId="0" applyFont="1" applyFill="1" applyBorder="1" applyAlignment="1">
      <alignment horizontal="left" vertical="center" wrapText="1"/>
    </xf>
    <xf numFmtId="44" fontId="20" fillId="7" borderId="14" xfId="0" applyNumberFormat="1" applyFont="1" applyFill="1" applyBorder="1" applyAlignment="1">
      <alignment horizontal="center" vertical="center"/>
    </xf>
    <xf numFmtId="0" fontId="0" fillId="7" borderId="0" xfId="0" applyFill="1" applyBorder="1" applyAlignment="1">
      <alignment wrapText="1"/>
    </xf>
    <xf numFmtId="0" fontId="15" fillId="6" borderId="0" xfId="0" applyFont="1" applyFill="1" applyBorder="1"/>
    <xf numFmtId="166" fontId="15" fillId="6" borderId="0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44" fontId="15" fillId="6" borderId="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wrapText="1"/>
    </xf>
    <xf numFmtId="44" fontId="15" fillId="6" borderId="10" xfId="0" applyNumberFormat="1" applyFont="1" applyFill="1" applyBorder="1"/>
    <xf numFmtId="168" fontId="15" fillId="6" borderId="0" xfId="0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wrapText="1"/>
    </xf>
    <xf numFmtId="0" fontId="0" fillId="6" borderId="3" xfId="0" applyFill="1" applyBorder="1" applyAlignment="1">
      <alignment wrapText="1"/>
    </xf>
    <xf numFmtId="44" fontId="15" fillId="6" borderId="10" xfId="0" applyNumberFormat="1" applyFont="1" applyFill="1" applyBorder="1" applyAlignment="1">
      <alignment horizontal="right"/>
    </xf>
    <xf numFmtId="44" fontId="15" fillId="6" borderId="6" xfId="0" applyNumberFormat="1" applyFont="1" applyFill="1" applyBorder="1" applyAlignment="1">
      <alignment horizontal="right"/>
    </xf>
    <xf numFmtId="0" fontId="15" fillId="6" borderId="3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1" fontId="16" fillId="6" borderId="0" xfId="0" applyNumberFormat="1" applyFont="1" applyFill="1" applyBorder="1" applyAlignment="1">
      <alignment horizontal="center" vertical="center"/>
    </xf>
    <xf numFmtId="44" fontId="15" fillId="6" borderId="10" xfId="0" applyNumberFormat="1" applyFont="1" applyFill="1" applyBorder="1" applyAlignment="1">
      <alignment horizontal="center"/>
    </xf>
    <xf numFmtId="44" fontId="15" fillId="6" borderId="6" xfId="0" applyNumberFormat="1" applyFont="1" applyFill="1" applyBorder="1"/>
    <xf numFmtId="14" fontId="23" fillId="7" borderId="19" xfId="1" applyNumberFormat="1" applyFont="1" applyFill="1" applyBorder="1" applyAlignment="1">
      <alignment horizontal="center" vertical="center"/>
    </xf>
    <xf numFmtId="14" fontId="23" fillId="7" borderId="20" xfId="1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166" fontId="0" fillId="6" borderId="0" xfId="0" applyNumberFormat="1" applyFill="1" applyBorder="1" applyAlignment="1">
      <alignment horizontal="center" vertical="center" wrapText="1"/>
    </xf>
    <xf numFmtId="0" fontId="0" fillId="7" borderId="11" xfId="0" applyFill="1" applyBorder="1" applyAlignment="1">
      <alignment wrapText="1"/>
    </xf>
    <xf numFmtId="0" fontId="16" fillId="6" borderId="0" xfId="0" applyFont="1" applyFill="1" applyBorder="1" applyAlignment="1">
      <alignment horizontal="center"/>
    </xf>
    <xf numFmtId="0" fontId="15" fillId="6" borderId="10" xfId="0" applyFont="1" applyFill="1" applyBorder="1"/>
    <xf numFmtId="0" fontId="15" fillId="7" borderId="11" xfId="0" applyFont="1" applyFill="1" applyBorder="1"/>
    <xf numFmtId="0" fontId="15" fillId="7" borderId="11" xfId="0" applyFont="1" applyFill="1" applyBorder="1" applyAlignment="1">
      <alignment horizontal="center"/>
    </xf>
    <xf numFmtId="0" fontId="15" fillId="7" borderId="7" xfId="0" applyFont="1" applyFill="1" applyBorder="1"/>
    <xf numFmtId="44" fontId="16" fillId="7" borderId="14" xfId="0" applyNumberFormat="1" applyFont="1" applyFill="1" applyBorder="1" applyAlignment="1">
      <alignment horizontal="right"/>
    </xf>
    <xf numFmtId="0" fontId="4" fillId="7" borderId="21" xfId="0" applyFont="1" applyFill="1" applyBorder="1" applyAlignment="1">
      <alignment horizontal="left" vertical="center" wrapText="1"/>
    </xf>
    <xf numFmtId="0" fontId="0" fillId="7" borderId="7" xfId="0" applyFill="1" applyBorder="1" applyAlignment="1">
      <alignment wrapText="1"/>
    </xf>
    <xf numFmtId="44" fontId="16" fillId="7" borderId="7" xfId="0" applyNumberFormat="1" applyFont="1" applyFill="1" applyBorder="1"/>
    <xf numFmtId="0" fontId="15" fillId="6" borderId="0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/>
    </xf>
    <xf numFmtId="0" fontId="16" fillId="7" borderId="11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4" fontId="16" fillId="0" borderId="0" xfId="0" applyNumberFormat="1" applyFont="1" applyFill="1" applyBorder="1" applyAlignment="1">
      <alignment vertical="center"/>
    </xf>
    <xf numFmtId="44" fontId="15" fillId="6" borderId="9" xfId="0" applyNumberFormat="1" applyFont="1" applyFill="1" applyBorder="1"/>
    <xf numFmtId="7" fontId="16" fillId="7" borderId="9" xfId="0" applyNumberFormat="1" applyFont="1" applyFill="1" applyBorder="1" applyAlignment="1">
      <alignment horizontal="right" vertical="center"/>
    </xf>
    <xf numFmtId="169" fontId="16" fillId="7" borderId="6" xfId="0" applyNumberFormat="1" applyFont="1" applyFill="1" applyBorder="1" applyAlignment="1">
      <alignment horizontal="right" vertical="center"/>
    </xf>
    <xf numFmtId="44" fontId="4" fillId="7" borderId="2" xfId="0" applyNumberFormat="1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44" fontId="16" fillId="0" borderId="0" xfId="0" applyNumberFormat="1" applyFont="1" applyFill="1" applyBorder="1" applyAlignment="1">
      <alignment horizontal="center" vertical="center"/>
    </xf>
    <xf numFmtId="2" fontId="2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Border="1" applyAlignment="1">
      <alignment horizontal="left" vertical="center" wrapText="1"/>
    </xf>
    <xf numFmtId="14" fontId="23" fillId="7" borderId="22" xfId="1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3" fontId="0" fillId="6" borderId="13" xfId="0" applyNumberFormat="1" applyFont="1" applyFill="1" applyBorder="1" applyAlignment="1">
      <alignment horizontal="center" vertical="center" wrapText="1"/>
    </xf>
    <xf numFmtId="173" fontId="0" fillId="6" borderId="14" xfId="0" applyNumberFormat="1" applyFont="1" applyFill="1" applyBorder="1" applyAlignment="1">
      <alignment horizontal="center" vertical="center" wrapText="1"/>
    </xf>
    <xf numFmtId="173" fontId="0" fillId="6" borderId="2" xfId="0" applyNumberFormat="1" applyFont="1" applyFill="1" applyBorder="1" applyAlignment="1">
      <alignment horizontal="center" vertical="center" wrapText="1"/>
    </xf>
    <xf numFmtId="173" fontId="0" fillId="6" borderId="14" xfId="0" applyNumberFormat="1" applyFill="1" applyBorder="1" applyAlignment="1">
      <alignment horizontal="center" vertical="center" wrapText="1"/>
    </xf>
    <xf numFmtId="168" fontId="0" fillId="7" borderId="1" xfId="0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vertical="center" wrapText="1"/>
    </xf>
    <xf numFmtId="0" fontId="0" fillId="6" borderId="7" xfId="0" applyFill="1" applyBorder="1" applyAlignment="1">
      <alignment vertical="center" wrapText="1"/>
    </xf>
    <xf numFmtId="0" fontId="0" fillId="6" borderId="11" xfId="0" applyFill="1" applyBorder="1" applyAlignment="1">
      <alignment horizontal="right" vertical="center" wrapText="1"/>
    </xf>
    <xf numFmtId="0" fontId="0" fillId="7" borderId="3" xfId="0" applyFill="1" applyBorder="1" applyAlignment="1">
      <alignment vertical="center" wrapText="1"/>
    </xf>
    <xf numFmtId="44" fontId="0" fillId="6" borderId="0" xfId="0" applyNumberFormat="1" applyFill="1" applyBorder="1" applyAlignment="1">
      <alignment horizontal="center" vertical="center" wrapText="1"/>
    </xf>
    <xf numFmtId="2" fontId="15" fillId="6" borderId="0" xfId="0" applyNumberFormat="1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left" vertical="center"/>
    </xf>
    <xf numFmtId="44" fontId="20" fillId="7" borderId="13" xfId="0" applyNumberFormat="1" applyFont="1" applyFill="1" applyBorder="1" applyAlignment="1">
      <alignment horizontal="center" vertical="center"/>
    </xf>
    <xf numFmtId="44" fontId="16" fillId="7" borderId="14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Border="1" applyAlignment="1"/>
    <xf numFmtId="0" fontId="0" fillId="7" borderId="24" xfId="0" applyFont="1" applyFill="1" applyBorder="1" applyAlignment="1">
      <alignment horizontal="center" vertical="center" wrapText="1"/>
    </xf>
    <xf numFmtId="166" fontId="0" fillId="7" borderId="24" xfId="0" applyNumberFormat="1" applyFont="1" applyFill="1" applyBorder="1" applyAlignment="1">
      <alignment horizontal="center" vertical="center"/>
    </xf>
    <xf numFmtId="166" fontId="15" fillId="7" borderId="2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6" borderId="19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left" vertical="center" wrapText="1"/>
    </xf>
    <xf numFmtId="0" fontId="16" fillId="7" borderId="2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16" fillId="7" borderId="22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4" fillId="6" borderId="21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16" fillId="7" borderId="19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166" fontId="16" fillId="7" borderId="23" xfId="0" applyNumberFormat="1" applyFont="1" applyFill="1" applyBorder="1" applyAlignment="1">
      <alignment horizontal="center" vertical="center"/>
    </xf>
    <xf numFmtId="166" fontId="16" fillId="7" borderId="24" xfId="0" applyNumberFormat="1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left"/>
    </xf>
    <xf numFmtId="0" fontId="26" fillId="6" borderId="0" xfId="0" applyFont="1" applyFill="1" applyBorder="1" applyAlignment="1">
      <alignment horizontal="left"/>
    </xf>
    <xf numFmtId="166" fontId="25" fillId="6" borderId="0" xfId="0" applyNumberFormat="1" applyFont="1" applyFill="1" applyBorder="1" applyAlignment="1">
      <alignment horizontal="left" vertical="center"/>
    </xf>
    <xf numFmtId="0" fontId="0" fillId="0" borderId="14" xfId="0" applyBorder="1"/>
    <xf numFmtId="0" fontId="26" fillId="7" borderId="20" xfId="0" applyFont="1" applyFill="1" applyBorder="1" applyAlignment="1">
      <alignment horizontal="left" vertical="center"/>
    </xf>
    <xf numFmtId="0" fontId="26" fillId="7" borderId="0" xfId="0" applyFont="1" applyFill="1" applyBorder="1" applyAlignment="1">
      <alignment horizontal="left" vertical="center"/>
    </xf>
    <xf numFmtId="167" fontId="25" fillId="6" borderId="0" xfId="0" applyNumberFormat="1" applyFont="1" applyFill="1" applyBorder="1" applyAlignment="1">
      <alignment horizontal="left" vertical="center"/>
    </xf>
    <xf numFmtId="167" fontId="25" fillId="6" borderId="14" xfId="0" applyNumberFormat="1" applyFont="1" applyFill="1" applyBorder="1" applyAlignment="1">
      <alignment horizontal="left" vertical="center"/>
    </xf>
    <xf numFmtId="0" fontId="26" fillId="7" borderId="20" xfId="0" applyFont="1" applyFill="1" applyBorder="1" applyAlignment="1">
      <alignment horizontal="left" vertical="center" wrapText="1"/>
    </xf>
    <xf numFmtId="0" fontId="26" fillId="7" borderId="0" xfId="0" applyFont="1" applyFill="1" applyBorder="1" applyAlignment="1">
      <alignment horizontal="left" vertical="center" wrapText="1"/>
    </xf>
    <xf numFmtId="0" fontId="26" fillId="7" borderId="22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left" vertical="center" wrapText="1"/>
    </xf>
    <xf numFmtId="172" fontId="25" fillId="6" borderId="0" xfId="0" applyNumberFormat="1" applyFont="1" applyFill="1" applyBorder="1" applyAlignment="1">
      <alignment horizontal="left"/>
    </xf>
    <xf numFmtId="172" fontId="25" fillId="6" borderId="14" xfId="0" applyNumberFormat="1" applyFont="1" applyFill="1" applyBorder="1" applyAlignment="1">
      <alignment horizontal="left"/>
    </xf>
    <xf numFmtId="0" fontId="26" fillId="6" borderId="22" xfId="0" applyFont="1" applyFill="1" applyBorder="1" applyAlignment="1">
      <alignment horizontal="left"/>
    </xf>
    <xf numFmtId="0" fontId="26" fillId="6" borderId="1" xfId="0" applyFont="1" applyFill="1" applyBorder="1" applyAlignment="1">
      <alignment horizontal="left"/>
    </xf>
    <xf numFmtId="168" fontId="25" fillId="6" borderId="1" xfId="0" applyNumberFormat="1" applyFont="1" applyFill="1" applyBorder="1" applyAlignment="1">
      <alignment horizontal="left"/>
    </xf>
    <xf numFmtId="0" fontId="0" fillId="0" borderId="2" xfId="0" applyBorder="1"/>
    <xf numFmtId="0" fontId="25" fillId="6" borderId="0" xfId="0" applyFont="1" applyFill="1" applyBorder="1" applyAlignment="1">
      <alignment horizontal="left"/>
    </xf>
    <xf numFmtId="0" fontId="25" fillId="6" borderId="14" xfId="0" applyFont="1" applyFill="1" applyBorder="1" applyAlignment="1">
      <alignment horizontal="left"/>
    </xf>
    <xf numFmtId="0" fontId="29" fillId="7" borderId="19" xfId="0" applyFont="1" applyFill="1" applyBorder="1" applyAlignment="1">
      <alignment horizontal="center" vertical="center"/>
    </xf>
    <xf numFmtId="0" fontId="29" fillId="7" borderId="3" xfId="0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25" fillId="7" borderId="14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wrapText="1"/>
    </xf>
    <xf numFmtId="0" fontId="0" fillId="6" borderId="13" xfId="0" applyFill="1" applyBorder="1" applyAlignment="1">
      <alignment horizontal="center" wrapText="1"/>
    </xf>
    <xf numFmtId="0" fontId="0" fillId="6" borderId="0" xfId="0" applyFill="1" applyBorder="1" applyAlignment="1">
      <alignment horizontal="center" wrapText="1"/>
    </xf>
    <xf numFmtId="0" fontId="0" fillId="6" borderId="14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11" fillId="6" borderId="0" xfId="0" applyFont="1" applyFill="1" applyBorder="1" applyAlignment="1">
      <alignment horizontal="left" wrapText="1"/>
    </xf>
    <xf numFmtId="0" fontId="11" fillId="6" borderId="14" xfId="0" applyFont="1" applyFill="1" applyBorder="1" applyAlignment="1">
      <alignment horizontal="left" wrapText="1"/>
    </xf>
    <xf numFmtId="0" fontId="26" fillId="6" borderId="20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left" wrapText="1"/>
    </xf>
    <xf numFmtId="0" fontId="27" fillId="6" borderId="19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17" fontId="27" fillId="7" borderId="19" xfId="0" quotePrefix="1" applyNumberFormat="1" applyFont="1" applyFill="1" applyBorder="1" applyAlignment="1">
      <alignment horizontal="center" vertical="center"/>
    </xf>
    <xf numFmtId="17" fontId="27" fillId="7" borderId="3" xfId="0" quotePrefix="1" applyNumberFormat="1" applyFont="1" applyFill="1" applyBorder="1" applyAlignment="1">
      <alignment horizontal="center" vertical="center"/>
    </xf>
    <xf numFmtId="17" fontId="27" fillId="7" borderId="13" xfId="0" quotePrefix="1" applyNumberFormat="1" applyFont="1" applyFill="1" applyBorder="1" applyAlignment="1">
      <alignment horizontal="center" vertical="center"/>
    </xf>
    <xf numFmtId="17" fontId="27" fillId="7" borderId="20" xfId="0" quotePrefix="1" applyNumberFormat="1" applyFont="1" applyFill="1" applyBorder="1" applyAlignment="1">
      <alignment horizontal="center" vertical="center"/>
    </xf>
    <xf numFmtId="17" fontId="27" fillId="7" borderId="0" xfId="0" quotePrefix="1" applyNumberFormat="1" applyFont="1" applyFill="1" applyBorder="1" applyAlignment="1">
      <alignment horizontal="center" vertical="center"/>
    </xf>
    <xf numFmtId="17" fontId="27" fillId="7" borderId="14" xfId="0" quotePrefix="1" applyNumberFormat="1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1" fontId="25" fillId="7" borderId="0" xfId="0" applyNumberFormat="1" applyFont="1" applyFill="1" applyBorder="1" applyAlignment="1">
      <alignment horizontal="center" vertical="center"/>
    </xf>
    <xf numFmtId="1" fontId="25" fillId="7" borderId="14" xfId="0" applyNumberFormat="1" applyFont="1" applyFill="1" applyBorder="1" applyAlignment="1">
      <alignment horizontal="center" vertical="center"/>
    </xf>
    <xf numFmtId="1" fontId="25" fillId="7" borderId="0" xfId="0" applyNumberFormat="1" applyFont="1" applyFill="1" applyBorder="1" applyAlignment="1">
      <alignment horizontal="center" vertical="center" wrapText="1"/>
    </xf>
    <xf numFmtId="1" fontId="25" fillId="7" borderId="14" xfId="0" applyNumberFormat="1" applyFont="1" applyFill="1" applyBorder="1" applyAlignment="1">
      <alignment horizontal="center" vertical="center" wrapText="1"/>
    </xf>
    <xf numFmtId="1" fontId="24" fillId="7" borderId="0" xfId="0" applyNumberFormat="1" applyFont="1" applyFill="1" applyBorder="1" applyAlignment="1">
      <alignment horizontal="center" vertical="center"/>
    </xf>
    <xf numFmtId="1" fontId="24" fillId="7" borderId="14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/>
    </xf>
    <xf numFmtId="0" fontId="29" fillId="6" borderId="3" xfId="0" applyFont="1" applyFill="1" applyBorder="1" applyAlignment="1">
      <alignment horizontal="center"/>
    </xf>
    <xf numFmtId="0" fontId="29" fillId="6" borderId="13" xfId="0" applyFont="1" applyFill="1" applyBorder="1" applyAlignment="1">
      <alignment horizontal="center"/>
    </xf>
    <xf numFmtId="169" fontId="4" fillId="7" borderId="14" xfId="0" applyNumberFormat="1" applyFont="1" applyFill="1" applyBorder="1" applyAlignment="1">
      <alignment horizontal="center" vertical="center" wrapText="1"/>
    </xf>
    <xf numFmtId="169" fontId="4" fillId="7" borderId="2" xfId="0" applyNumberFormat="1" applyFont="1" applyFill="1" applyBorder="1" applyAlignment="1">
      <alignment horizontal="center" vertical="center" wrapText="1"/>
    </xf>
    <xf numFmtId="44" fontId="10" fillId="8" borderId="0" xfId="0" applyNumberFormat="1" applyFont="1" applyFill="1" applyBorder="1" applyAlignment="1">
      <alignment horizontal="left" vertical="center" wrapText="1"/>
    </xf>
    <xf numFmtId="44" fontId="10" fillId="8" borderId="13" xfId="0" applyNumberFormat="1" applyFont="1" applyFill="1" applyBorder="1" applyAlignment="1">
      <alignment horizontal="left" vertical="center" wrapText="1"/>
    </xf>
    <xf numFmtId="44" fontId="10" fillId="8" borderId="14" xfId="0" applyNumberFormat="1" applyFont="1" applyFill="1" applyBorder="1" applyAlignment="1">
      <alignment horizontal="left" vertical="center" wrapText="1"/>
    </xf>
    <xf numFmtId="0" fontId="9" fillId="8" borderId="0" xfId="0" quotePrefix="1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14" fontId="0" fillId="6" borderId="0" xfId="0" applyNumberFormat="1" applyFill="1" applyBorder="1" applyAlignment="1">
      <alignment horizontal="center" wrapText="1"/>
    </xf>
    <xf numFmtId="0" fontId="0" fillId="6" borderId="0" xfId="0" applyFill="1" applyBorder="1" applyAlignment="1">
      <alignment horizontal="center" vertical="center"/>
    </xf>
    <xf numFmtId="44" fontId="4" fillId="7" borderId="10" xfId="0" applyNumberFormat="1" applyFont="1" applyFill="1" applyBorder="1" applyAlignment="1">
      <alignment horizontal="center" vertical="center" wrapText="1"/>
    </xf>
    <xf numFmtId="44" fontId="4" fillId="7" borderId="6" xfId="0" applyNumberFormat="1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top"/>
    </xf>
    <xf numFmtId="0" fontId="16" fillId="7" borderId="1" xfId="0" applyFont="1" applyFill="1" applyBorder="1" applyAlignment="1">
      <alignment horizontal="center" vertical="top"/>
    </xf>
    <xf numFmtId="0" fontId="0" fillId="0" borderId="3" xfId="0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44" fontId="4" fillId="0" borderId="23" xfId="0" applyNumberFormat="1" applyFont="1" applyBorder="1" applyAlignment="1">
      <alignment horizontal="center" vertical="center" wrapText="1"/>
    </xf>
    <xf numFmtId="44" fontId="4" fillId="0" borderId="24" xfId="0" applyNumberFormat="1" applyFont="1" applyBorder="1" applyAlignment="1">
      <alignment horizontal="center" vertical="center" wrapText="1"/>
    </xf>
    <xf numFmtId="44" fontId="16" fillId="0" borderId="18" xfId="0" applyNumberFormat="1" applyFont="1" applyBorder="1" applyAlignment="1">
      <alignment horizontal="center" vertical="center"/>
    </xf>
    <xf numFmtId="44" fontId="16" fillId="0" borderId="27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9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8" fontId="15" fillId="6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166" fontId="16" fillId="2" borderId="23" xfId="0" applyNumberFormat="1" applyFont="1" applyFill="1" applyBorder="1" applyAlignment="1">
      <alignment horizontal="center" vertical="center"/>
    </xf>
    <xf numFmtId="166" fontId="16" fillId="2" borderId="24" xfId="0" applyNumberFormat="1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166" fontId="15" fillId="0" borderId="3" xfId="0" applyNumberFormat="1" applyFont="1" applyBorder="1" applyAlignment="1">
      <alignment horizontal="center" vertical="center"/>
    </xf>
    <xf numFmtId="0" fontId="16" fillId="9" borderId="20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/>
    </xf>
    <xf numFmtId="1" fontId="15" fillId="9" borderId="0" xfId="0" applyNumberFormat="1" applyFont="1" applyFill="1" applyBorder="1" applyAlignment="1">
      <alignment horizontal="center" vertical="center"/>
    </xf>
    <xf numFmtId="1" fontId="15" fillId="9" borderId="14" xfId="0" applyNumberFormat="1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7" fontId="15" fillId="3" borderId="0" xfId="0" applyNumberFormat="1" applyFont="1" applyFill="1" applyBorder="1" applyAlignment="1">
      <alignment horizontal="center" vertical="center"/>
    </xf>
    <xf numFmtId="0" fontId="29" fillId="9" borderId="20" xfId="0" applyFont="1" applyFill="1" applyBorder="1" applyAlignment="1">
      <alignment horizontal="center" vertical="center" wrapText="1"/>
    </xf>
    <xf numFmtId="0" fontId="29" fillId="9" borderId="0" xfId="0" applyFont="1" applyFill="1" applyBorder="1" applyAlignment="1">
      <alignment horizontal="center" vertical="center" wrapText="1"/>
    </xf>
    <xf numFmtId="0" fontId="29" fillId="9" borderId="22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6" fillId="10" borderId="20" xfId="0" applyFont="1" applyFill="1" applyBorder="1" applyAlignment="1">
      <alignment horizontal="center"/>
    </xf>
    <xf numFmtId="0" fontId="16" fillId="10" borderId="0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/>
    </xf>
    <xf numFmtId="0" fontId="16" fillId="10" borderId="22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16" fillId="10" borderId="19" xfId="0" applyFont="1" applyFill="1" applyBorder="1" applyAlignment="1">
      <alignment horizontal="center"/>
    </xf>
    <xf numFmtId="0" fontId="16" fillId="10" borderId="3" xfId="0" applyFont="1" applyFill="1" applyBorder="1" applyAlignment="1">
      <alignment horizontal="center"/>
    </xf>
    <xf numFmtId="0" fontId="0" fillId="10" borderId="3" xfId="0" applyFill="1" applyBorder="1" applyAlignment="1">
      <alignment horizontal="center" wrapText="1"/>
    </xf>
    <xf numFmtId="0" fontId="15" fillId="0" borderId="1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17" fontId="30" fillId="0" borderId="0" xfId="0" applyNumberFormat="1" applyFont="1" applyBorder="1" applyAlignment="1">
      <alignment horizontal="center" vertical="center"/>
    </xf>
    <xf numFmtId="0" fontId="30" fillId="0" borderId="0" xfId="0" applyNumberFormat="1" applyFont="1" applyBorder="1" applyAlignment="1">
      <alignment horizontal="center" vertical="center"/>
    </xf>
    <xf numFmtId="0" fontId="30" fillId="0" borderId="14" xfId="0" applyNumberFormat="1" applyFont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 vertical="center"/>
    </xf>
    <xf numFmtId="0" fontId="30" fillId="0" borderId="2" xfId="0" applyNumberFormat="1" applyFont="1" applyBorder="1" applyAlignment="1">
      <alignment horizontal="center" vertical="center"/>
    </xf>
    <xf numFmtId="0" fontId="16" fillId="10" borderId="21" xfId="0" applyFont="1" applyFill="1" applyBorder="1" applyAlignment="1">
      <alignment horizontal="center"/>
    </xf>
    <xf numFmtId="0" fontId="16" fillId="10" borderId="11" xfId="0" applyFont="1" applyFill="1" applyBorder="1" applyAlignment="1">
      <alignment horizontal="center"/>
    </xf>
    <xf numFmtId="0" fontId="16" fillId="9" borderId="21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168" fontId="0" fillId="6" borderId="23" xfId="0" applyNumberFormat="1" applyFont="1" applyFill="1" applyBorder="1" applyAlignment="1">
      <alignment horizontal="center" vertical="center" wrapText="1"/>
    </xf>
    <xf numFmtId="168" fontId="0" fillId="6" borderId="24" xfId="0" applyNumberFormat="1" applyFont="1" applyFill="1" applyBorder="1" applyAlignment="1">
      <alignment horizontal="center" vertical="center" wrapText="1"/>
    </xf>
    <xf numFmtId="166" fontId="0" fillId="6" borderId="23" xfId="0" applyNumberFormat="1" applyFont="1" applyFill="1" applyBorder="1" applyAlignment="1">
      <alignment horizontal="center" vertical="center" wrapText="1"/>
    </xf>
    <xf numFmtId="166" fontId="0" fillId="6" borderId="24" xfId="0" applyNumberFormat="1" applyFont="1" applyFill="1" applyBorder="1" applyAlignment="1">
      <alignment horizontal="center" vertical="center" wrapText="1"/>
    </xf>
    <xf numFmtId="14" fontId="31" fillId="7" borderId="12" xfId="1" applyNumberFormat="1" applyFont="1" applyFill="1" applyBorder="1" applyAlignment="1">
      <alignment horizontal="center" vertical="center"/>
    </xf>
    <xf numFmtId="14" fontId="31" fillId="7" borderId="4" xfId="1" applyNumberFormat="1" applyFont="1" applyFill="1" applyBorder="1" applyAlignment="1">
      <alignment horizontal="center" vertical="center"/>
    </xf>
    <xf numFmtId="14" fontId="31" fillId="7" borderId="32" xfId="1" applyNumberFormat="1" applyFont="1" applyFill="1" applyBorder="1" applyAlignment="1">
      <alignment horizontal="center" vertical="center"/>
    </xf>
    <xf numFmtId="14" fontId="31" fillId="7" borderId="33" xfId="1" applyNumberFormat="1" applyFont="1" applyFill="1" applyBorder="1" applyAlignment="1">
      <alignment horizontal="center" vertical="center"/>
    </xf>
    <xf numFmtId="44" fontId="15" fillId="6" borderId="36" xfId="0" applyNumberFormat="1" applyFont="1" applyFill="1" applyBorder="1" applyAlignment="1">
      <alignment horizontal="center" vertical="center"/>
    </xf>
    <xf numFmtId="44" fontId="15" fillId="6" borderId="38" xfId="0" applyNumberFormat="1" applyFont="1" applyFill="1" applyBorder="1" applyAlignment="1">
      <alignment horizontal="center" vertical="center"/>
    </xf>
    <xf numFmtId="44" fontId="15" fillId="6" borderId="39" xfId="0" applyNumberFormat="1" applyFont="1" applyFill="1" applyBorder="1" applyAlignment="1">
      <alignment horizontal="center" vertical="center"/>
    </xf>
    <xf numFmtId="44" fontId="15" fillId="6" borderId="40" xfId="0" applyNumberFormat="1" applyFont="1" applyFill="1" applyBorder="1" applyAlignment="1">
      <alignment horizontal="center" vertical="center"/>
    </xf>
    <xf numFmtId="168" fontId="0" fillId="6" borderId="41" xfId="0" applyNumberFormat="1" applyFont="1" applyFill="1" applyBorder="1" applyAlignment="1">
      <alignment horizontal="center" vertical="center"/>
    </xf>
    <xf numFmtId="168" fontId="0" fillId="6" borderId="42" xfId="0" applyNumberFormat="1" applyFont="1" applyFill="1" applyBorder="1" applyAlignment="1">
      <alignment horizontal="center" vertical="center"/>
    </xf>
    <xf numFmtId="168" fontId="15" fillId="6" borderId="23" xfId="0" applyNumberFormat="1" applyFont="1" applyFill="1" applyBorder="1" applyAlignment="1">
      <alignment horizontal="center" vertical="center"/>
    </xf>
    <xf numFmtId="168" fontId="15" fillId="6" borderId="24" xfId="0" applyNumberFormat="1" applyFont="1" applyFill="1" applyBorder="1" applyAlignment="1">
      <alignment horizontal="center" vertical="center"/>
    </xf>
    <xf numFmtId="166" fontId="15" fillId="6" borderId="23" xfId="0" applyNumberFormat="1" applyFont="1" applyFill="1" applyBorder="1" applyAlignment="1">
      <alignment horizontal="center" vertical="center"/>
    </xf>
    <xf numFmtId="166" fontId="15" fillId="6" borderId="24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/>
    </xf>
    <xf numFmtId="0" fontId="29" fillId="6" borderId="24" xfId="0" applyFont="1" applyFill="1" applyBorder="1" applyAlignment="1">
      <alignment horizontal="center" vertical="center"/>
    </xf>
    <xf numFmtId="14" fontId="21" fillId="7" borderId="21" xfId="1" applyNumberFormat="1" applyFont="1" applyFill="1" applyBorder="1" applyAlignment="1">
      <alignment horizontal="center" vertical="center"/>
    </xf>
    <xf numFmtId="14" fontId="21" fillId="7" borderId="11" xfId="1" applyNumberFormat="1" applyFont="1" applyFill="1" applyBorder="1" applyAlignment="1">
      <alignment horizontal="center" vertical="center"/>
    </xf>
    <xf numFmtId="14" fontId="21" fillId="7" borderId="7" xfId="1" applyNumberFormat="1" applyFont="1" applyFill="1" applyBorder="1" applyAlignment="1">
      <alignment horizontal="center" vertical="center"/>
    </xf>
    <xf numFmtId="44" fontId="0" fillId="6" borderId="23" xfId="0" applyNumberFormat="1" applyFill="1" applyBorder="1" applyAlignment="1">
      <alignment horizontal="center" vertical="center" wrapText="1"/>
    </xf>
    <xf numFmtId="44" fontId="0" fillId="6" borderId="18" xfId="0" applyNumberFormat="1" applyFill="1" applyBorder="1" applyAlignment="1">
      <alignment horizontal="center" vertical="center" wrapText="1"/>
    </xf>
    <xf numFmtId="44" fontId="4" fillId="7" borderId="9" xfId="0" applyNumberFormat="1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wrapText="1"/>
    </xf>
    <xf numFmtId="0" fontId="4" fillId="7" borderId="35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14" fontId="33" fillId="7" borderId="28" xfId="1" quotePrefix="1" applyNumberFormat="1" applyFont="1" applyFill="1" applyBorder="1" applyAlignment="1">
      <alignment horizontal="center" vertical="center" wrapText="1"/>
    </xf>
    <xf numFmtId="14" fontId="33" fillId="7" borderId="35" xfId="1" applyNumberFormat="1" applyFont="1" applyFill="1" applyBorder="1" applyAlignment="1">
      <alignment horizontal="center" vertical="center" wrapText="1"/>
    </xf>
    <xf numFmtId="168" fontId="0" fillId="6" borderId="43" xfId="0" applyNumberFormat="1" applyFill="1" applyBorder="1" applyAlignment="1">
      <alignment horizontal="center" vertical="center" wrapText="1"/>
    </xf>
    <xf numFmtId="168" fontId="0" fillId="6" borderId="44" xfId="0" applyNumberFormat="1" applyFill="1" applyBorder="1" applyAlignment="1">
      <alignment horizontal="center" vertical="center" wrapText="1"/>
    </xf>
    <xf numFmtId="166" fontId="0" fillId="6" borderId="43" xfId="0" applyNumberFormat="1" applyFill="1" applyBorder="1" applyAlignment="1">
      <alignment horizontal="center" vertical="center" wrapText="1"/>
    </xf>
    <xf numFmtId="166" fontId="0" fillId="6" borderId="44" xfId="0" applyNumberFormat="1" applyFill="1" applyBorder="1" applyAlignment="1">
      <alignment horizontal="center" vertical="center" wrapText="1"/>
    </xf>
    <xf numFmtId="44" fontId="0" fillId="6" borderId="41" xfId="0" applyNumberFormat="1" applyFill="1" applyBorder="1" applyAlignment="1">
      <alignment horizontal="center" vertical="center" wrapText="1"/>
    </xf>
    <xf numFmtId="44" fontId="0" fillId="6" borderId="42" xfId="0" applyNumberFormat="1" applyFill="1" applyBorder="1" applyAlignment="1">
      <alignment horizontal="center" vertical="center" wrapText="1"/>
    </xf>
    <xf numFmtId="168" fontId="15" fillId="6" borderId="34" xfId="0" applyNumberFormat="1" applyFont="1" applyFill="1" applyBorder="1" applyAlignment="1">
      <alignment horizontal="center" vertical="center"/>
    </xf>
    <xf numFmtId="168" fontId="15" fillId="6" borderId="37" xfId="0" applyNumberFormat="1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32" fillId="7" borderId="2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7" borderId="22" xfId="0" applyFont="1" applyFill="1" applyBorder="1" applyAlignment="1">
      <alignment horizontal="left" vertical="center" wrapText="1"/>
    </xf>
    <xf numFmtId="0" fontId="32" fillId="7" borderId="1" xfId="0" applyFont="1" applyFill="1" applyBorder="1" applyAlignment="1">
      <alignment horizontal="left" vertical="center" wrapText="1"/>
    </xf>
    <xf numFmtId="0" fontId="16" fillId="0" borderId="0" xfId="0" applyFont="1" applyBorder="1" applyAlignment="1"/>
    <xf numFmtId="170" fontId="15" fillId="0" borderId="0" xfId="0" applyNumberFormat="1" applyFont="1" applyBorder="1" applyAlignment="1"/>
    <xf numFmtId="171" fontId="15" fillId="0" borderId="0" xfId="0" applyNumberFormat="1" applyFont="1" applyBorder="1" applyAlignment="1"/>
  </cellXfs>
  <cellStyles count="5">
    <cellStyle name="Normal" xfId="0" builtinId="0"/>
    <cellStyle name="Normal 2" xfId="1"/>
    <cellStyle name="Normal 2 2" xfId="2"/>
    <cellStyle name="Normal 2 3" xfId="3"/>
    <cellStyle name="Titre 1" xfId="4"/>
  </cellStyles>
  <dxfs count="33"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7030A0"/>
      </font>
    </dxf>
    <dxf>
      <font>
        <color rgb="FF00B05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48</xdr:row>
      <xdr:rowOff>38100</xdr:rowOff>
    </xdr:from>
    <xdr:to>
      <xdr:col>8</xdr:col>
      <xdr:colOff>942975</xdr:colOff>
      <xdr:row>51</xdr:row>
      <xdr:rowOff>114300</xdr:rowOff>
    </xdr:to>
    <xdr:sp macro="" textlink="" fLocksText="0">
      <xdr:nvSpPr>
        <xdr:cNvPr id="2" name="Texte 823"/>
        <xdr:cNvSpPr>
          <a:spLocks noChangeArrowheads="1"/>
        </xdr:cNvSpPr>
      </xdr:nvSpPr>
      <xdr:spPr bwMode="auto">
        <a:xfrm>
          <a:off x="66675" y="9010650"/>
          <a:ext cx="7762875" cy="561975"/>
        </a:xfrm>
        <a:prstGeom prst="roundRect">
          <a:avLst>
            <a:gd name="adj" fmla="val 16667"/>
          </a:avLst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>
          <a:outerShdw dist="17819" dir="2700000" algn="ctr" rotWithShape="0">
            <a:srgbClr val="000000"/>
          </a:outerShdw>
        </a:effectLst>
      </xdr:spPr>
      <xdr:txBody>
        <a:bodyPr vertOverflow="clip" wrap="square" lIns="27360" tIns="2268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Conservez ce bulletin de salaire sans limitation de durée.</a:t>
          </a:r>
        </a:p>
        <a:p>
          <a:pPr algn="l" rtl="0">
            <a:lnSpc>
              <a:spcPts val="9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loi 91. 1406 du 31/12/1991 ainsi que le décret n°  92. 660  du 13/07/1992 suppriment l'obligation des cotisations patronales.</a:t>
          </a:r>
        </a:p>
        <a:p>
          <a:pPr algn="l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Taux en vigueur au 01 / 01 / 2017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45</xdr:row>
      <xdr:rowOff>47625</xdr:rowOff>
    </xdr:from>
    <xdr:to>
      <xdr:col>7</xdr:col>
      <xdr:colOff>819150</xdr:colOff>
      <xdr:row>48</xdr:row>
      <xdr:rowOff>123825</xdr:rowOff>
    </xdr:to>
    <xdr:sp macro="" textlink="" fLocksText="0">
      <xdr:nvSpPr>
        <xdr:cNvPr id="2" name="Texte 823"/>
        <xdr:cNvSpPr>
          <a:spLocks noChangeArrowheads="1"/>
        </xdr:cNvSpPr>
      </xdr:nvSpPr>
      <xdr:spPr bwMode="auto">
        <a:xfrm>
          <a:off x="9525" y="8515350"/>
          <a:ext cx="5505450" cy="647700"/>
        </a:xfrm>
        <a:prstGeom prst="roundRect">
          <a:avLst>
            <a:gd name="adj" fmla="val 16667"/>
          </a:avLst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>
          <a:outerShdw dist="17819" dir="2700000" algn="ctr" rotWithShape="0">
            <a:srgbClr val="000000"/>
          </a:outerShdw>
        </a:effectLst>
      </xdr:spPr>
      <xdr:txBody>
        <a:bodyPr vertOverflow="clip" wrap="square" lIns="27360" tIns="2268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Conservez ce bulletin de salaire sans limitation de durée.</a:t>
          </a:r>
        </a:p>
        <a:p>
          <a:pPr algn="l" rtl="0">
            <a:lnSpc>
              <a:spcPts val="9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loi 91. 1406 du 31/12/1991 ainsi que le décret n°  92. 660  du 13/07/1992 suppriment l'obligation des cotisations patronales.</a:t>
          </a:r>
        </a:p>
        <a:p>
          <a:pPr algn="l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Taux en vigueur au 01 / 01 / 2017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tabColor rgb="FF92D050"/>
  </sheetPr>
  <dimension ref="A1:T99"/>
  <sheetViews>
    <sheetView tabSelected="1" workbookViewId="0">
      <selection activeCell="J14" sqref="J14"/>
    </sheetView>
  </sheetViews>
  <sheetFormatPr baseColWidth="10" defaultRowHeight="12.75"/>
  <cols>
    <col min="1" max="2" width="10.7109375" style="1" customWidth="1"/>
    <col min="3" max="3" width="22.42578125" style="1" customWidth="1"/>
    <col min="4" max="4" width="9.85546875" style="1" customWidth="1"/>
    <col min="5" max="5" width="11.85546875" style="1" customWidth="1"/>
    <col min="6" max="6" width="11.7109375" style="1" customWidth="1"/>
    <col min="7" max="7" width="11.42578125" style="1" customWidth="1"/>
    <col min="8" max="8" width="10.7109375" style="1" customWidth="1"/>
    <col min="9" max="9" width="10" style="1" customWidth="1"/>
    <col min="10" max="10" width="13.28515625" style="1" customWidth="1"/>
    <col min="11" max="11" width="11.42578125" style="1"/>
    <col min="12" max="12" width="15.5703125" style="1" customWidth="1"/>
    <col min="13" max="16384" width="11.42578125" style="1"/>
  </cols>
  <sheetData>
    <row r="1" spans="1:20" ht="15.75" customHeight="1">
      <c r="A1" s="296"/>
      <c r="B1" s="297"/>
      <c r="C1" s="297"/>
      <c r="D1" s="298"/>
      <c r="E1" s="302" t="s">
        <v>93</v>
      </c>
      <c r="F1" s="303"/>
      <c r="G1" s="303"/>
      <c r="H1" s="304"/>
      <c r="I1" s="9"/>
      <c r="J1" s="9"/>
    </row>
    <row r="2" spans="1:20" ht="15.75" customHeight="1" thickBot="1">
      <c r="A2" s="299"/>
      <c r="B2" s="300"/>
      <c r="C2" s="300"/>
      <c r="D2" s="301"/>
      <c r="E2" s="305"/>
      <c r="F2" s="306"/>
      <c r="G2" s="306"/>
      <c r="H2" s="307"/>
      <c r="I2" s="9"/>
      <c r="J2" s="9"/>
    </row>
    <row r="3" spans="1:20">
      <c r="A3" s="318" t="s">
        <v>0</v>
      </c>
      <c r="B3" s="319"/>
      <c r="C3" s="319"/>
      <c r="D3" s="320"/>
      <c r="E3" s="278" t="s">
        <v>26</v>
      </c>
      <c r="F3" s="279"/>
      <c r="G3" s="279"/>
      <c r="H3" s="280"/>
      <c r="I3" s="17"/>
      <c r="J3" s="17"/>
      <c r="K3" s="18"/>
      <c r="L3" s="9"/>
    </row>
    <row r="4" spans="1:20">
      <c r="A4" s="258" t="s">
        <v>18</v>
      </c>
      <c r="B4" s="259"/>
      <c r="C4" s="291"/>
      <c r="D4" s="292"/>
      <c r="E4" s="262" t="s">
        <v>18</v>
      </c>
      <c r="F4" s="263"/>
      <c r="G4" s="310"/>
      <c r="H4" s="311"/>
      <c r="I4" s="14"/>
      <c r="J4" s="14"/>
      <c r="K4" s="11"/>
      <c r="L4" s="9"/>
    </row>
    <row r="5" spans="1:20" ht="27" customHeight="1">
      <c r="A5" s="293" t="s">
        <v>19</v>
      </c>
      <c r="B5" s="294"/>
      <c r="C5" s="295"/>
      <c r="D5" s="277"/>
      <c r="E5" s="262" t="s">
        <v>19</v>
      </c>
      <c r="F5" s="263"/>
      <c r="G5" s="312"/>
      <c r="H5" s="313"/>
      <c r="I5" s="14"/>
      <c r="J5" s="14"/>
      <c r="K5" s="11"/>
      <c r="L5" s="9"/>
    </row>
    <row r="6" spans="1:20">
      <c r="A6" s="258" t="s">
        <v>20</v>
      </c>
      <c r="B6" s="259"/>
      <c r="C6" s="276"/>
      <c r="D6" s="277"/>
      <c r="E6" s="262" t="s">
        <v>1</v>
      </c>
      <c r="F6" s="263"/>
      <c r="G6" s="310"/>
      <c r="H6" s="311"/>
      <c r="I6" s="13"/>
      <c r="J6" s="13"/>
      <c r="K6" s="11"/>
      <c r="L6" s="9"/>
    </row>
    <row r="7" spans="1:20">
      <c r="A7" s="258" t="s">
        <v>21</v>
      </c>
      <c r="B7" s="259"/>
      <c r="C7" s="276" t="s">
        <v>36</v>
      </c>
      <c r="D7" s="277"/>
      <c r="E7" s="262" t="s">
        <v>27</v>
      </c>
      <c r="F7" s="263"/>
      <c r="G7" s="310"/>
      <c r="H7" s="311"/>
      <c r="I7" s="13"/>
      <c r="J7" s="13"/>
      <c r="K7" s="11"/>
      <c r="L7" s="9"/>
    </row>
    <row r="8" spans="1:20">
      <c r="A8" s="258" t="s">
        <v>106</v>
      </c>
      <c r="B8" s="259"/>
      <c r="C8" s="260">
        <v>190</v>
      </c>
      <c r="D8" s="261"/>
      <c r="E8" s="262" t="s">
        <v>34</v>
      </c>
      <c r="F8" s="263"/>
      <c r="G8" s="314"/>
      <c r="H8" s="315"/>
      <c r="I8" s="13"/>
      <c r="J8" s="13"/>
      <c r="K8" s="11"/>
      <c r="L8" s="9"/>
    </row>
    <row r="9" spans="1:20" ht="12.75" customHeight="1">
      <c r="A9" s="258" t="s">
        <v>107</v>
      </c>
      <c r="B9" s="259"/>
      <c r="C9" s="264">
        <f>SUM(B16:B45)</f>
        <v>139</v>
      </c>
      <c r="D9" s="265"/>
      <c r="E9" s="266" t="s">
        <v>28</v>
      </c>
      <c r="F9" s="267"/>
      <c r="G9" s="267"/>
      <c r="H9" s="283"/>
      <c r="I9" s="16"/>
      <c r="J9" s="15"/>
      <c r="K9"/>
      <c r="L9" s="132"/>
      <c r="M9" s="117"/>
      <c r="N9" s="74"/>
      <c r="O9" s="74"/>
      <c r="P9" s="74"/>
      <c r="Q9" s="74"/>
      <c r="R9" s="74"/>
      <c r="S9" s="74"/>
      <c r="T9" s="74"/>
    </row>
    <row r="10" spans="1:20">
      <c r="A10" s="258" t="s">
        <v>96</v>
      </c>
      <c r="B10" s="259"/>
      <c r="C10" s="270">
        <f>NETWORKDAYS(A15,A45,Formule!A1:A11)</f>
        <v>22</v>
      </c>
      <c r="D10" s="271"/>
      <c r="E10" s="266"/>
      <c r="F10" s="267"/>
      <c r="G10" s="267"/>
      <c r="H10" s="283"/>
      <c r="I10" s="147"/>
      <c r="J10" s="15"/>
      <c r="K10" s="132"/>
      <c r="L10" s="132"/>
      <c r="M10" s="117"/>
      <c r="N10" s="74"/>
      <c r="O10" s="74"/>
      <c r="P10" s="74"/>
      <c r="Q10" s="74"/>
      <c r="R10" s="74"/>
      <c r="S10" s="74"/>
      <c r="T10" s="74"/>
    </row>
    <row r="11" spans="1:20" ht="13.5" thickBot="1">
      <c r="A11" s="272" t="s">
        <v>110</v>
      </c>
      <c r="B11" s="273"/>
      <c r="C11" s="274">
        <f>COUNTIF(B16:B45,"&gt;0")</f>
        <v>17</v>
      </c>
      <c r="D11" s="275"/>
      <c r="E11" s="268"/>
      <c r="F11" s="269"/>
      <c r="G11" s="269"/>
      <c r="H11" s="284"/>
      <c r="I11" s="21"/>
      <c r="J11" s="21"/>
      <c r="K11" s="132"/>
      <c r="L11" s="132"/>
      <c r="M11" s="117"/>
      <c r="N11" s="74"/>
      <c r="O11" s="74"/>
      <c r="P11" s="74"/>
      <c r="Q11" s="74"/>
      <c r="R11" s="74"/>
      <c r="S11" s="74"/>
      <c r="T11" s="74"/>
    </row>
    <row r="12" spans="1:20" ht="13.5" thickBot="1">
      <c r="A12" s="246" t="s">
        <v>57</v>
      </c>
      <c r="B12" s="247"/>
      <c r="C12" s="214" t="s">
        <v>108</v>
      </c>
      <c r="D12" s="212"/>
      <c r="E12" s="214" t="s">
        <v>109</v>
      </c>
      <c r="F12" s="213"/>
      <c r="G12" s="173" t="s">
        <v>102</v>
      </c>
      <c r="H12" s="172" t="s">
        <v>103</v>
      </c>
      <c r="I12" s="23"/>
      <c r="J12" s="63"/>
      <c r="K12" s="132"/>
      <c r="L12" s="189"/>
      <c r="M12" s="117"/>
      <c r="T12" s="74"/>
    </row>
    <row r="13" spans="1:20" ht="12.75" customHeight="1">
      <c r="A13" s="248" t="s">
        <v>2</v>
      </c>
      <c r="B13" s="250" t="s">
        <v>3</v>
      </c>
      <c r="C13" s="256" t="s">
        <v>101</v>
      </c>
      <c r="D13" s="256"/>
      <c r="E13" s="252">
        <v>190</v>
      </c>
      <c r="F13" s="254" t="s">
        <v>92</v>
      </c>
      <c r="G13" s="330">
        <v>599.44000000000005</v>
      </c>
      <c r="H13" s="321">
        <v>782.15031315240094</v>
      </c>
      <c r="I13" s="49"/>
      <c r="J13" s="23"/>
      <c r="K13" s="117"/>
      <c r="L13" s="190"/>
      <c r="M13" s="117"/>
      <c r="T13" s="74"/>
    </row>
    <row r="14" spans="1:20" ht="13.5" thickBot="1">
      <c r="A14" s="249"/>
      <c r="B14" s="251"/>
      <c r="C14" s="257"/>
      <c r="D14" s="257"/>
      <c r="E14" s="253"/>
      <c r="F14" s="255"/>
      <c r="G14" s="331"/>
      <c r="H14" s="322"/>
      <c r="I14" s="11"/>
      <c r="J14" s="63"/>
      <c r="K14" s="118"/>
      <c r="L14" s="197"/>
      <c r="M14" s="117"/>
      <c r="T14" s="74"/>
    </row>
    <row r="15" spans="1:20" ht="13.5" thickBot="1">
      <c r="A15" s="169">
        <v>43466</v>
      </c>
      <c r="B15" s="207" t="str">
        <f>Formule!H1</f>
        <v>Jour Férié</v>
      </c>
      <c r="C15" s="316" t="s">
        <v>105</v>
      </c>
      <c r="D15" s="316"/>
      <c r="E15" s="316"/>
      <c r="F15" s="316"/>
      <c r="G15" s="316"/>
      <c r="H15" s="317"/>
      <c r="I15" s="63"/>
      <c r="K15" s="118"/>
      <c r="L15" s="197"/>
      <c r="M15" s="117"/>
      <c r="T15" s="74"/>
    </row>
    <row r="16" spans="1:20" ht="15.75" customHeight="1">
      <c r="A16" s="170">
        <v>43467</v>
      </c>
      <c r="B16" s="208">
        <v>9</v>
      </c>
      <c r="C16" s="165" t="s">
        <v>22</v>
      </c>
      <c r="D16" s="154"/>
      <c r="E16" s="155" t="s">
        <v>13</v>
      </c>
      <c r="F16" s="156">
        <v>3.48</v>
      </c>
      <c r="G16" s="202"/>
      <c r="H16" s="191">
        <f>F16*D16</f>
        <v>0</v>
      </c>
      <c r="I16" s="11"/>
      <c r="J16" s="118"/>
      <c r="K16" s="23"/>
      <c r="L16" s="23"/>
      <c r="M16" s="117"/>
      <c r="T16" s="74"/>
    </row>
    <row r="17" spans="1:20" ht="15" customHeight="1">
      <c r="A17" s="170">
        <v>43468</v>
      </c>
      <c r="B17" s="208">
        <v>9</v>
      </c>
      <c r="C17" s="165" t="s">
        <v>4</v>
      </c>
      <c r="D17" s="159"/>
      <c r="E17" s="155" t="s">
        <v>13</v>
      </c>
      <c r="F17" s="156">
        <v>30.56</v>
      </c>
      <c r="G17" s="202"/>
      <c r="H17" s="158">
        <f>D17*F17</f>
        <v>0</v>
      </c>
      <c r="I17" s="11"/>
      <c r="J17" s="118"/>
      <c r="K17" s="118"/>
      <c r="L17" s="198"/>
      <c r="M17" s="117"/>
      <c r="T17" s="74"/>
    </row>
    <row r="18" spans="1:20" ht="15.75" customHeight="1" thickBot="1">
      <c r="A18" s="170">
        <v>43469</v>
      </c>
      <c r="B18" s="208">
        <v>9</v>
      </c>
      <c r="C18" s="200" t="s">
        <v>54</v>
      </c>
      <c r="D18" s="174"/>
      <c r="E18" s="171" t="s">
        <v>13</v>
      </c>
      <c r="F18" s="216">
        <v>2.9</v>
      </c>
      <c r="G18" s="217"/>
      <c r="H18" s="158">
        <f>D18*F18</f>
        <v>0</v>
      </c>
      <c r="I18" s="27"/>
      <c r="J18" s="118"/>
      <c r="K18" s="118"/>
      <c r="L18" s="198"/>
      <c r="M18" s="117"/>
    </row>
    <row r="19" spans="1:20" ht="15" customHeight="1">
      <c r="A19" s="170">
        <v>43470</v>
      </c>
      <c r="B19" s="208" t="str">
        <f>Formule!H5</f>
        <v>Week-End</v>
      </c>
      <c r="C19" s="160"/>
      <c r="D19" s="160"/>
      <c r="E19" s="332" t="s">
        <v>98</v>
      </c>
      <c r="F19" s="332"/>
      <c r="G19" s="215" t="s">
        <v>52</v>
      </c>
      <c r="H19" s="192">
        <f>(G13+H16)-H17-H18</f>
        <v>599.44000000000005</v>
      </c>
      <c r="I19" s="92"/>
      <c r="J19" s="118"/>
      <c r="K19" s="118"/>
      <c r="L19" s="198"/>
      <c r="M19" s="144"/>
      <c r="N19" s="14"/>
    </row>
    <row r="20" spans="1:20" ht="15.75" customHeight="1" thickBot="1">
      <c r="A20" s="170">
        <v>43471</v>
      </c>
      <c r="B20" s="208" t="str">
        <f>Formule!H6</f>
        <v>Week-End</v>
      </c>
      <c r="C20" s="152"/>
      <c r="D20" s="152"/>
      <c r="E20" s="333"/>
      <c r="F20" s="333"/>
      <c r="G20" s="152" t="s">
        <v>53</v>
      </c>
      <c r="H20" s="193">
        <f>(H19*100)/76.64</f>
        <v>782.15031315240094</v>
      </c>
      <c r="I20" s="27"/>
      <c r="J20" s="118"/>
      <c r="K20" s="118"/>
      <c r="L20" s="198"/>
      <c r="M20" s="117"/>
    </row>
    <row r="21" spans="1:20" ht="15.75" customHeight="1" thickBot="1">
      <c r="A21" s="170">
        <v>43472</v>
      </c>
      <c r="B21" s="210" t="s">
        <v>65</v>
      </c>
      <c r="C21" s="188" t="s">
        <v>47</v>
      </c>
      <c r="D21" s="178"/>
      <c r="E21" s="178"/>
      <c r="F21" s="178"/>
      <c r="G21" s="179"/>
      <c r="H21" s="180"/>
      <c r="I21" s="19"/>
      <c r="J21" s="118"/>
      <c r="K21" s="118"/>
      <c r="L21" s="198"/>
      <c r="M21" s="117"/>
    </row>
    <row r="22" spans="1:20" ht="15.75" customHeight="1">
      <c r="A22" s="170">
        <v>43473</v>
      </c>
      <c r="B22" s="210" t="s">
        <v>65</v>
      </c>
      <c r="C22" s="153"/>
      <c r="D22" s="153"/>
      <c r="E22" s="176" t="s">
        <v>5</v>
      </c>
      <c r="F22" s="176" t="s">
        <v>6</v>
      </c>
      <c r="G22" s="157"/>
      <c r="H22" s="177"/>
      <c r="I22" s="11"/>
      <c r="J22" s="118"/>
      <c r="K22" s="118"/>
      <c r="L22" s="198"/>
      <c r="M22" s="117"/>
    </row>
    <row r="23" spans="1:20" ht="15" customHeight="1">
      <c r="A23" s="170">
        <v>43474</v>
      </c>
      <c r="B23" s="210" t="s">
        <v>65</v>
      </c>
      <c r="C23" s="165" t="s">
        <v>7</v>
      </c>
      <c r="D23" s="165"/>
      <c r="E23" s="217">
        <f>(H13*98.25)/100</f>
        <v>768.46268267223388</v>
      </c>
      <c r="F23" s="217">
        <v>5.0999999999999996</v>
      </c>
      <c r="G23" s="195"/>
      <c r="H23" s="162">
        <f t="shared" ref="H23:H28" si="0">(E23*F23)/100</f>
        <v>39.191596816283926</v>
      </c>
      <c r="I23" s="31"/>
      <c r="J23" s="118"/>
      <c r="K23" s="118"/>
      <c r="L23" s="198"/>
      <c r="M23" s="14"/>
    </row>
    <row r="24" spans="1:20" ht="15.75" customHeight="1">
      <c r="A24" s="170">
        <v>43475</v>
      </c>
      <c r="B24" s="210" t="s">
        <v>65</v>
      </c>
      <c r="C24" s="165" t="s">
        <v>24</v>
      </c>
      <c r="D24" s="165"/>
      <c r="E24" s="217">
        <f>(H13*98.25)/100</f>
        <v>768.46268267223388</v>
      </c>
      <c r="F24" s="217">
        <v>2.9</v>
      </c>
      <c r="G24" s="195"/>
      <c r="H24" s="162">
        <f t="shared" si="0"/>
        <v>22.285417797494784</v>
      </c>
      <c r="I24" s="11"/>
      <c r="J24" s="63"/>
      <c r="K24" s="118"/>
      <c r="L24" s="198"/>
      <c r="M24" s="23"/>
    </row>
    <row r="25" spans="1:20" ht="15" customHeight="1">
      <c r="A25" s="170">
        <v>43476</v>
      </c>
      <c r="B25" s="210" t="s">
        <v>65</v>
      </c>
      <c r="C25" s="165" t="s">
        <v>46</v>
      </c>
      <c r="D25" s="165"/>
      <c r="E25" s="217">
        <f>H13</f>
        <v>782.15031315240094</v>
      </c>
      <c r="F25" s="217">
        <v>8.0500000000000007</v>
      </c>
      <c r="G25" s="195"/>
      <c r="H25" s="162">
        <f t="shared" si="0"/>
        <v>62.963100208768282</v>
      </c>
      <c r="I25" s="11"/>
      <c r="J25" s="63"/>
      <c r="K25" s="118"/>
      <c r="L25" s="198"/>
      <c r="M25" s="23"/>
    </row>
    <row r="26" spans="1:20" ht="15.75" customHeight="1">
      <c r="A26" s="170">
        <v>43477</v>
      </c>
      <c r="B26" s="208" t="str">
        <f>Formule!H12</f>
        <v>Week-End</v>
      </c>
      <c r="C26" s="165" t="s">
        <v>8</v>
      </c>
      <c r="D26" s="165"/>
      <c r="E26" s="217">
        <f>H13</f>
        <v>782.15031315240094</v>
      </c>
      <c r="F26" s="217">
        <v>2.4</v>
      </c>
      <c r="G26" s="195"/>
      <c r="H26" s="162">
        <f t="shared" si="0"/>
        <v>18.771607515657621</v>
      </c>
      <c r="I26" s="11"/>
      <c r="J26" s="63"/>
      <c r="K26" s="118"/>
      <c r="L26" s="198"/>
      <c r="M26" s="90"/>
      <c r="N26" s="90"/>
      <c r="O26" s="90"/>
    </row>
    <row r="27" spans="1:20" ht="15" customHeight="1">
      <c r="A27" s="170">
        <v>43478</v>
      </c>
      <c r="B27" s="208" t="str">
        <f>Formule!H13</f>
        <v>Week-End</v>
      </c>
      <c r="C27" s="165" t="s">
        <v>9</v>
      </c>
      <c r="D27" s="165"/>
      <c r="E27" s="217">
        <f>H13</f>
        <v>782.15031315240094</v>
      </c>
      <c r="F27" s="217">
        <v>0.8</v>
      </c>
      <c r="G27" s="195"/>
      <c r="H27" s="162">
        <f t="shared" si="0"/>
        <v>6.2572025052192082</v>
      </c>
      <c r="I27" s="27"/>
      <c r="J27" s="63"/>
      <c r="K27" s="118"/>
      <c r="L27" s="198"/>
      <c r="M27" s="90"/>
      <c r="N27" s="90"/>
      <c r="O27" s="90"/>
    </row>
    <row r="28" spans="1:20" ht="15.75" customHeight="1">
      <c r="A28" s="170">
        <v>43479</v>
      </c>
      <c r="B28" s="208">
        <v>8</v>
      </c>
      <c r="C28" s="218" t="s">
        <v>23</v>
      </c>
      <c r="D28" s="165"/>
      <c r="E28" s="217">
        <f>H13</f>
        <v>782.15031315240094</v>
      </c>
      <c r="F28" s="217">
        <v>3.1</v>
      </c>
      <c r="G28" s="195"/>
      <c r="H28" s="162">
        <f t="shared" si="0"/>
        <v>24.246659707724429</v>
      </c>
      <c r="I28" s="27"/>
      <c r="J28" s="63"/>
      <c r="K28" s="118"/>
      <c r="L28" s="198"/>
      <c r="M28" s="90"/>
      <c r="N28" s="90"/>
      <c r="O28" s="90"/>
    </row>
    <row r="29" spans="1:20" ht="15" customHeight="1" thickBot="1">
      <c r="A29" s="170">
        <v>43480</v>
      </c>
      <c r="B29" s="208">
        <v>8</v>
      </c>
      <c r="C29" s="165" t="s">
        <v>10</v>
      </c>
      <c r="D29" s="165"/>
      <c r="E29" s="217">
        <f>H13</f>
        <v>782.15031315240094</v>
      </c>
      <c r="F29" s="217">
        <v>1.1499999999999999</v>
      </c>
      <c r="G29" s="195"/>
      <c r="H29" s="163">
        <f>E29*(F29/100)</f>
        <v>8.9947286012526106</v>
      </c>
      <c r="I29" s="27"/>
      <c r="J29" s="63"/>
      <c r="K29" s="118"/>
      <c r="L29" s="198"/>
      <c r="M29" s="90"/>
      <c r="N29" s="90"/>
      <c r="O29" s="90"/>
    </row>
    <row r="30" spans="1:20" ht="15.75" customHeight="1" thickBot="1">
      <c r="A30" s="170">
        <v>43481</v>
      </c>
      <c r="B30" s="208">
        <v>8</v>
      </c>
      <c r="C30" s="175"/>
      <c r="D30" s="160"/>
      <c r="E30" s="281" t="s">
        <v>100</v>
      </c>
      <c r="F30" s="281"/>
      <c r="G30" s="282"/>
      <c r="H30" s="181">
        <f>SUM(H23:H29)</f>
        <v>182.71031315240083</v>
      </c>
      <c r="I30" s="27"/>
      <c r="J30" s="63"/>
      <c r="K30" s="118"/>
      <c r="L30" s="198"/>
      <c r="M30" s="90"/>
      <c r="N30" s="90"/>
      <c r="O30" s="90"/>
    </row>
    <row r="31" spans="1:20" ht="15.75" customHeight="1" thickBot="1">
      <c r="A31" s="170">
        <v>43482</v>
      </c>
      <c r="B31" s="208">
        <v>8</v>
      </c>
      <c r="C31" s="150" t="s">
        <v>48</v>
      </c>
      <c r="D31" s="182"/>
      <c r="E31" s="175"/>
      <c r="F31" s="175"/>
      <c r="G31" s="175"/>
      <c r="H31" s="183"/>
      <c r="I31" s="27"/>
      <c r="J31" s="63"/>
      <c r="K31" s="118"/>
      <c r="L31" s="198"/>
      <c r="M31" s="23"/>
    </row>
    <row r="32" spans="1:20" ht="15.75" customHeight="1">
      <c r="A32" s="170">
        <v>43483</v>
      </c>
      <c r="B32" s="208">
        <v>8</v>
      </c>
      <c r="C32" s="164" t="s">
        <v>12</v>
      </c>
      <c r="D32" s="159">
        <v>0</v>
      </c>
      <c r="E32" s="166" t="s">
        <v>13</v>
      </c>
      <c r="F32" s="156">
        <v>3</v>
      </c>
      <c r="G32" s="157"/>
      <c r="H32" s="167">
        <f>D32*F32</f>
        <v>0</v>
      </c>
      <c r="I32" s="27"/>
      <c r="J32" s="63"/>
      <c r="K32" s="118"/>
      <c r="L32" s="198"/>
      <c r="M32" s="23"/>
    </row>
    <row r="33" spans="1:15" ht="15" customHeight="1">
      <c r="A33" s="170">
        <v>43484</v>
      </c>
      <c r="B33" s="208" t="str">
        <f>Formule!H19</f>
        <v>Week-End</v>
      </c>
      <c r="C33" s="165" t="s">
        <v>49</v>
      </c>
      <c r="D33" s="159">
        <f>COUNTIF(B16:B46,"&gt;0")</f>
        <v>18</v>
      </c>
      <c r="E33" s="166" t="s">
        <v>13</v>
      </c>
      <c r="F33" s="156">
        <v>3.01</v>
      </c>
      <c r="G33" s="157"/>
      <c r="H33" s="167">
        <f>D33*F33</f>
        <v>54.179999999999993</v>
      </c>
      <c r="I33" s="27"/>
      <c r="J33" s="63"/>
      <c r="K33" s="118"/>
      <c r="L33" s="198"/>
      <c r="M33" s="23"/>
    </row>
    <row r="34" spans="1:15" ht="15.75" customHeight="1" thickBot="1">
      <c r="A34" s="170">
        <v>43485</v>
      </c>
      <c r="B34" s="208" t="str">
        <f>Formule!H20</f>
        <v>Week-End</v>
      </c>
      <c r="C34" s="165" t="s">
        <v>14</v>
      </c>
      <c r="D34" s="185">
        <f>1/120</f>
        <v>8.3333333333333332E-3</v>
      </c>
      <c r="E34" s="155" t="s">
        <v>13</v>
      </c>
      <c r="F34" s="156"/>
      <c r="G34" s="157"/>
      <c r="H34" s="168">
        <f>(D34)*F34</f>
        <v>0</v>
      </c>
      <c r="I34" s="33"/>
      <c r="J34" s="63"/>
      <c r="K34" s="118"/>
      <c r="L34" s="198"/>
      <c r="M34" s="23"/>
    </row>
    <row r="35" spans="1:15" ht="15.75" customHeight="1" thickBot="1">
      <c r="A35" s="170">
        <v>43486</v>
      </c>
      <c r="B35" s="208">
        <v>8</v>
      </c>
      <c r="C35" s="175"/>
      <c r="D35" s="175"/>
      <c r="E35" s="178"/>
      <c r="F35" s="308" t="s">
        <v>99</v>
      </c>
      <c r="G35" s="309"/>
      <c r="H35" s="184">
        <f>H32+H33+H34</f>
        <v>54.179999999999993</v>
      </c>
      <c r="I35" s="11"/>
      <c r="J35" s="63"/>
      <c r="K35" s="118"/>
      <c r="L35" s="198"/>
      <c r="M35" s="23"/>
    </row>
    <row r="36" spans="1:15" ht="15.75" customHeight="1">
      <c r="A36" s="170">
        <v>43487</v>
      </c>
      <c r="B36" s="208">
        <v>8</v>
      </c>
      <c r="C36" s="327" t="s">
        <v>104</v>
      </c>
      <c r="D36" s="327"/>
      <c r="E36" s="326" t="s">
        <v>91</v>
      </c>
      <c r="F36" s="186"/>
      <c r="G36" s="323">
        <f>H19+H35</f>
        <v>653.62</v>
      </c>
      <c r="H36" s="324"/>
      <c r="I36" s="11"/>
      <c r="J36" s="63"/>
      <c r="K36" s="118"/>
      <c r="L36" s="198"/>
      <c r="M36" s="23"/>
    </row>
    <row r="37" spans="1:15" ht="15.75" customHeight="1" thickBot="1">
      <c r="A37" s="170">
        <v>43488</v>
      </c>
      <c r="B37" s="210">
        <v>8</v>
      </c>
      <c r="C37" s="327"/>
      <c r="D37" s="327"/>
      <c r="E37" s="326"/>
      <c r="F37" s="186"/>
      <c r="G37" s="323"/>
      <c r="H37" s="325"/>
      <c r="I37" s="63"/>
      <c r="J37" s="63"/>
      <c r="K37" s="118"/>
      <c r="L37" s="198"/>
      <c r="M37" s="23"/>
    </row>
    <row r="38" spans="1:15" ht="15.75" customHeight="1">
      <c r="A38" s="170">
        <v>43489</v>
      </c>
      <c r="B38" s="208">
        <v>8</v>
      </c>
      <c r="C38" s="161"/>
      <c r="D38" s="161"/>
      <c r="E38" s="161"/>
      <c r="F38" s="161"/>
      <c r="G38" s="285"/>
      <c r="H38" s="286"/>
      <c r="I38" s="27"/>
      <c r="J38" s="63"/>
      <c r="K38" s="118"/>
      <c r="L38" s="198"/>
      <c r="M38" s="23"/>
    </row>
    <row r="39" spans="1:15" ht="15.75" customHeight="1">
      <c r="A39" s="170">
        <v>43490</v>
      </c>
      <c r="B39" s="208">
        <v>8</v>
      </c>
      <c r="C39" s="200" t="s">
        <v>55</v>
      </c>
      <c r="D39" s="328">
        <v>258</v>
      </c>
      <c r="E39" s="328"/>
      <c r="F39" s="329" t="s">
        <v>97</v>
      </c>
      <c r="G39" s="287"/>
      <c r="H39" s="288"/>
      <c r="I39" s="30"/>
      <c r="J39" s="63"/>
      <c r="K39" s="63"/>
      <c r="L39" s="63"/>
      <c r="M39" s="23"/>
    </row>
    <row r="40" spans="1:15" ht="15.75" customHeight="1">
      <c r="A40" s="170">
        <v>43491</v>
      </c>
      <c r="B40" s="208" t="str">
        <f>Formule!H26</f>
        <v>Week-End</v>
      </c>
      <c r="C40" s="165" t="s">
        <v>56</v>
      </c>
      <c r="D40" s="287"/>
      <c r="E40" s="287"/>
      <c r="F40" s="329"/>
      <c r="G40" s="287"/>
      <c r="H40" s="288"/>
      <c r="I40" s="30"/>
      <c r="J40" s="63"/>
      <c r="K40" s="63"/>
      <c r="L40" s="63"/>
      <c r="M40" s="23"/>
    </row>
    <row r="41" spans="1:15" ht="15.75" customHeight="1" thickBot="1">
      <c r="A41" s="170">
        <v>43492</v>
      </c>
      <c r="B41" s="208" t="str">
        <f>Formule!H27</f>
        <v>Week-End</v>
      </c>
      <c r="C41" s="157"/>
      <c r="D41" s="157"/>
      <c r="E41" s="157"/>
      <c r="F41" s="157"/>
      <c r="G41" s="289"/>
      <c r="H41" s="290"/>
      <c r="I41" s="30"/>
      <c r="J41" s="63"/>
      <c r="K41" s="63"/>
      <c r="L41" s="63"/>
      <c r="M41" s="23"/>
    </row>
    <row r="42" spans="1:15" ht="15.75" customHeight="1">
      <c r="A42" s="170">
        <v>43493</v>
      </c>
      <c r="B42" s="208">
        <v>8</v>
      </c>
      <c r="C42" s="238" t="s">
        <v>94</v>
      </c>
      <c r="D42" s="239"/>
      <c r="E42" s="239"/>
      <c r="F42" s="239"/>
      <c r="G42" s="215"/>
      <c r="H42" s="219">
        <f>H19</f>
        <v>599.44000000000005</v>
      </c>
      <c r="I42" s="27"/>
      <c r="J42" s="11"/>
      <c r="K42" s="11"/>
      <c r="L42" s="9"/>
    </row>
    <row r="43" spans="1:15" ht="15.75" customHeight="1">
      <c r="A43" s="170">
        <v>43494</v>
      </c>
      <c r="B43" s="208">
        <v>8</v>
      </c>
      <c r="C43" s="242" t="s">
        <v>59</v>
      </c>
      <c r="D43" s="243"/>
      <c r="E43" s="243"/>
      <c r="F43" s="243"/>
      <c r="G43" s="243"/>
      <c r="H43" s="220">
        <f>G36</f>
        <v>653.62</v>
      </c>
      <c r="I43" s="19"/>
      <c r="J43" s="63"/>
      <c r="K43" s="63"/>
      <c r="L43" s="75"/>
    </row>
    <row r="44" spans="1:15" ht="15" customHeight="1">
      <c r="A44" s="170">
        <v>43495</v>
      </c>
      <c r="B44" s="208">
        <v>8</v>
      </c>
      <c r="C44" s="240" t="s">
        <v>95</v>
      </c>
      <c r="D44" s="241"/>
      <c r="E44" s="241"/>
      <c r="F44" s="241"/>
      <c r="G44" s="241"/>
      <c r="H44" s="151">
        <f>IF(D39&lt;&gt;0,H42,"…€")</f>
        <v>599.44000000000005</v>
      </c>
      <c r="I44" s="11"/>
      <c r="J44" s="11"/>
      <c r="K44" s="11"/>
      <c r="L44" s="9"/>
    </row>
    <row r="45" spans="1:15" ht="14.25" customHeight="1" thickBot="1">
      <c r="A45" s="201">
        <v>43496</v>
      </c>
      <c r="B45" s="209">
        <v>8</v>
      </c>
      <c r="C45" s="244" t="s">
        <v>60</v>
      </c>
      <c r="D45" s="245"/>
      <c r="E45" s="245"/>
      <c r="F45" s="245"/>
      <c r="G45" s="245"/>
      <c r="H45" s="194">
        <f>IF(D39&lt;&gt;0,H43,"…€")</f>
        <v>653.62</v>
      </c>
      <c r="I45" s="11"/>
      <c r="J45" s="11"/>
      <c r="K45" s="11"/>
      <c r="L45" s="9"/>
    </row>
    <row r="46" spans="1:15" ht="14.25" customHeight="1" thickBot="1">
      <c r="A46" s="187" t="s">
        <v>64</v>
      </c>
      <c r="B46" s="211">
        <f>COUNTIF(B16:B45,"CP")</f>
        <v>5</v>
      </c>
      <c r="C46" s="175"/>
      <c r="D46" s="175"/>
      <c r="E46" s="175"/>
      <c r="F46" s="175"/>
      <c r="G46" s="175"/>
      <c r="H46" s="180"/>
      <c r="I46" s="33"/>
      <c r="J46" s="11"/>
      <c r="K46" s="11"/>
      <c r="L46" s="9"/>
    </row>
    <row r="47" spans="1:15" ht="12.75" customHeight="1">
      <c r="A47" s="229" t="s">
        <v>88</v>
      </c>
      <c r="B47" s="230"/>
      <c r="C47" s="230"/>
      <c r="D47" s="230"/>
      <c r="E47" s="230"/>
      <c r="F47" s="230"/>
      <c r="G47" s="230"/>
      <c r="H47" s="231"/>
      <c r="K47" s="9"/>
      <c r="L47" s="228"/>
      <c r="M47" s="228"/>
      <c r="N47" s="228"/>
      <c r="O47" s="228"/>
    </row>
    <row r="48" spans="1:15" ht="12.75" customHeight="1">
      <c r="A48" s="232"/>
      <c r="B48" s="233"/>
      <c r="C48" s="233"/>
      <c r="D48" s="233"/>
      <c r="E48" s="233"/>
      <c r="F48" s="233"/>
      <c r="G48" s="233"/>
      <c r="H48" s="234"/>
      <c r="I48" s="3"/>
      <c r="J48" s="9"/>
      <c r="K48" s="9"/>
      <c r="L48" s="111"/>
      <c r="M48" s="111"/>
      <c r="N48" s="111"/>
      <c r="O48" s="111"/>
    </row>
    <row r="49" spans="1:15" ht="13.5" thickBot="1">
      <c r="A49" s="235"/>
      <c r="B49" s="236"/>
      <c r="C49" s="236"/>
      <c r="D49" s="236"/>
      <c r="E49" s="236"/>
      <c r="F49" s="236"/>
      <c r="G49" s="236"/>
      <c r="H49" s="237"/>
      <c r="I49" s="3"/>
      <c r="J49" s="9"/>
      <c r="K49" s="9"/>
      <c r="L49" s="111"/>
      <c r="M49" s="111"/>
      <c r="N49" s="111"/>
      <c r="O49" s="111"/>
    </row>
    <row r="50" spans="1:15">
      <c r="I50" s="11"/>
      <c r="J50" s="9"/>
      <c r="K50" s="9"/>
      <c r="L50" s="9"/>
    </row>
    <row r="51" spans="1:15">
      <c r="I51" s="11"/>
      <c r="J51" s="109"/>
      <c r="K51" s="7"/>
      <c r="L51" s="9"/>
    </row>
    <row r="52" spans="1:15">
      <c r="I52" s="11"/>
      <c r="J52" s="11"/>
      <c r="K52" s="9"/>
      <c r="L52" s="9"/>
    </row>
    <row r="53" spans="1:15">
      <c r="A53" s="117"/>
      <c r="I53" s="11"/>
      <c r="J53" s="9"/>
      <c r="K53" s="9"/>
      <c r="L53" s="9"/>
    </row>
    <row r="54" spans="1:15" ht="15.75" customHeight="1">
      <c r="A54" s="117"/>
      <c r="B54" s="9"/>
      <c r="C54" s="93"/>
      <c r="D54" s="93"/>
      <c r="E54" s="93"/>
      <c r="F54" s="93"/>
      <c r="G54" s="3"/>
      <c r="H54" s="9"/>
      <c r="I54" s="9"/>
      <c r="J54" s="9"/>
      <c r="K54" s="9"/>
      <c r="L54" s="9"/>
    </row>
    <row r="55" spans="1:15" ht="15.75" customHeight="1">
      <c r="A55" s="117"/>
      <c r="B55" s="9"/>
      <c r="C55" s="93"/>
      <c r="D55" s="93"/>
      <c r="E55" s="93"/>
      <c r="F55" s="93"/>
      <c r="G55" s="3"/>
      <c r="H55" s="9"/>
      <c r="I55" s="9"/>
      <c r="J55" s="9"/>
      <c r="K55" s="9"/>
      <c r="L55" s="9"/>
    </row>
    <row r="56" spans="1:15" ht="15.75" customHeight="1">
      <c r="A56" s="117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5" ht="15.75" customHeight="1">
      <c r="A57" s="117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5">
      <c r="A58" s="13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5" ht="18">
      <c r="A59" s="149"/>
      <c r="B59" s="8"/>
      <c r="C59" s="8"/>
      <c r="D59" s="8"/>
      <c r="E59" s="8"/>
      <c r="F59" s="8"/>
      <c r="G59" s="8"/>
      <c r="H59" s="8"/>
      <c r="I59" s="8"/>
      <c r="J59" s="8"/>
      <c r="K59" s="9"/>
      <c r="L59" s="9"/>
    </row>
    <row r="60" spans="1:15" ht="12.75" customHeight="1"/>
    <row r="61" spans="1:15" ht="12.75" customHeight="1"/>
    <row r="62" spans="1:15" ht="12.75" customHeight="1"/>
    <row r="63" spans="1:15" ht="12.75" customHeight="1"/>
    <row r="64" spans="1:1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4.25" customHeight="1"/>
    <row r="99" ht="14.25" customHeight="1"/>
  </sheetData>
  <mergeCells count="57">
    <mergeCell ref="A1:D2"/>
    <mergeCell ref="E1:H2"/>
    <mergeCell ref="F35:G35"/>
    <mergeCell ref="G4:H4"/>
    <mergeCell ref="G5:H5"/>
    <mergeCell ref="G6:H6"/>
    <mergeCell ref="G7:H7"/>
    <mergeCell ref="G8:H8"/>
    <mergeCell ref="C15:H15"/>
    <mergeCell ref="A3:D3"/>
    <mergeCell ref="H13:H14"/>
    <mergeCell ref="G13:G14"/>
    <mergeCell ref="E19:F20"/>
    <mergeCell ref="E3:H3"/>
    <mergeCell ref="E30:G30"/>
    <mergeCell ref="H9:H11"/>
    <mergeCell ref="G38:H41"/>
    <mergeCell ref="A4:B4"/>
    <mergeCell ref="C4:D4"/>
    <mergeCell ref="E4:F4"/>
    <mergeCell ref="A5:B5"/>
    <mergeCell ref="C5:D5"/>
    <mergeCell ref="E5:F5"/>
    <mergeCell ref="G36:H37"/>
    <mergeCell ref="E36:E37"/>
    <mergeCell ref="C36:D37"/>
    <mergeCell ref="D40:E40"/>
    <mergeCell ref="D39:E39"/>
    <mergeCell ref="F39:F40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G11"/>
    <mergeCell ref="A10:B10"/>
    <mergeCell ref="C10:D10"/>
    <mergeCell ref="A11:B11"/>
    <mergeCell ref="C11:D11"/>
    <mergeCell ref="A12:B12"/>
    <mergeCell ref="A13:A14"/>
    <mergeCell ref="B13:B14"/>
    <mergeCell ref="E13:E14"/>
    <mergeCell ref="F13:F14"/>
    <mergeCell ref="C13:D14"/>
    <mergeCell ref="L47:O47"/>
    <mergeCell ref="A47:H49"/>
    <mergeCell ref="C42:F42"/>
    <mergeCell ref="C44:G44"/>
    <mergeCell ref="C43:G43"/>
    <mergeCell ref="C45:G45"/>
  </mergeCells>
  <conditionalFormatting sqref="C9:D9">
    <cfRule type="cellIs" dxfId="32" priority="51" stopIfTrue="1" operator="greaterThan">
      <formula>190</formula>
    </cfRule>
  </conditionalFormatting>
  <conditionalFormatting sqref="I19">
    <cfRule type="expression" dxfId="31" priority="132" stopIfTrue="1">
      <formula>ESTVIDE+$B$16:$B$45</formula>
    </cfRule>
  </conditionalFormatting>
  <conditionalFormatting sqref="J16:J23">
    <cfRule type="cellIs" dxfId="30" priority="4" stopIfTrue="1" operator="equal">
      <formula>TRUE</formula>
    </cfRule>
  </conditionalFormatting>
  <conditionalFormatting sqref="B15:B45">
    <cfRule type="containsText" dxfId="29" priority="1" stopIfTrue="1" operator="containsText" text="CP">
      <formula>NOT(ISERROR(SEARCH("CP",B15)))</formula>
    </cfRule>
    <cfRule type="containsText" dxfId="28" priority="2" stopIfTrue="1" operator="containsText" text="Week-End">
      <formula>NOT(ISERROR(SEARCH("Week-End",B15)))</formula>
    </cfRule>
    <cfRule type="containsText" dxfId="27" priority="3" stopIfTrue="1" operator="containsText" text="Jour Férié">
      <formula>NOT(ISERROR(SEARCH("Jour Férié",B15)))</formula>
    </cfRule>
  </conditionalFormatting>
  <pageMargins left="0.23622047244094491" right="0.23622047244094491" top="0.74803149606299213" bottom="0.35433070866141736" header="0.31496062992125984" footer="0.31496062992125984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5"/>
  <dimension ref="A1:U101"/>
  <sheetViews>
    <sheetView topLeftCell="A7" workbookViewId="0">
      <selection activeCell="L29" sqref="L29"/>
    </sheetView>
  </sheetViews>
  <sheetFormatPr baseColWidth="10" defaultRowHeight="12.75"/>
  <cols>
    <col min="1" max="1" width="14.140625" style="1" customWidth="1"/>
    <col min="2" max="2" width="10" style="1" customWidth="1"/>
    <col min="3" max="3" width="22.42578125" style="1" customWidth="1"/>
    <col min="4" max="4" width="9.85546875" style="1" customWidth="1"/>
    <col min="5" max="5" width="11.85546875" style="1" customWidth="1"/>
    <col min="6" max="6" width="11.7109375" style="1" customWidth="1"/>
    <col min="7" max="7" width="11.42578125" style="1" customWidth="1"/>
    <col min="8" max="8" width="11.85546875" style="1" customWidth="1"/>
    <col min="9" max="9" width="14.5703125" style="1" customWidth="1"/>
    <col min="10" max="10" width="10" style="1" customWidth="1"/>
    <col min="11" max="11" width="5.7109375" style="1" customWidth="1"/>
    <col min="12" max="16384" width="11.42578125" style="1"/>
  </cols>
  <sheetData>
    <row r="1" spans="1:21" ht="15.75" customHeight="1">
      <c r="A1" s="400" t="s">
        <v>44</v>
      </c>
      <c r="B1" s="401"/>
      <c r="C1" s="401"/>
      <c r="D1" s="402"/>
      <c r="E1" s="403" t="s">
        <v>43</v>
      </c>
      <c r="F1" s="401"/>
      <c r="G1" s="401"/>
      <c r="H1" s="401"/>
      <c r="I1" s="402"/>
      <c r="J1" s="9"/>
      <c r="K1" s="9"/>
    </row>
    <row r="2" spans="1:21" ht="15.75" customHeight="1">
      <c r="A2" s="404" t="s">
        <v>45</v>
      </c>
      <c r="B2" s="405"/>
      <c r="C2" s="405"/>
      <c r="D2" s="406"/>
      <c r="E2" s="410"/>
      <c r="F2" s="411"/>
      <c r="G2" s="411"/>
      <c r="H2" s="411"/>
      <c r="I2" s="412"/>
      <c r="J2" s="9"/>
      <c r="K2" s="9"/>
    </row>
    <row r="3" spans="1:21" ht="13.5" thickBot="1">
      <c r="A3" s="407"/>
      <c r="B3" s="408"/>
      <c r="C3" s="408"/>
      <c r="D3" s="409"/>
      <c r="E3" s="413"/>
      <c r="F3" s="413"/>
      <c r="G3" s="413"/>
      <c r="H3" s="413"/>
      <c r="I3" s="414"/>
      <c r="J3" s="11"/>
      <c r="K3" s="11"/>
      <c r="L3" s="11"/>
      <c r="M3" s="9"/>
    </row>
    <row r="4" spans="1:21" ht="13.5" thickBot="1">
      <c r="A4" s="415" t="s">
        <v>0</v>
      </c>
      <c r="B4" s="416"/>
      <c r="C4" s="416"/>
      <c r="D4" s="416"/>
      <c r="E4" s="417" t="s">
        <v>26</v>
      </c>
      <c r="F4" s="418"/>
      <c r="G4" s="418"/>
      <c r="H4" s="418"/>
      <c r="I4" s="419"/>
      <c r="J4" s="17"/>
      <c r="K4" s="17"/>
      <c r="L4" s="18"/>
      <c r="M4" s="9"/>
    </row>
    <row r="5" spans="1:21">
      <c r="A5" s="397" t="s">
        <v>18</v>
      </c>
      <c r="B5" s="398"/>
      <c r="C5" s="399" t="s">
        <v>25</v>
      </c>
      <c r="D5" s="399"/>
      <c r="E5" s="375" t="s">
        <v>18</v>
      </c>
      <c r="F5" s="376"/>
      <c r="G5" s="377" t="s">
        <v>32</v>
      </c>
      <c r="H5" s="377"/>
      <c r="I5" s="378"/>
      <c r="J5" s="14"/>
      <c r="K5" s="14"/>
      <c r="L5" s="11"/>
      <c r="M5" s="9"/>
    </row>
    <row r="6" spans="1:21">
      <c r="A6" s="391" t="s">
        <v>19</v>
      </c>
      <c r="B6" s="392"/>
      <c r="C6" s="393" t="s">
        <v>31</v>
      </c>
      <c r="D6" s="393"/>
      <c r="E6" s="375" t="s">
        <v>19</v>
      </c>
      <c r="F6" s="376"/>
      <c r="G6" s="377" t="s">
        <v>30</v>
      </c>
      <c r="H6" s="377"/>
      <c r="I6" s="378"/>
      <c r="J6" s="14"/>
      <c r="K6" s="14"/>
      <c r="L6" s="11"/>
      <c r="M6" s="9"/>
    </row>
    <row r="7" spans="1:21">
      <c r="A7" s="391" t="s">
        <v>20</v>
      </c>
      <c r="B7" s="392"/>
      <c r="C7" s="393"/>
      <c r="D7" s="393"/>
      <c r="E7" s="375" t="s">
        <v>1</v>
      </c>
      <c r="F7" s="376"/>
      <c r="G7" s="377" t="s">
        <v>29</v>
      </c>
      <c r="H7" s="377"/>
      <c r="I7" s="378"/>
      <c r="J7" s="13"/>
      <c r="K7" s="13"/>
      <c r="L7" s="11"/>
      <c r="M7" s="9"/>
    </row>
    <row r="8" spans="1:21" ht="13.5" thickBot="1">
      <c r="A8" s="394" t="s">
        <v>21</v>
      </c>
      <c r="B8" s="395"/>
      <c r="C8" s="396" t="s">
        <v>36</v>
      </c>
      <c r="D8" s="396"/>
      <c r="E8" s="375" t="s">
        <v>27</v>
      </c>
      <c r="F8" s="376"/>
      <c r="G8" s="377">
        <v>134691</v>
      </c>
      <c r="H8" s="377"/>
      <c r="I8" s="378"/>
      <c r="J8" s="13"/>
      <c r="K8" s="13"/>
      <c r="L8" s="11"/>
      <c r="M8" s="9"/>
    </row>
    <row r="9" spans="1:21">
      <c r="A9" s="372" t="s">
        <v>37</v>
      </c>
      <c r="B9" s="373"/>
      <c r="C9" s="374">
        <v>190</v>
      </c>
      <c r="D9" s="374"/>
      <c r="E9" s="375" t="s">
        <v>34</v>
      </c>
      <c r="F9" s="376"/>
      <c r="G9" s="377" t="s">
        <v>35</v>
      </c>
      <c r="H9" s="377"/>
      <c r="I9" s="378"/>
      <c r="J9" s="13"/>
      <c r="K9" s="13"/>
      <c r="L9" s="11"/>
      <c r="M9" s="9"/>
    </row>
    <row r="10" spans="1:21" ht="12.75" customHeight="1">
      <c r="A10" s="379" t="s">
        <v>40</v>
      </c>
      <c r="B10" s="380"/>
      <c r="C10" s="381">
        <f>SUM(B16:B46)</f>
        <v>0</v>
      </c>
      <c r="D10" s="381"/>
      <c r="E10" s="382" t="s">
        <v>28</v>
      </c>
      <c r="F10" s="383"/>
      <c r="G10" s="383"/>
      <c r="H10" s="386" t="s">
        <v>33</v>
      </c>
      <c r="I10" s="387"/>
      <c r="J10" s="16"/>
      <c r="K10" s="15"/>
      <c r="L10" s="11"/>
      <c r="M10" s="75"/>
      <c r="O10" s="74"/>
      <c r="P10" s="74"/>
      <c r="Q10" s="74"/>
      <c r="R10" s="74"/>
      <c r="S10" s="74"/>
      <c r="T10" s="74"/>
      <c r="U10" s="74"/>
    </row>
    <row r="11" spans="1:21">
      <c r="A11" s="379" t="s">
        <v>38</v>
      </c>
      <c r="B11" s="380"/>
      <c r="C11" s="390" t="s">
        <v>42</v>
      </c>
      <c r="D11" s="390"/>
      <c r="E11" s="382"/>
      <c r="F11" s="383"/>
      <c r="G11" s="383"/>
      <c r="H11" s="386"/>
      <c r="I11" s="387"/>
      <c r="J11" s="15"/>
      <c r="K11" s="15"/>
      <c r="L11" s="11"/>
      <c r="M11" s="9"/>
      <c r="O11" s="74"/>
      <c r="P11" s="74"/>
      <c r="Q11" s="74"/>
      <c r="R11" s="74"/>
      <c r="S11" s="74"/>
      <c r="T11" s="74"/>
      <c r="U11" s="74"/>
    </row>
    <row r="12" spans="1:21" ht="13.5" thickBot="1">
      <c r="A12" s="356" t="s">
        <v>39</v>
      </c>
      <c r="B12" s="357"/>
      <c r="C12" s="358">
        <f>COUNTIF(B15:B46,"&gt;0")</f>
        <v>0</v>
      </c>
      <c r="D12" s="358"/>
      <c r="E12" s="384"/>
      <c r="F12" s="385"/>
      <c r="G12" s="385"/>
      <c r="H12" s="388"/>
      <c r="I12" s="389"/>
      <c r="J12" s="21"/>
      <c r="K12" s="21"/>
      <c r="L12" s="11"/>
      <c r="M12" s="9"/>
      <c r="O12" s="74"/>
      <c r="P12" s="74"/>
      <c r="Q12" s="74"/>
      <c r="R12" s="74"/>
      <c r="S12" s="74"/>
      <c r="T12" s="74"/>
      <c r="U12" s="74"/>
    </row>
    <row r="13" spans="1:21" ht="13.5" thickBot="1">
      <c r="A13" s="359" t="s">
        <v>57</v>
      </c>
      <c r="B13" s="359"/>
      <c r="C13" s="360" t="s">
        <v>58</v>
      </c>
      <c r="D13" s="360"/>
      <c r="E13" s="360"/>
      <c r="F13" s="360"/>
      <c r="G13" s="361"/>
      <c r="H13" s="97" t="s">
        <v>52</v>
      </c>
      <c r="I13" s="98" t="s">
        <v>53</v>
      </c>
      <c r="J13" s="23"/>
      <c r="K13" s="11"/>
      <c r="L13" s="11"/>
      <c r="M13" s="9"/>
      <c r="O13" s="74"/>
      <c r="P13" s="74"/>
      <c r="Q13" s="74"/>
      <c r="R13" s="74"/>
      <c r="S13" s="74"/>
      <c r="T13" s="74"/>
      <c r="U13" s="74"/>
    </row>
    <row r="14" spans="1:21">
      <c r="A14" s="362" t="s">
        <v>2</v>
      </c>
      <c r="B14" s="364" t="s">
        <v>3</v>
      </c>
      <c r="C14" s="366" t="s">
        <v>63</v>
      </c>
      <c r="D14" s="367"/>
      <c r="E14" s="367"/>
      <c r="F14" s="370">
        <v>190</v>
      </c>
      <c r="G14" s="345"/>
      <c r="H14" s="340">
        <v>599.44000000000005</v>
      </c>
      <c r="I14" s="342">
        <f>(H20*100)/76.64</f>
        <v>782.15031315240094</v>
      </c>
      <c r="J14" s="49"/>
      <c r="K14" s="23"/>
      <c r="M14" s="11"/>
      <c r="O14" s="74"/>
      <c r="P14" s="74"/>
      <c r="Q14" s="74"/>
      <c r="R14" s="74"/>
      <c r="S14" s="74"/>
      <c r="T14" s="74"/>
      <c r="U14" s="74"/>
    </row>
    <row r="15" spans="1:21" ht="13.5" thickBot="1">
      <c r="A15" s="363"/>
      <c r="B15" s="365"/>
      <c r="C15" s="368"/>
      <c r="D15" s="369"/>
      <c r="E15" s="369"/>
      <c r="F15" s="371"/>
      <c r="G15" s="354"/>
      <c r="H15" s="341"/>
      <c r="I15" s="343"/>
      <c r="J15" s="11"/>
      <c r="K15" s="11"/>
      <c r="L15" s="11"/>
      <c r="O15" s="74"/>
      <c r="P15" s="74"/>
      <c r="Q15" s="74"/>
      <c r="R15" s="74"/>
      <c r="S15" s="74"/>
      <c r="T15" s="74"/>
      <c r="U15" s="74"/>
    </row>
    <row r="16" spans="1:21" ht="15" customHeight="1">
      <c r="A16" s="68">
        <v>43344</v>
      </c>
      <c r="B16" s="100" t="s">
        <v>41</v>
      </c>
      <c r="C16" s="36"/>
      <c r="D16" s="36"/>
      <c r="E16" s="101"/>
      <c r="F16" s="101"/>
      <c r="G16" s="101"/>
      <c r="H16" s="102"/>
      <c r="I16" s="22"/>
      <c r="J16" s="27"/>
      <c r="K16" s="11"/>
      <c r="L16" s="14"/>
      <c r="M16" s="14"/>
      <c r="N16" s="14"/>
      <c r="O16" s="74"/>
      <c r="P16" s="74"/>
      <c r="Q16" s="74"/>
      <c r="R16" s="74"/>
      <c r="S16" s="74"/>
      <c r="T16" s="74"/>
      <c r="U16" s="74"/>
    </row>
    <row r="17" spans="1:21" ht="15.75" customHeight="1">
      <c r="A17" s="20">
        <v>43345</v>
      </c>
      <c r="B17" s="99" t="s">
        <v>41</v>
      </c>
      <c r="C17" s="11" t="s">
        <v>22</v>
      </c>
      <c r="D17" s="72"/>
      <c r="E17" s="25" t="s">
        <v>13</v>
      </c>
      <c r="F17" s="60">
        <v>3.48</v>
      </c>
      <c r="G17" s="23"/>
      <c r="H17" s="59">
        <f>F17*D17</f>
        <v>0</v>
      </c>
      <c r="I17" s="22"/>
      <c r="J17" s="11"/>
      <c r="K17" s="11"/>
      <c r="L17" s="11"/>
      <c r="O17" s="74"/>
      <c r="P17" s="74"/>
      <c r="Q17" s="74"/>
      <c r="R17" s="74"/>
      <c r="S17" s="74"/>
      <c r="T17" s="74"/>
      <c r="U17" s="74"/>
    </row>
    <row r="18" spans="1:21" ht="15" customHeight="1">
      <c r="A18" s="20">
        <v>43346</v>
      </c>
      <c r="B18" s="99"/>
      <c r="C18" s="52" t="s">
        <v>4</v>
      </c>
      <c r="D18" s="73"/>
      <c r="E18" s="25" t="s">
        <v>13</v>
      </c>
      <c r="F18" s="60">
        <v>30.56</v>
      </c>
      <c r="G18" s="23"/>
      <c r="H18" s="59">
        <f>D18*F18</f>
        <v>0</v>
      </c>
      <c r="I18" s="22"/>
      <c r="J18" s="11"/>
      <c r="K18" s="11"/>
      <c r="L18" s="11"/>
      <c r="O18" s="74"/>
      <c r="P18" s="74"/>
      <c r="Q18" s="74"/>
      <c r="R18" s="74"/>
      <c r="S18" s="74"/>
      <c r="T18" s="74"/>
      <c r="U18" s="74"/>
    </row>
    <row r="19" spans="1:21" ht="15.75" customHeight="1" thickBot="1">
      <c r="A19" s="20">
        <v>43347</v>
      </c>
      <c r="B19" s="99"/>
      <c r="C19" s="108" t="s">
        <v>54</v>
      </c>
      <c r="D19" s="103"/>
      <c r="E19" s="104" t="s">
        <v>13</v>
      </c>
      <c r="F19" s="105">
        <v>2.9</v>
      </c>
      <c r="G19" s="106"/>
      <c r="H19" s="107">
        <f>D19*F19</f>
        <v>0</v>
      </c>
      <c r="I19" s="22"/>
      <c r="J19" s="27"/>
      <c r="K19" s="11"/>
      <c r="L19" s="11"/>
    </row>
    <row r="20" spans="1:21" ht="15" customHeight="1" thickBot="1">
      <c r="A20" s="20">
        <v>43348</v>
      </c>
      <c r="B20" s="99"/>
      <c r="C20" s="62" t="s">
        <v>50</v>
      </c>
      <c r="D20" s="44">
        <v>1</v>
      </c>
      <c r="E20" s="11"/>
      <c r="F20" s="25"/>
      <c r="H20" s="45">
        <f>(H14+H17)-H18-H19</f>
        <v>599.44000000000005</v>
      </c>
      <c r="I20" s="22"/>
      <c r="J20" s="92"/>
      <c r="K20" s="14"/>
      <c r="L20" s="14"/>
      <c r="M20" s="14"/>
      <c r="N20" s="14"/>
      <c r="O20" s="14"/>
    </row>
    <row r="21" spans="1:21" ht="15.75" customHeight="1" thickBot="1">
      <c r="A21" s="20">
        <v>43349</v>
      </c>
      <c r="B21" s="99"/>
      <c r="I21" s="22"/>
      <c r="J21" s="27"/>
      <c r="K21" s="11"/>
      <c r="L21" s="11"/>
    </row>
    <row r="22" spans="1:21" ht="15.75" customHeight="1" thickBot="1">
      <c r="A22" s="20">
        <v>43350</v>
      </c>
      <c r="B22" s="99"/>
      <c r="C22" s="82" t="s">
        <v>47</v>
      </c>
      <c r="D22" s="83"/>
      <c r="E22" s="11"/>
      <c r="F22" s="11"/>
      <c r="G22" s="26"/>
      <c r="H22" s="11"/>
      <c r="I22" s="23"/>
      <c r="J22" s="19"/>
      <c r="K22" s="11"/>
      <c r="L22" s="344"/>
      <c r="M22" s="344"/>
      <c r="N22" s="344"/>
    </row>
    <row r="23" spans="1:21" ht="15.75" customHeight="1">
      <c r="A23" s="20">
        <v>43351</v>
      </c>
      <c r="B23" s="99" t="s">
        <v>41</v>
      </c>
      <c r="C23" s="10"/>
      <c r="D23" s="10"/>
      <c r="E23" s="5" t="s">
        <v>5</v>
      </c>
      <c r="F23" s="5" t="s">
        <v>6</v>
      </c>
      <c r="G23" s="36"/>
      <c r="H23" s="56"/>
      <c r="I23" s="11"/>
      <c r="J23" s="11"/>
      <c r="K23" s="11"/>
      <c r="L23" s="11"/>
      <c r="M23" s="70"/>
    </row>
    <row r="24" spans="1:21" ht="15" customHeight="1">
      <c r="A24" s="20">
        <v>43352</v>
      </c>
      <c r="B24" s="99" t="s">
        <v>41</v>
      </c>
      <c r="C24" s="11" t="s">
        <v>7</v>
      </c>
      <c r="D24" s="11"/>
      <c r="E24" s="21">
        <f>(I14*98.25)/100</f>
        <v>768.46268267223388</v>
      </c>
      <c r="F24" s="21">
        <v>5.0999999999999996</v>
      </c>
      <c r="G24" s="23"/>
      <c r="H24" s="57">
        <f t="shared" ref="H24:H29" si="0">(E24*F24)/100</f>
        <v>39.191596816283926</v>
      </c>
      <c r="I24" s="23"/>
      <c r="J24" s="31"/>
      <c r="K24" s="11"/>
      <c r="L24" s="91"/>
      <c r="M24" s="14"/>
      <c r="N24" s="14"/>
    </row>
    <row r="25" spans="1:21" ht="15.75" customHeight="1">
      <c r="A25" s="20">
        <v>43353</v>
      </c>
      <c r="B25" s="99"/>
      <c r="C25" s="63" t="s">
        <v>24</v>
      </c>
      <c r="D25" s="11"/>
      <c r="E25" s="21">
        <f>(I14*98.25)/100</f>
        <v>768.46268267223388</v>
      </c>
      <c r="F25" s="21">
        <v>2.9</v>
      </c>
      <c r="G25" s="23"/>
      <c r="H25" s="57">
        <f t="shared" si="0"/>
        <v>22.285417797494784</v>
      </c>
      <c r="I25" s="32"/>
      <c r="J25" s="11"/>
      <c r="K25" s="11"/>
      <c r="L25" s="76"/>
      <c r="M25" s="61"/>
    </row>
    <row r="26" spans="1:21" ht="15" customHeight="1">
      <c r="A26" s="20">
        <v>43354</v>
      </c>
      <c r="B26" s="99"/>
      <c r="C26" s="63" t="s">
        <v>46</v>
      </c>
      <c r="D26" s="11"/>
      <c r="E26" s="21">
        <f>I14</f>
        <v>782.15031315240094</v>
      </c>
      <c r="F26" s="21">
        <v>8.0500000000000007</v>
      </c>
      <c r="G26" s="23"/>
      <c r="H26" s="57">
        <f t="shared" si="0"/>
        <v>62.963100208768282</v>
      </c>
      <c r="I26" s="32"/>
      <c r="J26" s="11"/>
      <c r="K26" s="11"/>
      <c r="L26" s="11"/>
      <c r="M26" s="9"/>
    </row>
    <row r="27" spans="1:21" ht="15.75" customHeight="1">
      <c r="A27" s="20">
        <v>43355</v>
      </c>
      <c r="B27" s="99"/>
      <c r="C27" s="11" t="s">
        <v>8</v>
      </c>
      <c r="D27" s="11"/>
      <c r="E27" s="21">
        <f>I14</f>
        <v>782.15031315240094</v>
      </c>
      <c r="F27" s="21">
        <v>2.4</v>
      </c>
      <c r="G27" s="23"/>
      <c r="H27" s="57">
        <f t="shared" si="0"/>
        <v>18.771607515657621</v>
      </c>
      <c r="I27" s="32"/>
      <c r="J27" s="11"/>
      <c r="K27" s="11"/>
      <c r="L27" s="89"/>
      <c r="M27" s="90"/>
      <c r="N27" s="90"/>
      <c r="O27" s="90"/>
      <c r="P27" s="90"/>
    </row>
    <row r="28" spans="1:21" ht="15" customHeight="1">
      <c r="A28" s="20">
        <v>43356</v>
      </c>
      <c r="B28" s="99"/>
      <c r="C28" s="11" t="s">
        <v>9</v>
      </c>
      <c r="D28" s="11"/>
      <c r="E28" s="21">
        <f>I14</f>
        <v>782.15031315240094</v>
      </c>
      <c r="F28" s="21">
        <v>0.8</v>
      </c>
      <c r="G28" s="23"/>
      <c r="H28" s="57">
        <f t="shared" si="0"/>
        <v>6.2572025052192082</v>
      </c>
      <c r="I28" s="23"/>
      <c r="J28" s="27"/>
      <c r="K28" s="11"/>
      <c r="L28" s="90"/>
      <c r="M28" s="90"/>
      <c r="N28" s="90"/>
      <c r="O28" s="90"/>
      <c r="P28" s="90"/>
    </row>
    <row r="29" spans="1:21" ht="15.75" customHeight="1">
      <c r="A29" s="20">
        <v>43357</v>
      </c>
      <c r="B29" s="99"/>
      <c r="C29" s="64" t="s">
        <v>23</v>
      </c>
      <c r="D29" s="11"/>
      <c r="E29" s="21">
        <f>I14</f>
        <v>782.15031315240094</v>
      </c>
      <c r="F29" s="21">
        <v>3.1</v>
      </c>
      <c r="G29" s="23"/>
      <c r="H29" s="57">
        <f t="shared" si="0"/>
        <v>24.246659707724429</v>
      </c>
      <c r="I29" s="23"/>
      <c r="J29" s="27"/>
      <c r="K29" s="11"/>
      <c r="L29" s="90"/>
      <c r="M29" s="90"/>
      <c r="N29" s="90"/>
      <c r="O29" s="90"/>
      <c r="P29" s="90"/>
    </row>
    <row r="30" spans="1:21" ht="15" customHeight="1" thickBot="1">
      <c r="A30" s="20">
        <v>43358</v>
      </c>
      <c r="B30" s="99" t="s">
        <v>41</v>
      </c>
      <c r="C30" s="2" t="s">
        <v>10</v>
      </c>
      <c r="D30" s="2"/>
      <c r="E30" s="12">
        <f>I14</f>
        <v>782.15031315240094</v>
      </c>
      <c r="F30" s="12">
        <v>1.1499999999999999</v>
      </c>
      <c r="G30" s="35"/>
      <c r="H30" s="58">
        <f>E30*(F30/100)</f>
        <v>8.9947286012526106</v>
      </c>
      <c r="I30" s="23"/>
      <c r="J30" s="27"/>
      <c r="K30" s="11"/>
      <c r="L30" s="90"/>
      <c r="M30" s="90"/>
      <c r="N30" s="90"/>
      <c r="O30" s="90"/>
      <c r="P30" s="90"/>
    </row>
    <row r="31" spans="1:21" ht="15.75" customHeight="1" thickBot="1">
      <c r="A31" s="20">
        <v>43359</v>
      </c>
      <c r="B31" s="99" t="s">
        <v>41</v>
      </c>
      <c r="C31" s="65" t="s">
        <v>11</v>
      </c>
      <c r="D31" s="4"/>
      <c r="E31" s="11"/>
      <c r="F31" s="11"/>
      <c r="G31" s="26"/>
      <c r="H31" s="34">
        <f>SUM(H24:H30)</f>
        <v>182.71031315240083</v>
      </c>
      <c r="I31" s="23"/>
      <c r="J31" s="27"/>
      <c r="K31" s="11"/>
      <c r="L31" s="90"/>
      <c r="M31" s="90"/>
      <c r="N31" s="90"/>
      <c r="O31" s="90"/>
      <c r="P31" s="90"/>
    </row>
    <row r="32" spans="1:21" ht="15.75" customHeight="1" thickBot="1">
      <c r="A32" s="20">
        <v>43360</v>
      </c>
      <c r="B32" s="99"/>
      <c r="I32" s="23"/>
      <c r="J32" s="27"/>
      <c r="K32" s="11"/>
      <c r="L32" s="11"/>
      <c r="M32" s="9"/>
    </row>
    <row r="33" spans="1:16" ht="15.75" customHeight="1" thickBot="1">
      <c r="A33" s="20">
        <v>43361</v>
      </c>
      <c r="B33" s="99"/>
      <c r="C33" s="84" t="s">
        <v>48</v>
      </c>
      <c r="D33" s="85"/>
      <c r="E33" s="23"/>
      <c r="F33" s="23"/>
      <c r="G33" s="23"/>
      <c r="H33" s="23"/>
      <c r="I33" s="23"/>
      <c r="J33" s="27"/>
      <c r="K33" s="11"/>
      <c r="L33" s="11"/>
      <c r="M33" s="9"/>
    </row>
    <row r="34" spans="1:16" ht="15" customHeight="1">
      <c r="A34" s="20">
        <v>43362</v>
      </c>
      <c r="B34" s="99"/>
      <c r="C34" s="71" t="s">
        <v>12</v>
      </c>
      <c r="D34" s="40">
        <v>0</v>
      </c>
      <c r="E34" s="69" t="s">
        <v>13</v>
      </c>
      <c r="F34" s="41">
        <v>3</v>
      </c>
      <c r="G34" s="36"/>
      <c r="H34" s="53">
        <f>D34*F34</f>
        <v>0</v>
      </c>
      <c r="I34" s="23"/>
      <c r="J34" s="27"/>
      <c r="K34" s="11"/>
      <c r="L34" s="11"/>
      <c r="M34" s="9"/>
    </row>
    <row r="35" spans="1:16" ht="15.75" customHeight="1">
      <c r="A35" s="20">
        <v>43363</v>
      </c>
      <c r="B35" s="99"/>
      <c r="C35" s="113" t="s">
        <v>49</v>
      </c>
      <c r="D35" s="37">
        <f>COUNTIF(B16:B47,"&gt;0")</f>
        <v>0</v>
      </c>
      <c r="E35" s="39" t="s">
        <v>13</v>
      </c>
      <c r="F35" s="38">
        <v>3.01</v>
      </c>
      <c r="G35" s="23"/>
      <c r="H35" s="54">
        <f>D35*F35</f>
        <v>0</v>
      </c>
      <c r="I35" s="23"/>
      <c r="J35" s="33"/>
      <c r="K35" s="11"/>
      <c r="L35" s="11"/>
      <c r="M35" s="9"/>
    </row>
    <row r="36" spans="1:16" ht="15.75" customHeight="1" thickBot="1">
      <c r="A36" s="20">
        <v>43364</v>
      </c>
      <c r="B36" s="99"/>
      <c r="C36" s="114" t="s">
        <v>14</v>
      </c>
      <c r="D36" s="42">
        <f>1/120</f>
        <v>8.3333333333333332E-3</v>
      </c>
      <c r="E36" s="28" t="s">
        <v>13</v>
      </c>
      <c r="F36" s="43"/>
      <c r="G36" s="35"/>
      <c r="H36" s="55">
        <f>(D36)*F36</f>
        <v>0</v>
      </c>
      <c r="I36" s="32"/>
      <c r="J36" s="11"/>
      <c r="K36" s="11"/>
      <c r="L36" s="63"/>
      <c r="M36" s="9"/>
    </row>
    <row r="37" spans="1:16" ht="15.75" customHeight="1" thickBot="1">
      <c r="A37" s="20">
        <v>43365</v>
      </c>
      <c r="B37" s="99" t="s">
        <v>41</v>
      </c>
      <c r="C37" s="66" t="s">
        <v>15</v>
      </c>
      <c r="D37" s="46">
        <v>2</v>
      </c>
      <c r="E37" s="11"/>
      <c r="F37" s="25"/>
      <c r="G37" s="18"/>
      <c r="H37" s="47">
        <f>H34+H35+H36</f>
        <v>0</v>
      </c>
      <c r="I37" s="23"/>
      <c r="J37" s="11"/>
      <c r="K37" s="11"/>
      <c r="L37" s="11"/>
      <c r="M37" s="9"/>
    </row>
    <row r="38" spans="1:16" ht="15.75" customHeight="1" thickBot="1">
      <c r="A38" s="20">
        <v>43366</v>
      </c>
      <c r="B38" s="99" t="s">
        <v>41</v>
      </c>
      <c r="I38" s="23"/>
      <c r="J38" s="27"/>
      <c r="K38" s="11"/>
      <c r="L38" s="11"/>
      <c r="M38" s="9"/>
    </row>
    <row r="39" spans="1:16" ht="15.75" customHeight="1" thickBot="1">
      <c r="A39" s="20">
        <v>43367</v>
      </c>
      <c r="B39" s="99"/>
      <c r="C39" s="67" t="s">
        <v>16</v>
      </c>
      <c r="D39" s="50" t="s">
        <v>51</v>
      </c>
      <c r="H39" s="51">
        <f>H20+H37</f>
        <v>599.44000000000005</v>
      </c>
      <c r="I39" s="29"/>
      <c r="J39" s="30"/>
      <c r="K39" s="11"/>
      <c r="L39" s="11"/>
      <c r="M39" s="9"/>
    </row>
    <row r="40" spans="1:16" ht="15.75" customHeight="1" thickBot="1">
      <c r="A40" s="20">
        <v>43368</v>
      </c>
      <c r="B40" s="99"/>
      <c r="E40" s="94"/>
      <c r="F40" s="94"/>
      <c r="G40" s="94"/>
      <c r="H40" s="94"/>
      <c r="I40" s="22"/>
      <c r="J40" s="30"/>
      <c r="K40" s="11"/>
      <c r="L40" s="11"/>
      <c r="M40" s="9"/>
    </row>
    <row r="41" spans="1:16" ht="15.75" customHeight="1">
      <c r="A41" s="20">
        <v>43369</v>
      </c>
      <c r="B41" s="99"/>
      <c r="C41" s="112" t="s">
        <v>55</v>
      </c>
      <c r="D41" s="345"/>
      <c r="E41" s="346"/>
      <c r="F41" s="347" t="s">
        <v>17</v>
      </c>
      <c r="G41" s="348"/>
      <c r="H41" s="349"/>
      <c r="I41" s="22"/>
      <c r="J41" s="30"/>
      <c r="K41" s="11"/>
      <c r="L41" s="11"/>
      <c r="M41" s="9"/>
    </row>
    <row r="42" spans="1:16" ht="15.75" customHeight="1" thickBot="1">
      <c r="A42" s="20">
        <v>43370</v>
      </c>
      <c r="B42" s="99"/>
      <c r="C42" s="115" t="s">
        <v>56</v>
      </c>
      <c r="D42" s="354"/>
      <c r="E42" s="355"/>
      <c r="F42" s="350"/>
      <c r="G42" s="351"/>
      <c r="H42" s="352"/>
      <c r="I42" s="22"/>
      <c r="J42" s="27"/>
      <c r="K42" s="11"/>
      <c r="L42" s="11"/>
      <c r="M42" s="9"/>
    </row>
    <row r="43" spans="1:16" ht="15.75" customHeight="1" thickBot="1">
      <c r="A43" s="20">
        <v>43371</v>
      </c>
      <c r="B43" s="99"/>
      <c r="E43" s="94"/>
      <c r="F43" s="350"/>
      <c r="G43" s="351"/>
      <c r="H43" s="353"/>
      <c r="I43" s="22"/>
      <c r="J43" s="19"/>
      <c r="K43" s="11"/>
      <c r="L43" s="11"/>
      <c r="M43" s="9"/>
    </row>
    <row r="44" spans="1:16" ht="15" customHeight="1">
      <c r="A44" s="20">
        <v>43372</v>
      </c>
      <c r="B44" s="99" t="s">
        <v>41</v>
      </c>
      <c r="C44" s="334" t="s">
        <v>61</v>
      </c>
      <c r="D44" s="334"/>
      <c r="E44" s="10"/>
      <c r="F44" s="10"/>
      <c r="G44" s="95">
        <f>H20</f>
        <v>599.44000000000005</v>
      </c>
      <c r="H44" s="11"/>
      <c r="I44" s="22"/>
      <c r="J44" s="11"/>
      <c r="K44" s="11"/>
      <c r="L44" s="11"/>
      <c r="M44" s="9"/>
    </row>
    <row r="45" spans="1:16" ht="14.25" customHeight="1">
      <c r="A45" s="20">
        <v>43373</v>
      </c>
      <c r="B45" s="99" t="s">
        <v>41</v>
      </c>
      <c r="C45" s="335" t="s">
        <v>59</v>
      </c>
      <c r="D45" s="335"/>
      <c r="E45" s="11"/>
      <c r="F45" s="11"/>
      <c r="G45" s="86">
        <f>H39</f>
        <v>599.44000000000005</v>
      </c>
      <c r="H45" s="11"/>
      <c r="I45" s="22"/>
      <c r="J45" s="11"/>
      <c r="K45" s="11"/>
      <c r="L45" s="11"/>
      <c r="M45" s="9"/>
    </row>
    <row r="46" spans="1:16" ht="14.25" customHeight="1" thickBot="1">
      <c r="A46" s="6"/>
      <c r="B46" s="99"/>
      <c r="C46" s="23"/>
      <c r="D46" s="23"/>
      <c r="E46" s="11"/>
      <c r="F46" s="23"/>
      <c r="G46" s="87"/>
      <c r="H46" s="11"/>
      <c r="I46" s="22"/>
      <c r="J46" s="33"/>
      <c r="K46" s="11"/>
      <c r="L46" s="11"/>
      <c r="M46" s="9"/>
    </row>
    <row r="47" spans="1:16" ht="12.75" customHeight="1">
      <c r="A47" s="11"/>
      <c r="B47" s="11"/>
      <c r="C47" s="336" t="s">
        <v>62</v>
      </c>
      <c r="D47" s="337"/>
      <c r="E47" s="337"/>
      <c r="F47" s="337"/>
      <c r="G47" s="96"/>
      <c r="H47" s="11"/>
      <c r="I47" s="11"/>
      <c r="J47" s="11"/>
      <c r="K47" s="11"/>
      <c r="L47" s="9"/>
      <c r="M47" s="9"/>
    </row>
    <row r="48" spans="1:16" ht="13.5" thickBot="1">
      <c r="A48" s="11"/>
      <c r="B48" s="11"/>
      <c r="C48" s="338" t="s">
        <v>60</v>
      </c>
      <c r="D48" s="339"/>
      <c r="E48" s="339"/>
      <c r="F48" s="339"/>
      <c r="G48" s="88"/>
      <c r="L48" s="9"/>
      <c r="M48" s="228"/>
      <c r="N48" s="228"/>
      <c r="O48" s="228"/>
      <c r="P48" s="228"/>
    </row>
    <row r="49" spans="1:16">
      <c r="A49" s="11"/>
      <c r="B49" s="11"/>
      <c r="C49" s="11"/>
      <c r="D49" s="52"/>
      <c r="E49" s="11"/>
      <c r="L49" s="9"/>
      <c r="M49" s="228"/>
      <c r="N49" s="228"/>
      <c r="O49" s="228"/>
      <c r="P49" s="228"/>
    </row>
    <row r="50" spans="1:16">
      <c r="A50" s="11"/>
      <c r="B50" s="11"/>
      <c r="C50" s="11"/>
      <c r="D50" s="52"/>
      <c r="E50" s="11"/>
      <c r="F50" s="48"/>
      <c r="G50" s="48"/>
      <c r="H50" s="48"/>
      <c r="I50" s="48"/>
      <c r="J50" s="3"/>
      <c r="K50" s="9"/>
      <c r="L50" s="9"/>
      <c r="M50" s="111"/>
      <c r="N50" s="111"/>
      <c r="O50" s="111"/>
      <c r="P50" s="111"/>
    </row>
    <row r="51" spans="1:16">
      <c r="A51" s="52"/>
      <c r="B51" s="52"/>
      <c r="C51" s="52"/>
      <c r="D51" s="52"/>
      <c r="E51" s="52"/>
      <c r="F51" s="48"/>
      <c r="G51" s="48"/>
      <c r="H51" s="48"/>
      <c r="I51" s="48"/>
      <c r="J51" s="3"/>
      <c r="K51" s="9"/>
      <c r="L51" s="9"/>
      <c r="M51" s="111"/>
      <c r="N51" s="111"/>
      <c r="O51" s="111"/>
      <c r="P51" s="111"/>
    </row>
    <row r="52" spans="1:16">
      <c r="A52" s="52"/>
      <c r="B52" s="52"/>
      <c r="C52" s="52"/>
      <c r="D52" s="24"/>
      <c r="E52" s="77"/>
      <c r="F52" s="9"/>
      <c r="G52" s="11"/>
      <c r="H52" s="11"/>
      <c r="I52" s="11"/>
      <c r="J52" s="11"/>
      <c r="K52" s="9"/>
      <c r="L52" s="9"/>
      <c r="M52" s="9"/>
    </row>
    <row r="53" spans="1:16">
      <c r="A53" s="78"/>
      <c r="B53" s="78"/>
      <c r="C53" s="78"/>
      <c r="D53" s="78"/>
      <c r="E53" s="79"/>
      <c r="F53" s="11"/>
      <c r="G53" s="14"/>
      <c r="H53" s="14"/>
      <c r="I53" s="110"/>
      <c r="J53" s="11"/>
      <c r="K53" s="109"/>
      <c r="L53" s="7"/>
      <c r="M53" s="9"/>
    </row>
    <row r="54" spans="1:16">
      <c r="A54" s="78"/>
      <c r="B54" s="80"/>
      <c r="C54" s="78"/>
      <c r="D54" s="80"/>
      <c r="E54" s="81"/>
      <c r="F54" s="11"/>
      <c r="G54" s="14"/>
      <c r="H54" s="14"/>
      <c r="I54" s="26"/>
      <c r="J54" s="11"/>
      <c r="K54" s="11"/>
      <c r="L54" s="9"/>
      <c r="M54" s="9"/>
    </row>
    <row r="55" spans="1:16">
      <c r="A55" s="80"/>
      <c r="B55" s="80"/>
      <c r="C55" s="80"/>
      <c r="D55" s="80"/>
      <c r="E55" s="80"/>
      <c r="F55" s="9"/>
      <c r="G55" s="14"/>
      <c r="H55" s="14"/>
      <c r="I55" s="11"/>
      <c r="J55" s="11"/>
      <c r="K55" s="9"/>
      <c r="L55" s="9"/>
      <c r="M55" s="9"/>
    </row>
    <row r="56" spans="1:16" ht="15.75" customHeight="1">
      <c r="A56" s="9"/>
      <c r="B56" s="9"/>
      <c r="C56" s="93"/>
      <c r="D56" s="93"/>
      <c r="E56" s="93"/>
      <c r="F56" s="93"/>
      <c r="G56" s="3"/>
      <c r="H56" s="9"/>
      <c r="I56" s="9"/>
      <c r="J56" s="9"/>
      <c r="K56" s="9"/>
      <c r="L56" s="9"/>
      <c r="M56" s="9"/>
    </row>
    <row r="57" spans="1:16" ht="15.75" customHeight="1">
      <c r="A57" s="9"/>
      <c r="B57" s="9"/>
      <c r="C57" s="93"/>
      <c r="D57" s="93"/>
      <c r="E57" s="93"/>
      <c r="F57" s="93"/>
      <c r="G57" s="3"/>
      <c r="H57" s="9"/>
      <c r="I57" s="9"/>
      <c r="J57" s="9"/>
      <c r="K57" s="9"/>
      <c r="L57" s="9"/>
      <c r="M57" s="9"/>
    </row>
    <row r="58" spans="1:16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6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6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6" ht="18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9"/>
      <c r="M61" s="9"/>
    </row>
    <row r="62" spans="1:16" ht="12.75" customHeight="1"/>
    <row r="63" spans="1:16" ht="12.75" customHeight="1"/>
    <row r="64" spans="1:16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4.25" customHeight="1"/>
    <row r="101" ht="14.25" customHeight="1"/>
  </sheetData>
  <mergeCells count="52">
    <mergeCell ref="A1:D1"/>
    <mergeCell ref="E1:I1"/>
    <mergeCell ref="A2:D3"/>
    <mergeCell ref="E2:I3"/>
    <mergeCell ref="A4:D4"/>
    <mergeCell ref="E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A10:B10"/>
    <mergeCell ref="C10:D10"/>
    <mergeCell ref="E10:G12"/>
    <mergeCell ref="H10:I12"/>
    <mergeCell ref="A11:B11"/>
    <mergeCell ref="C11:D11"/>
    <mergeCell ref="A12:B12"/>
    <mergeCell ref="C12:D12"/>
    <mergeCell ref="A13:B13"/>
    <mergeCell ref="C13:G13"/>
    <mergeCell ref="A14:A15"/>
    <mergeCell ref="B14:B15"/>
    <mergeCell ref="C14:E15"/>
    <mergeCell ref="F14:F15"/>
    <mergeCell ref="G14:G15"/>
    <mergeCell ref="H14:H15"/>
    <mergeCell ref="I14:I15"/>
    <mergeCell ref="L22:N22"/>
    <mergeCell ref="D41:E41"/>
    <mergeCell ref="F41:H43"/>
    <mergeCell ref="D42:E42"/>
    <mergeCell ref="C44:D44"/>
    <mergeCell ref="C45:D45"/>
    <mergeCell ref="C47:F47"/>
    <mergeCell ref="C48:F48"/>
    <mergeCell ref="M48:P49"/>
  </mergeCells>
  <conditionalFormatting sqref="B22:B25 B27:B28 B16:B17 B20">
    <cfRule type="cellIs" dxfId="26" priority="26" stopIfTrue="1" operator="between">
      <formula>9.51</formula>
      <formula>24</formula>
    </cfRule>
  </conditionalFormatting>
  <conditionalFormatting sqref="C10:D10">
    <cfRule type="cellIs" dxfId="25" priority="25" stopIfTrue="1" operator="greaterThan">
      <formula>190.1</formula>
    </cfRule>
  </conditionalFormatting>
  <conditionalFormatting sqref="G26 E2:I3">
    <cfRule type="expression" dxfId="24" priority="24" stopIfTrue="1">
      <formula>ISBLANK($A$2:$I$27)</formula>
    </cfRule>
  </conditionalFormatting>
  <conditionalFormatting sqref="E2:I3">
    <cfRule type="expression" dxfId="23" priority="23" stopIfTrue="1">
      <formula>ISBLANK($E$2)</formula>
    </cfRule>
  </conditionalFormatting>
  <conditionalFormatting sqref="I33">
    <cfRule type="expression" dxfId="22" priority="22" stopIfTrue="1">
      <formula>ISBLANK($B$16:$B$46)</formula>
    </cfRule>
  </conditionalFormatting>
  <conditionalFormatting sqref="J20">
    <cfRule type="expression" dxfId="21" priority="21" stopIfTrue="1">
      <formula>ESTVIDE+$B$16:$B$46</formula>
    </cfRule>
  </conditionalFormatting>
  <conditionalFormatting sqref="B16:B17 B20:B46">
    <cfRule type="cellIs" dxfId="20" priority="20" stopIfTrue="1" operator="equal">
      <formula>"/"</formula>
    </cfRule>
  </conditionalFormatting>
  <conditionalFormatting sqref="B17">
    <cfRule type="cellIs" dxfId="19" priority="19" stopIfTrue="1" operator="equal">
      <formula>"/"</formula>
    </cfRule>
  </conditionalFormatting>
  <conditionalFormatting sqref="B23:B24">
    <cfRule type="cellIs" dxfId="18" priority="18" stopIfTrue="1" operator="equal">
      <formula>"/"</formula>
    </cfRule>
  </conditionalFormatting>
  <conditionalFormatting sqref="B22:B25 B27:B28 B17 B20">
    <cfRule type="cellIs" dxfId="17" priority="17" stopIfTrue="1" operator="equal">
      <formula>"/"</formula>
    </cfRule>
  </conditionalFormatting>
  <conditionalFormatting sqref="B20">
    <cfRule type="expression" dxfId="16" priority="16" stopIfTrue="1">
      <formula>ISBLANK($B$20)</formula>
    </cfRule>
  </conditionalFormatting>
  <conditionalFormatting sqref="B21">
    <cfRule type="expression" dxfId="15" priority="15" stopIfTrue="1">
      <formula>ISBLANK($B$21)</formula>
    </cfRule>
  </conditionalFormatting>
  <conditionalFormatting sqref="B22">
    <cfRule type="expression" dxfId="14" priority="12" stopIfTrue="1">
      <formula>ISBLANK($B$22)</formula>
    </cfRule>
    <cfRule type="expression" dxfId="13" priority="13" stopIfTrue="1">
      <formula>B16:B46=""</formula>
    </cfRule>
    <cfRule type="expression" priority="14" stopIfTrue="1">
      <formula>$B$22:$B$46=""</formula>
    </cfRule>
  </conditionalFormatting>
  <conditionalFormatting sqref="B23">
    <cfRule type="expression" dxfId="12" priority="11" stopIfTrue="1">
      <formula>ISBLANK($B$23)</formula>
    </cfRule>
  </conditionalFormatting>
  <conditionalFormatting sqref="B24">
    <cfRule type="expression" dxfId="11" priority="10" stopIfTrue="1">
      <formula>ISBLANK($B$24)</formula>
    </cfRule>
  </conditionalFormatting>
  <conditionalFormatting sqref="B25">
    <cfRule type="expression" dxfId="10" priority="8" stopIfTrue="1">
      <formula>ISBLANK($B$25)</formula>
    </cfRule>
    <cfRule type="expression" dxfId="9" priority="9" stopIfTrue="1">
      <formula>ISBLANK($B$16:$B$44)</formula>
    </cfRule>
  </conditionalFormatting>
  <conditionalFormatting sqref="B25 B27:B28">
    <cfRule type="expression" dxfId="8" priority="7" stopIfTrue="1">
      <formula>ESTVIDE</formula>
    </cfRule>
  </conditionalFormatting>
  <conditionalFormatting sqref="B26">
    <cfRule type="expression" dxfId="7" priority="6" stopIfTrue="1">
      <formula>$B$26=""</formula>
    </cfRule>
  </conditionalFormatting>
  <conditionalFormatting sqref="B27">
    <cfRule type="expression" dxfId="6" priority="5" stopIfTrue="1">
      <formula>$B$27:$B$46=""</formula>
    </cfRule>
  </conditionalFormatting>
  <conditionalFormatting sqref="B28">
    <cfRule type="expression" dxfId="5" priority="4" stopIfTrue="1">
      <formula>$B$28:$B$46=""</formula>
    </cfRule>
  </conditionalFormatting>
  <conditionalFormatting sqref="B29:B46">
    <cfRule type="expression" dxfId="4" priority="3" stopIfTrue="1">
      <formula>ISBLANK(B29:B46)</formula>
    </cfRule>
  </conditionalFormatting>
  <conditionalFormatting sqref="B18">
    <cfRule type="expression" dxfId="3" priority="2" stopIfTrue="1">
      <formula>ISBLANK(B18:B19)</formula>
    </cfRule>
  </conditionalFormatting>
  <conditionalFormatting sqref="B19">
    <cfRule type="expression" dxfId="2" priority="1" stopIfTrue="1">
      <formula>ISBLANK(B19:B20)</formula>
    </cfRule>
  </conditionalFormatting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4"/>
  <dimension ref="A1:U98"/>
  <sheetViews>
    <sheetView workbookViewId="0">
      <selection activeCell="H12" sqref="H12:H13"/>
    </sheetView>
  </sheetViews>
  <sheetFormatPr baseColWidth="10" defaultRowHeight="12.75"/>
  <cols>
    <col min="1" max="1" width="14.140625" style="1" customWidth="1"/>
    <col min="2" max="2" width="10" style="1" customWidth="1"/>
    <col min="3" max="5" width="8.7109375" style="1" customWidth="1"/>
    <col min="6" max="6" width="10.28515625" style="1" customWidth="1"/>
    <col min="7" max="7" width="11.7109375" style="1" customWidth="1"/>
    <col min="8" max="8" width="12.140625" style="1" customWidth="1"/>
    <col min="9" max="9" width="7.140625" style="1" customWidth="1"/>
    <col min="10" max="10" width="10" style="1" customWidth="1"/>
    <col min="11" max="11" width="5.7109375" style="1" customWidth="1"/>
    <col min="12" max="15" width="11.42578125" style="1"/>
    <col min="16" max="16" width="15.85546875" style="1" customWidth="1"/>
    <col min="17" max="16384" width="11.42578125" style="1"/>
  </cols>
  <sheetData>
    <row r="1" spans="1:21" ht="15.75" customHeight="1">
      <c r="A1" s="296"/>
      <c r="B1" s="297"/>
      <c r="C1" s="297"/>
      <c r="D1" s="298"/>
      <c r="E1" s="302" t="s">
        <v>93</v>
      </c>
      <c r="F1" s="303"/>
      <c r="G1" s="303"/>
      <c r="H1" s="304"/>
      <c r="I1" s="147"/>
      <c r="J1" s="132"/>
      <c r="K1" s="9"/>
    </row>
    <row r="2" spans="1:21" ht="15.75" customHeight="1" thickBot="1">
      <c r="A2" s="299"/>
      <c r="B2" s="300"/>
      <c r="C2" s="300"/>
      <c r="D2" s="301"/>
      <c r="E2" s="305"/>
      <c r="F2" s="306"/>
      <c r="G2" s="306"/>
      <c r="H2" s="307"/>
      <c r="I2" s="221"/>
      <c r="J2" s="132"/>
      <c r="K2" s="9"/>
      <c r="L2" s="470"/>
      <c r="M2" s="470"/>
      <c r="N2" s="471"/>
      <c r="O2" s="471"/>
      <c r="P2" s="23"/>
    </row>
    <row r="3" spans="1:21" ht="13.5" customHeight="1">
      <c r="A3" s="318" t="s">
        <v>0</v>
      </c>
      <c r="B3" s="319"/>
      <c r="C3" s="319"/>
      <c r="D3" s="320"/>
      <c r="E3" s="278" t="s">
        <v>26</v>
      </c>
      <c r="F3" s="279"/>
      <c r="G3" s="279"/>
      <c r="H3" s="280"/>
      <c r="I3" s="221"/>
      <c r="J3" s="132"/>
      <c r="K3" s="11"/>
      <c r="L3" s="470"/>
      <c r="M3" s="470"/>
      <c r="N3" s="472"/>
      <c r="O3" s="472"/>
      <c r="P3" s="23"/>
    </row>
    <row r="4" spans="1:21">
      <c r="A4" s="258" t="s">
        <v>18</v>
      </c>
      <c r="B4" s="259"/>
      <c r="C4" s="291"/>
      <c r="D4" s="292"/>
      <c r="E4" s="262" t="s">
        <v>18</v>
      </c>
      <c r="F4" s="263"/>
      <c r="G4" s="310"/>
      <c r="H4" s="311"/>
      <c r="I4" s="222"/>
      <c r="J4" s="222"/>
      <c r="K4" s="17"/>
      <c r="L4" s="18"/>
      <c r="M4" s="9"/>
    </row>
    <row r="5" spans="1:21">
      <c r="A5" s="293" t="s">
        <v>19</v>
      </c>
      <c r="B5" s="294"/>
      <c r="C5" s="295"/>
      <c r="D5" s="277"/>
      <c r="E5" s="262" t="s">
        <v>19</v>
      </c>
      <c r="F5" s="263"/>
      <c r="G5" s="312"/>
      <c r="H5" s="313"/>
      <c r="I5" s="223"/>
      <c r="J5" s="144"/>
      <c r="K5" s="14"/>
      <c r="L5" s="11"/>
      <c r="M5" s="9"/>
    </row>
    <row r="6" spans="1:21">
      <c r="A6" s="258" t="s">
        <v>20</v>
      </c>
      <c r="B6" s="259"/>
      <c r="C6" s="276"/>
      <c r="D6" s="277"/>
      <c r="E6" s="262" t="s">
        <v>1</v>
      </c>
      <c r="F6" s="263"/>
      <c r="G6" s="310"/>
      <c r="H6" s="311"/>
      <c r="I6" s="223"/>
      <c r="J6" s="144"/>
      <c r="K6" s="14"/>
      <c r="L6" s="11"/>
      <c r="M6" s="9"/>
    </row>
    <row r="7" spans="1:21">
      <c r="A7" s="258" t="s">
        <v>21</v>
      </c>
      <c r="B7" s="259"/>
      <c r="C7" s="276"/>
      <c r="D7" s="277"/>
      <c r="E7" s="262" t="s">
        <v>27</v>
      </c>
      <c r="F7" s="263"/>
      <c r="G7" s="310"/>
      <c r="H7" s="311"/>
      <c r="I7" s="223"/>
      <c r="J7" s="224"/>
      <c r="K7" s="13"/>
      <c r="L7" s="11"/>
      <c r="M7" s="9"/>
      <c r="P7" s="116"/>
    </row>
    <row r="8" spans="1:21">
      <c r="A8" s="258" t="s">
        <v>106</v>
      </c>
      <c r="B8" s="259"/>
      <c r="C8" s="260"/>
      <c r="D8" s="261"/>
      <c r="E8" s="262" t="s">
        <v>34</v>
      </c>
      <c r="F8" s="263"/>
      <c r="G8" s="314"/>
      <c r="H8" s="315"/>
      <c r="I8" s="223"/>
      <c r="J8" s="224"/>
      <c r="K8" s="13"/>
      <c r="L8" s="11"/>
      <c r="M8" s="9"/>
    </row>
    <row r="9" spans="1:21">
      <c r="A9" s="258" t="s">
        <v>107</v>
      </c>
      <c r="B9" s="259"/>
      <c r="C9" s="264"/>
      <c r="D9" s="265"/>
      <c r="E9" s="466" t="s">
        <v>28</v>
      </c>
      <c r="F9" s="467"/>
      <c r="G9" s="467"/>
      <c r="H9" s="283"/>
      <c r="I9" s="223"/>
      <c r="J9" s="224"/>
      <c r="K9" s="13"/>
      <c r="L9" s="63"/>
      <c r="M9" s="75"/>
    </row>
    <row r="10" spans="1:21">
      <c r="A10" s="258" t="s">
        <v>96</v>
      </c>
      <c r="B10" s="259"/>
      <c r="C10" s="270"/>
      <c r="D10" s="271"/>
      <c r="E10" s="466"/>
      <c r="F10" s="467"/>
      <c r="G10" s="467"/>
      <c r="H10" s="283"/>
      <c r="I10" s="223"/>
      <c r="J10" s="224"/>
      <c r="K10" s="13"/>
      <c r="L10" s="63"/>
      <c r="M10" s="75"/>
    </row>
    <row r="11" spans="1:21" ht="13.5" thickBot="1">
      <c r="A11" s="272" t="s">
        <v>110</v>
      </c>
      <c r="B11" s="273"/>
      <c r="C11" s="274"/>
      <c r="D11" s="275"/>
      <c r="E11" s="468"/>
      <c r="F11" s="469"/>
      <c r="G11" s="469"/>
      <c r="H11" s="284"/>
      <c r="I11" s="223"/>
      <c r="J11" s="224"/>
      <c r="K11" s="13"/>
      <c r="L11" s="63"/>
      <c r="M11" s="75"/>
    </row>
    <row r="12" spans="1:21" ht="25.5" customHeight="1">
      <c r="A12" s="462" t="s">
        <v>111</v>
      </c>
      <c r="B12" s="448" t="s">
        <v>77</v>
      </c>
      <c r="C12" s="450" t="s">
        <v>78</v>
      </c>
      <c r="D12" s="451"/>
      <c r="E12" s="450" t="s">
        <v>81</v>
      </c>
      <c r="F12" s="451"/>
      <c r="G12" s="254" t="s">
        <v>65</v>
      </c>
      <c r="H12" s="447" t="s">
        <v>84</v>
      </c>
      <c r="I12" s="136"/>
      <c r="J12" s="15"/>
      <c r="K12" s="15"/>
      <c r="L12" s="11"/>
      <c r="M12" s="9"/>
      <c r="O12" s="74"/>
      <c r="P12" s="74"/>
      <c r="Q12" s="74"/>
      <c r="R12" s="74"/>
      <c r="S12" s="74"/>
      <c r="T12" s="74"/>
      <c r="U12" s="74"/>
    </row>
    <row r="13" spans="1:21" ht="13.5" thickBot="1">
      <c r="A13" s="463"/>
      <c r="B13" s="449"/>
      <c r="C13" s="225" t="s">
        <v>79</v>
      </c>
      <c r="D13" s="225" t="s">
        <v>80</v>
      </c>
      <c r="E13" s="225" t="s">
        <v>82</v>
      </c>
      <c r="F13" s="226" t="s">
        <v>83</v>
      </c>
      <c r="G13" s="255"/>
      <c r="H13" s="331"/>
      <c r="I13" s="136"/>
      <c r="J13" s="21"/>
      <c r="K13" s="21"/>
      <c r="L13" s="11"/>
      <c r="M13" s="9"/>
      <c r="O13" s="74"/>
      <c r="P13" s="74"/>
      <c r="Q13" s="74"/>
      <c r="R13" s="74"/>
      <c r="S13" s="74"/>
      <c r="T13" s="74"/>
      <c r="U13" s="74"/>
    </row>
    <row r="14" spans="1:21" ht="15" customHeight="1">
      <c r="A14" s="424" t="s">
        <v>66</v>
      </c>
      <c r="B14" s="420">
        <f>IF(Janvier!D39&lt;&gt;0,Janvier!C11,"/")</f>
        <v>17</v>
      </c>
      <c r="C14" s="422">
        <f>IF(Janvier!D39&lt;&gt;0,Janvier!C9,"/")</f>
        <v>139</v>
      </c>
      <c r="D14" s="422">
        <f>IF(Janvier!D39&lt;&gt;0,Janvier!D16,"/")</f>
        <v>0</v>
      </c>
      <c r="E14" s="436">
        <f>IF(Janvier!D39&lt;&gt;0,Janvier!D18,"/")</f>
        <v>0</v>
      </c>
      <c r="F14" s="434">
        <f>IF(Janvier!D39&lt;&gt;0,Janvier!D17,"/")</f>
        <v>0</v>
      </c>
      <c r="G14" s="460">
        <f>IF(Janvier!D39&lt;&gt;0,Janvier!B46,"/")</f>
        <v>5</v>
      </c>
      <c r="H14" s="428">
        <f>IF(Janvier!D39&lt;&gt;0,Janvier!G36,"…€")</f>
        <v>653.62</v>
      </c>
      <c r="J14" s="117"/>
      <c r="K14" s="11"/>
      <c r="L14" s="11"/>
      <c r="M14" s="9"/>
      <c r="O14" s="74"/>
      <c r="P14" s="74"/>
      <c r="Q14" s="74"/>
      <c r="R14" s="74"/>
      <c r="S14" s="74"/>
      <c r="T14" s="74"/>
      <c r="U14" s="74"/>
    </row>
    <row r="15" spans="1:21" ht="15" customHeight="1" thickBot="1">
      <c r="A15" s="425"/>
      <c r="B15" s="421"/>
      <c r="C15" s="423"/>
      <c r="D15" s="423"/>
      <c r="E15" s="437"/>
      <c r="F15" s="435"/>
      <c r="G15" s="461"/>
      <c r="H15" s="429"/>
      <c r="I15" s="124"/>
      <c r="J15" s="146"/>
      <c r="K15" s="117"/>
      <c r="L15" s="117"/>
      <c r="M15" s="143"/>
      <c r="N15" s="117"/>
      <c r="O15" s="74"/>
      <c r="P15" s="74"/>
      <c r="Q15" s="74"/>
      <c r="R15" s="74"/>
      <c r="S15" s="74"/>
      <c r="T15" s="74"/>
      <c r="U15" s="74"/>
    </row>
    <row r="16" spans="1:21" ht="15" customHeight="1">
      <c r="A16" s="426" t="s">
        <v>67</v>
      </c>
      <c r="B16" s="420" t="e">
        <f>IF(#REF!&lt;&gt;0,#REF!,"/")</f>
        <v>#REF!</v>
      </c>
      <c r="C16" s="422" t="e">
        <f>IF(#REF!&lt;&gt;0,#REF!,"/")</f>
        <v>#REF!</v>
      </c>
      <c r="D16" s="422" t="e">
        <f>IF(#REF!&lt;&gt;0,#REF!,"/")</f>
        <v>#REF!</v>
      </c>
      <c r="E16" s="436" t="e">
        <f>IF(#REF!&lt;&gt;0,#REF!,"/")</f>
        <v>#REF!</v>
      </c>
      <c r="F16" s="434" t="e">
        <f>IF(#REF!&lt;&gt;0,#REF!,"/")</f>
        <v>#REF!</v>
      </c>
      <c r="G16" s="460" t="e">
        <f>IF(#REF!&lt;&gt;0,#REF!,"/")</f>
        <v>#REF!</v>
      </c>
      <c r="H16" s="430" t="e">
        <f>IF(#REF!&lt;&gt;0,#REF!,"…€")</f>
        <v>#REF!</v>
      </c>
      <c r="I16" s="124"/>
      <c r="J16" s="126"/>
      <c r="K16" s="52"/>
      <c r="L16" s="52"/>
      <c r="M16" s="117"/>
      <c r="N16" s="117"/>
      <c r="O16" s="74"/>
      <c r="P16" s="74"/>
      <c r="Q16" s="74"/>
      <c r="R16" s="74"/>
      <c r="S16" s="74"/>
      <c r="T16" s="74"/>
      <c r="U16" s="74"/>
    </row>
    <row r="17" spans="1:21" ht="15" customHeight="1" thickBot="1">
      <c r="A17" s="427"/>
      <c r="B17" s="421"/>
      <c r="C17" s="423"/>
      <c r="D17" s="423"/>
      <c r="E17" s="437"/>
      <c r="F17" s="435"/>
      <c r="G17" s="461"/>
      <c r="H17" s="431"/>
      <c r="I17" s="133"/>
      <c r="J17" s="117"/>
      <c r="K17" s="52"/>
      <c r="L17" s="52"/>
      <c r="M17" s="117"/>
      <c r="N17" s="117"/>
      <c r="O17" s="74"/>
      <c r="P17" s="74"/>
      <c r="Q17" s="74"/>
      <c r="R17" s="74"/>
      <c r="S17" s="74"/>
      <c r="T17" s="74"/>
      <c r="U17" s="74"/>
    </row>
    <row r="18" spans="1:21" ht="15" customHeight="1">
      <c r="A18" s="424" t="s">
        <v>68</v>
      </c>
      <c r="B18" s="420" t="e">
        <f>IF(#REF!&lt;&gt;0,#REF!,"/")</f>
        <v>#REF!</v>
      </c>
      <c r="C18" s="422" t="e">
        <f>IF(#REF!&lt;&gt;0,#REF!,"/")</f>
        <v>#REF!</v>
      </c>
      <c r="D18" s="422" t="e">
        <f>IF(#REF!&lt;&gt;0,#REF!,"/")</f>
        <v>#REF!</v>
      </c>
      <c r="E18" s="436" t="e">
        <f>IF(#REF!&lt;&gt;0,#REF!,"/")</f>
        <v>#REF!</v>
      </c>
      <c r="F18" s="434" t="e">
        <f>IF(#REF!&lt;&gt;0,#REF!,"/")</f>
        <v>#REF!</v>
      </c>
      <c r="G18" s="460" t="e">
        <f>IF(#REF!&lt;&gt;0,#REF!,"/")</f>
        <v>#REF!</v>
      </c>
      <c r="H18" s="428" t="e">
        <f>IF(#REF!&lt;&gt;0,#REF!,"…€")</f>
        <v>#REF!</v>
      </c>
      <c r="I18" s="133"/>
      <c r="J18" s="118"/>
      <c r="K18" s="52"/>
      <c r="L18" s="127"/>
      <c r="M18" s="127"/>
      <c r="N18" s="127"/>
      <c r="O18" s="74"/>
      <c r="P18" s="74"/>
      <c r="Q18" s="74"/>
      <c r="R18" s="74"/>
      <c r="S18" s="74"/>
      <c r="T18" s="74"/>
      <c r="U18" s="74"/>
    </row>
    <row r="19" spans="1:21" ht="15" customHeight="1" thickBot="1">
      <c r="A19" s="425"/>
      <c r="B19" s="421"/>
      <c r="C19" s="423"/>
      <c r="D19" s="423"/>
      <c r="E19" s="437"/>
      <c r="F19" s="435"/>
      <c r="G19" s="461"/>
      <c r="H19" s="429"/>
      <c r="I19" s="122"/>
      <c r="J19" s="118"/>
      <c r="K19" s="52"/>
      <c r="L19" s="145"/>
      <c r="M19" s="127"/>
      <c r="N19" s="127"/>
      <c r="O19" s="74"/>
      <c r="P19" s="74"/>
      <c r="Q19" s="74"/>
      <c r="R19" s="74"/>
      <c r="S19" s="74"/>
      <c r="T19" s="74"/>
      <c r="U19" s="74"/>
    </row>
    <row r="20" spans="1:21" ht="15" customHeight="1">
      <c r="A20" s="426" t="s">
        <v>69</v>
      </c>
      <c r="B20" s="420" t="e">
        <f>IF(#REF!&lt;&gt;0,#REF!,"/")</f>
        <v>#REF!</v>
      </c>
      <c r="C20" s="422" t="e">
        <f>IF(#REF!&lt;&gt;0,#REF!,"/")</f>
        <v>#REF!</v>
      </c>
      <c r="D20" s="422" t="e">
        <f>IF(#REF!&lt;&gt;0,#REF!,"/")</f>
        <v>#REF!</v>
      </c>
      <c r="E20" s="436" t="e">
        <f>IF(#REF!&lt;&gt;0,#REF!,"/")</f>
        <v>#REF!</v>
      </c>
      <c r="F20" s="434" t="e">
        <f>IF(#REF!&lt;&gt;0,#REF!,"/")</f>
        <v>#REF!</v>
      </c>
      <c r="G20" s="432" t="e">
        <f>IF(#REF!&lt;&gt;0,#REF!,"/")</f>
        <v>#REF!</v>
      </c>
      <c r="H20" s="430" t="e">
        <f>IF(#REF!&lt;&gt;0,#REF!,"…€")</f>
        <v>#REF!</v>
      </c>
      <c r="I20" s="122"/>
      <c r="J20" s="118"/>
      <c r="K20" s="52"/>
      <c r="L20" s="52"/>
      <c r="M20" s="117"/>
      <c r="N20" s="117"/>
      <c r="O20" s="74"/>
      <c r="P20" s="74"/>
      <c r="Q20" s="74"/>
      <c r="R20" s="74"/>
      <c r="S20" s="74"/>
      <c r="T20" s="74"/>
      <c r="U20" s="74"/>
    </row>
    <row r="21" spans="1:21" ht="15" customHeight="1" thickBot="1">
      <c r="A21" s="427"/>
      <c r="B21" s="421"/>
      <c r="C21" s="423"/>
      <c r="D21" s="423"/>
      <c r="E21" s="437"/>
      <c r="F21" s="435"/>
      <c r="G21" s="433"/>
      <c r="H21" s="431"/>
      <c r="I21" s="122"/>
      <c r="J21" s="118"/>
      <c r="K21" s="52"/>
      <c r="L21" s="52"/>
      <c r="M21" s="117"/>
      <c r="N21" s="117"/>
      <c r="O21" s="74"/>
      <c r="P21" s="74"/>
      <c r="Q21" s="74"/>
      <c r="R21" s="74"/>
      <c r="S21" s="74"/>
      <c r="T21" s="74"/>
      <c r="U21" s="74"/>
    </row>
    <row r="22" spans="1:21" ht="15" customHeight="1">
      <c r="A22" s="424" t="s">
        <v>70</v>
      </c>
      <c r="B22" s="420" t="e">
        <f>IF(#REF!&lt;&gt;0,#REF!,"/")</f>
        <v>#REF!</v>
      </c>
      <c r="C22" s="422" t="e">
        <f>IF(#REF!&lt;&gt;0,#REF!,"/")</f>
        <v>#REF!</v>
      </c>
      <c r="D22" s="422" t="e">
        <f>IF(#REF!&lt;&gt;0,#REF!,"/")</f>
        <v>#REF!</v>
      </c>
      <c r="E22" s="436" t="e">
        <f>IF(#REF!&lt;&gt;0,#REF!,"/")</f>
        <v>#REF!</v>
      </c>
      <c r="F22" s="434" t="e">
        <f>IF(#REF!&lt;&gt;0,#REF!,"/")</f>
        <v>#REF!</v>
      </c>
      <c r="G22" s="432" t="e">
        <f>IF(#REF!&lt;&gt;0,#REF!,"/")</f>
        <v>#REF!</v>
      </c>
      <c r="H22" s="428" t="e">
        <f>IF(#REF!&lt;&gt;0,#REF!,"…€")</f>
        <v>#REF!</v>
      </c>
      <c r="I22" s="122"/>
      <c r="J22" s="118"/>
      <c r="K22" s="52"/>
      <c r="L22" s="52"/>
      <c r="M22" s="117"/>
      <c r="N22" s="117"/>
      <c r="O22" s="74"/>
    </row>
    <row r="23" spans="1:21" ht="15" customHeight="1" thickBot="1">
      <c r="A23" s="425"/>
      <c r="B23" s="421"/>
      <c r="C23" s="423"/>
      <c r="D23" s="423"/>
      <c r="E23" s="437"/>
      <c r="F23" s="435"/>
      <c r="G23" s="433"/>
      <c r="H23" s="429"/>
      <c r="I23" s="122"/>
      <c r="J23" s="123"/>
      <c r="K23" s="127"/>
      <c r="L23" s="144" t="s">
        <v>90</v>
      </c>
      <c r="M23" s="127"/>
      <c r="N23" s="127"/>
      <c r="O23" s="74"/>
    </row>
    <row r="24" spans="1:21" ht="15" customHeight="1">
      <c r="A24" s="426" t="s">
        <v>71</v>
      </c>
      <c r="B24" s="420" t="e">
        <f>IF(#REF!&lt;&gt;0,#REF!,"/")</f>
        <v>#REF!</v>
      </c>
      <c r="C24" s="422" t="e">
        <f>IF(#REF!&lt;&gt;0,#REF!,"/")</f>
        <v>#REF!</v>
      </c>
      <c r="D24" s="422" t="e">
        <f>IF(#REF!&lt;&gt;0,#REF!,"/")</f>
        <v>#REF!</v>
      </c>
      <c r="E24" s="436" t="e">
        <f>IF(#REF!&lt;&gt;0,#REF!,"/")</f>
        <v>#REF!</v>
      </c>
      <c r="F24" s="434" t="e">
        <f>IF(#REF!&lt;&gt;0,#REF!,"/")</f>
        <v>#REF!</v>
      </c>
      <c r="G24" s="432" t="e">
        <f>IF(#REF!&lt;&gt;0,#REF!,"/")</f>
        <v>#REF!</v>
      </c>
      <c r="H24" s="430" t="e">
        <f>IF(#REF!&lt;&gt;0,#REF!,"…€")</f>
        <v>#REF!</v>
      </c>
      <c r="I24" s="122"/>
      <c r="J24" s="118"/>
      <c r="K24" s="52"/>
      <c r="L24" s="52"/>
      <c r="M24" s="117"/>
      <c r="N24" s="117"/>
      <c r="O24" s="74"/>
    </row>
    <row r="25" spans="1:21" ht="15" customHeight="1" thickBot="1">
      <c r="A25" s="427"/>
      <c r="B25" s="421"/>
      <c r="C25" s="423"/>
      <c r="D25" s="423"/>
      <c r="E25" s="437"/>
      <c r="F25" s="435"/>
      <c r="G25" s="433"/>
      <c r="H25" s="431"/>
      <c r="I25" s="122"/>
      <c r="J25" s="121"/>
      <c r="K25" s="52"/>
      <c r="L25" s="117"/>
      <c r="M25" s="117"/>
      <c r="N25" s="117"/>
    </row>
    <row r="26" spans="1:21" ht="15" customHeight="1">
      <c r="A26" s="424" t="s">
        <v>72</v>
      </c>
      <c r="B26" s="420" t="e">
        <f>IF(#REF!&lt;&gt;0,#REF!,"/")</f>
        <v>#REF!</v>
      </c>
      <c r="C26" s="422" t="e">
        <f>IF(#REF!&lt;&gt;0,#REF!,"/")</f>
        <v>#REF!</v>
      </c>
      <c r="D26" s="422" t="e">
        <f>IF(#REF!&lt;&gt;0,#REF!,"/")</f>
        <v>#REF!</v>
      </c>
      <c r="E26" s="436" t="e">
        <f>IF(#REF!&lt;&gt;0,#REF!,"/")</f>
        <v>#REF!</v>
      </c>
      <c r="F26" s="434" t="e">
        <f>IF(#REF!&lt;&gt;0,#REF!,"/")</f>
        <v>#REF!</v>
      </c>
      <c r="G26" s="432" t="e">
        <f>IF(#REF!&lt;&gt;0,#REF!,"/")</f>
        <v>#REF!</v>
      </c>
      <c r="H26" s="428" t="e">
        <f>IF(#REF!&lt;&gt;0,#REF!,"…€")</f>
        <v>#REF!</v>
      </c>
      <c r="I26" s="122"/>
      <c r="J26" s="118"/>
      <c r="K26" s="52"/>
      <c r="L26" s="52"/>
      <c r="M26" s="134"/>
      <c r="N26" s="117"/>
    </row>
    <row r="27" spans="1:21" ht="15" customHeight="1" thickBot="1">
      <c r="A27" s="425"/>
      <c r="B27" s="421"/>
      <c r="C27" s="423"/>
      <c r="D27" s="423"/>
      <c r="E27" s="437"/>
      <c r="F27" s="435"/>
      <c r="G27" s="433"/>
      <c r="H27" s="429"/>
      <c r="I27" s="122"/>
      <c r="J27" s="121"/>
      <c r="K27" s="52"/>
      <c r="L27" s="128"/>
      <c r="M27" s="127"/>
      <c r="N27" s="127"/>
    </row>
    <row r="28" spans="1:21" ht="15" customHeight="1">
      <c r="A28" s="426" t="s">
        <v>85</v>
      </c>
      <c r="B28" s="420" t="e">
        <f>IF(#REF!&lt;&gt;0,#REF!,"/")</f>
        <v>#REF!</v>
      </c>
      <c r="C28" s="422" t="e">
        <f>IF(#REF!&lt;&gt;0,#REF!,"/")</f>
        <v>#REF!</v>
      </c>
      <c r="D28" s="422" t="e">
        <f>IF(#REF!&lt;&gt;0,#REF!,"/")</f>
        <v>#REF!</v>
      </c>
      <c r="E28" s="436" t="e">
        <f>IF(#REF!&lt;&gt;0,#REF!,"/")</f>
        <v>#REF!</v>
      </c>
      <c r="F28" s="434" t="e">
        <f>IF(#REF!&lt;&gt;0,#REF!,"/")</f>
        <v>#REF!</v>
      </c>
      <c r="G28" s="432" t="e">
        <f>IF(#REF!&lt;&gt;0,#REF!,"/")</f>
        <v>#REF!</v>
      </c>
      <c r="H28" s="430" t="e">
        <f>IF(#REF!&lt;&gt;0,#REF!,"…€")</f>
        <v>#REF!</v>
      </c>
      <c r="I28" s="122"/>
      <c r="J28" s="118"/>
      <c r="K28" s="52"/>
      <c r="L28" s="129"/>
      <c r="M28" s="135"/>
      <c r="N28" s="117"/>
    </row>
    <row r="29" spans="1:21" ht="15" customHeight="1" thickBot="1">
      <c r="A29" s="427"/>
      <c r="B29" s="421"/>
      <c r="C29" s="423"/>
      <c r="D29" s="423"/>
      <c r="E29" s="437"/>
      <c r="F29" s="435"/>
      <c r="G29" s="433"/>
      <c r="H29" s="431"/>
      <c r="I29" s="122"/>
      <c r="J29" s="118"/>
      <c r="K29" s="52"/>
      <c r="L29" s="52"/>
      <c r="M29" s="52"/>
      <c r="N29" s="117"/>
    </row>
    <row r="30" spans="1:21" ht="15" customHeight="1">
      <c r="A30" s="424" t="s">
        <v>73</v>
      </c>
      <c r="B30" s="420" t="e">
        <f>IF(#REF!&lt;&gt;0,#REF!,"/")</f>
        <v>#REF!</v>
      </c>
      <c r="C30" s="422" t="e">
        <f>IF(#REF!&lt;&gt;0,#REF!,"/")</f>
        <v>#REF!</v>
      </c>
      <c r="D30" s="422" t="e">
        <f>IF(#REF!&lt;&gt;0,#REF!,"/")</f>
        <v>#REF!</v>
      </c>
      <c r="E30" s="436" t="e">
        <f>IF(#REF!&lt;&gt;0,#REF!,"/")</f>
        <v>#REF!</v>
      </c>
      <c r="F30" s="434" t="e">
        <f>IF(#REF!&lt;&gt;0,#REF!,"/")</f>
        <v>#REF!</v>
      </c>
      <c r="G30" s="432" t="e">
        <f>IF(#REF!&lt;&gt;0,#REF!,"/")</f>
        <v>#REF!</v>
      </c>
      <c r="H30" s="428" t="e">
        <f>IF(#REF!&lt;&gt;0,#REF!,"…€")</f>
        <v>#REF!</v>
      </c>
      <c r="I30" s="122"/>
      <c r="J30" s="118"/>
      <c r="K30" s="52"/>
      <c r="L30" s="130"/>
      <c r="M30" s="131"/>
      <c r="N30" s="131"/>
      <c r="O30" s="90"/>
      <c r="P30" s="90"/>
    </row>
    <row r="31" spans="1:21" ht="15" customHeight="1" thickBot="1">
      <c r="A31" s="425"/>
      <c r="B31" s="421"/>
      <c r="C31" s="423"/>
      <c r="D31" s="423"/>
      <c r="E31" s="437"/>
      <c r="F31" s="435"/>
      <c r="G31" s="433"/>
      <c r="H31" s="429"/>
      <c r="I31" s="122"/>
      <c r="J31" s="118"/>
      <c r="K31" s="52"/>
      <c r="L31" s="131"/>
      <c r="M31" s="131"/>
      <c r="N31" s="131"/>
      <c r="O31" s="90"/>
      <c r="P31" s="90"/>
    </row>
    <row r="32" spans="1:21" ht="15" customHeight="1">
      <c r="A32" s="426" t="s">
        <v>74</v>
      </c>
      <c r="B32" s="420" t="e">
        <f>IF(#REF!&lt;&gt;0,#REF!,"/")</f>
        <v>#REF!</v>
      </c>
      <c r="C32" s="422" t="e">
        <f>IF(#REF!&lt;&gt;0,#REF!,"/")</f>
        <v>#REF!</v>
      </c>
      <c r="D32" s="422" t="e">
        <f>IF(#REF!&lt;&gt;0,#REF!,"/")</f>
        <v>#REF!</v>
      </c>
      <c r="E32" s="436" t="e">
        <f>IF(#REF!&lt;&gt;0,#REF!,"/")</f>
        <v>#REF!</v>
      </c>
      <c r="F32" s="434" t="e">
        <f>IF(#REF!&lt;&gt;0,#REF!,"/")</f>
        <v>#REF!</v>
      </c>
      <c r="G32" s="432" t="e">
        <f>IF(#REF!&lt;&gt;0,#REF!,"/")</f>
        <v>#REF!</v>
      </c>
      <c r="H32" s="430" t="e">
        <f>IF(#REF!&lt;&gt;0,#REF!,"…€")</f>
        <v>#REF!</v>
      </c>
      <c r="I32" s="122"/>
      <c r="J32" s="118"/>
      <c r="K32" s="52"/>
      <c r="L32" s="131"/>
      <c r="M32" s="131"/>
      <c r="N32" s="131"/>
      <c r="O32" s="90"/>
      <c r="P32" s="90"/>
    </row>
    <row r="33" spans="1:16" ht="15" customHeight="1" thickBot="1">
      <c r="A33" s="427"/>
      <c r="B33" s="421"/>
      <c r="C33" s="423"/>
      <c r="D33" s="423"/>
      <c r="E33" s="437"/>
      <c r="F33" s="435"/>
      <c r="G33" s="433"/>
      <c r="H33" s="431"/>
      <c r="I33" s="122"/>
      <c r="J33" s="118"/>
      <c r="K33" s="52"/>
      <c r="L33" s="131"/>
      <c r="M33" s="131"/>
      <c r="N33" s="131"/>
      <c r="O33" s="90"/>
      <c r="P33" s="90"/>
    </row>
    <row r="34" spans="1:16" ht="15" customHeight="1">
      <c r="A34" s="424" t="s">
        <v>75</v>
      </c>
      <c r="B34" s="420" t="e">
        <f>IF(#REF!&lt;&gt;0,#REF!,"/")</f>
        <v>#REF!</v>
      </c>
      <c r="C34" s="422" t="e">
        <f>IF(#REF!&lt;&gt;0,#REF!,"/")</f>
        <v>#REF!</v>
      </c>
      <c r="D34" s="422" t="e">
        <f>IF(#REF!&lt;&gt;0,#REF!,"/")</f>
        <v>#REF!</v>
      </c>
      <c r="E34" s="436" t="e">
        <f>IF(#REF!&lt;&gt;0,#REF!,"/")</f>
        <v>#REF!</v>
      </c>
      <c r="F34" s="434" t="e">
        <f>IF(#REF!&lt;&gt;0,#REF!,"/")</f>
        <v>#REF!</v>
      </c>
      <c r="G34" s="432" t="e">
        <f>IF(#REF!&lt;&gt;0,#REF!,"/")</f>
        <v>#REF!</v>
      </c>
      <c r="H34" s="428" t="e">
        <f>IF(#REF!&lt;&gt;0,#REF!,"…€")</f>
        <v>#REF!</v>
      </c>
      <c r="I34" s="122"/>
      <c r="J34" s="118"/>
      <c r="K34" s="52"/>
      <c r="L34" s="131"/>
      <c r="M34" s="131"/>
      <c r="N34" s="131"/>
      <c r="O34" s="90"/>
      <c r="P34" s="90"/>
    </row>
    <row r="35" spans="1:16" ht="15" customHeight="1" thickBot="1">
      <c r="A35" s="425"/>
      <c r="B35" s="421"/>
      <c r="C35" s="423"/>
      <c r="D35" s="423"/>
      <c r="E35" s="437"/>
      <c r="F35" s="435"/>
      <c r="G35" s="433"/>
      <c r="H35" s="429"/>
      <c r="I35" s="122"/>
      <c r="J35" s="118"/>
      <c r="K35" s="52"/>
      <c r="L35" s="52"/>
      <c r="M35" s="52"/>
      <c r="N35" s="117"/>
    </row>
    <row r="36" spans="1:16" ht="15" customHeight="1">
      <c r="A36" s="426" t="s">
        <v>76</v>
      </c>
      <c r="B36" s="420" t="e">
        <f>IF(#REF!&lt;&gt;0,#REF!,"/")</f>
        <v>#REF!</v>
      </c>
      <c r="C36" s="422" t="e">
        <f>IF(#REF!&lt;&gt;0,#REF!,"/")</f>
        <v>#REF!</v>
      </c>
      <c r="D36" s="422" t="e">
        <f>IF(#REF!&lt;&gt;0,#REF!,"/")</f>
        <v>#REF!</v>
      </c>
      <c r="E36" s="436" t="e">
        <f>IF(#REF!&lt;&gt;0,#REF!,"/")</f>
        <v>#REF!</v>
      </c>
      <c r="F36" s="434" t="e">
        <f>IF(#REF!&lt;&gt;0,#REF!,"/")</f>
        <v>#REF!</v>
      </c>
      <c r="G36" s="432" t="e">
        <f>IF(#REF!&lt;&gt;0,#REF!,"/")</f>
        <v>#REF!</v>
      </c>
      <c r="H36" s="430" t="e">
        <f>IF(#REF!&lt;&gt;0,#REF!,"…€")</f>
        <v>#REF!</v>
      </c>
      <c r="I36" s="122"/>
      <c r="J36" s="118"/>
      <c r="K36" s="52"/>
      <c r="L36" s="52"/>
      <c r="M36" s="52"/>
      <c r="N36" s="117"/>
    </row>
    <row r="37" spans="1:16" ht="15" customHeight="1" thickBot="1">
      <c r="A37" s="425"/>
      <c r="B37" s="421"/>
      <c r="C37" s="423"/>
      <c r="D37" s="423"/>
      <c r="E37" s="437"/>
      <c r="F37" s="435"/>
      <c r="G37" s="433"/>
      <c r="H37" s="429"/>
      <c r="I37" s="122"/>
      <c r="J37" s="118"/>
      <c r="K37" s="52"/>
      <c r="L37" s="52"/>
      <c r="M37" s="52"/>
      <c r="N37" s="117"/>
    </row>
    <row r="38" spans="1:16" ht="15" customHeight="1" thickBot="1">
      <c r="A38" s="442" t="s">
        <v>86</v>
      </c>
      <c r="B38" s="443"/>
      <c r="C38" s="443"/>
      <c r="D38" s="443"/>
      <c r="E38" s="443"/>
      <c r="F38" s="443"/>
      <c r="G38" s="443"/>
      <c r="H38" s="444"/>
      <c r="I38" s="122"/>
      <c r="J38" s="118"/>
      <c r="K38" s="52"/>
      <c r="L38" s="132"/>
      <c r="M38" s="52"/>
      <c r="N38" s="117"/>
    </row>
    <row r="39" spans="1:16" ht="15" customHeight="1">
      <c r="A39" s="464" t="s">
        <v>112</v>
      </c>
      <c r="B39" s="448" t="s">
        <v>77</v>
      </c>
      <c r="C39" s="450" t="s">
        <v>78</v>
      </c>
      <c r="D39" s="451"/>
      <c r="E39" s="450" t="s">
        <v>81</v>
      </c>
      <c r="F39" s="451"/>
      <c r="G39" s="254" t="s">
        <v>65</v>
      </c>
      <c r="H39" s="447" t="s">
        <v>84</v>
      </c>
      <c r="I39" s="120"/>
      <c r="J39" s="125"/>
      <c r="K39" s="11"/>
      <c r="L39" s="11"/>
      <c r="M39" s="9"/>
    </row>
    <row r="40" spans="1:16" ht="15" customHeight="1" thickBot="1">
      <c r="A40" s="465"/>
      <c r="B40" s="449"/>
      <c r="C40" s="225" t="s">
        <v>79</v>
      </c>
      <c r="D40" s="225" t="s">
        <v>80</v>
      </c>
      <c r="E40" s="225" t="s">
        <v>82</v>
      </c>
      <c r="F40" s="227" t="s">
        <v>83</v>
      </c>
      <c r="G40" s="255"/>
      <c r="H40" s="331"/>
      <c r="I40" s="120"/>
      <c r="J40" s="124"/>
      <c r="K40" s="11"/>
      <c r="L40" s="11"/>
      <c r="M40" s="9"/>
    </row>
    <row r="41" spans="1:16" ht="15" customHeight="1">
      <c r="A41" s="452" t="s">
        <v>113</v>
      </c>
      <c r="B41" s="454" t="e">
        <f t="shared" ref="B41:H41" si="0">SUM(B14:B37)</f>
        <v>#REF!</v>
      </c>
      <c r="C41" s="456" t="e">
        <f t="shared" si="0"/>
        <v>#REF!</v>
      </c>
      <c r="D41" s="456" t="e">
        <f t="shared" si="0"/>
        <v>#REF!</v>
      </c>
      <c r="E41" s="456" t="e">
        <f t="shared" si="0"/>
        <v>#REF!</v>
      </c>
      <c r="F41" s="456" t="e">
        <f t="shared" si="0"/>
        <v>#REF!</v>
      </c>
      <c r="G41" s="454" t="e">
        <f t="shared" si="0"/>
        <v>#REF!</v>
      </c>
      <c r="H41" s="458" t="e">
        <f t="shared" si="0"/>
        <v>#REF!</v>
      </c>
      <c r="I41" s="119"/>
      <c r="J41" s="126"/>
      <c r="K41" s="11"/>
      <c r="L41" s="11"/>
      <c r="M41" s="9"/>
    </row>
    <row r="42" spans="1:16" ht="15" customHeight="1" thickBot="1">
      <c r="A42" s="453"/>
      <c r="B42" s="455"/>
      <c r="C42" s="457"/>
      <c r="D42" s="457"/>
      <c r="E42" s="457"/>
      <c r="F42" s="457"/>
      <c r="G42" s="455"/>
      <c r="H42" s="459"/>
      <c r="I42" s="119"/>
      <c r="J42" s="30"/>
      <c r="K42" s="11"/>
      <c r="L42" s="11"/>
      <c r="M42" s="9"/>
    </row>
    <row r="43" spans="1:16" ht="15" customHeight="1" thickBot="1">
      <c r="A43" s="442" t="s">
        <v>87</v>
      </c>
      <c r="B43" s="443"/>
      <c r="C43" s="443"/>
      <c r="D43" s="443"/>
      <c r="E43" s="443"/>
      <c r="F43" s="443"/>
      <c r="G43" s="443"/>
      <c r="H43" s="444"/>
      <c r="J43" s="11"/>
      <c r="K43" s="11"/>
      <c r="L43" s="11"/>
      <c r="M43" s="9"/>
    </row>
    <row r="44" spans="1:16" ht="15" customHeight="1" thickBot="1">
      <c r="A44" s="438" t="s">
        <v>89</v>
      </c>
      <c r="B44" s="439"/>
      <c r="C44" s="439"/>
      <c r="D44" s="439"/>
      <c r="E44" s="439"/>
      <c r="F44" s="445" t="e">
        <f>#REF!</f>
        <v>#REF!</v>
      </c>
      <c r="G44" s="445"/>
      <c r="H44" s="446"/>
      <c r="I44" s="22"/>
      <c r="J44" s="33"/>
      <c r="K44" s="11"/>
      <c r="L44" s="11"/>
      <c r="M44" s="9"/>
    </row>
    <row r="45" spans="1:16" ht="15" customHeight="1" thickBot="1">
      <c r="A45" s="440" t="s">
        <v>60</v>
      </c>
      <c r="B45" s="441"/>
      <c r="C45" s="441"/>
      <c r="D45" s="441"/>
      <c r="E45" s="441"/>
      <c r="F45" s="445" t="e">
        <f>#REF!</f>
        <v>#REF!</v>
      </c>
      <c r="G45" s="445"/>
      <c r="H45" s="446"/>
      <c r="L45" s="9"/>
      <c r="M45" s="141"/>
      <c r="N45" s="142"/>
      <c r="O45" s="142"/>
      <c r="P45" s="142"/>
    </row>
    <row r="46" spans="1:16" ht="15" customHeight="1">
      <c r="A46" s="52"/>
      <c r="B46" s="52"/>
      <c r="C46" s="11"/>
      <c r="D46" s="52"/>
      <c r="E46" s="11"/>
      <c r="L46" s="9"/>
      <c r="M46" s="142"/>
      <c r="N46" s="142"/>
      <c r="O46" s="142"/>
      <c r="P46" s="142"/>
    </row>
    <row r="47" spans="1:16" ht="15" customHeight="1">
      <c r="A47" s="11"/>
      <c r="B47" s="11"/>
      <c r="C47" s="11"/>
      <c r="D47" s="52"/>
      <c r="E47" s="11"/>
      <c r="F47" s="137"/>
      <c r="G47" s="137"/>
      <c r="H47" s="137"/>
      <c r="I47" s="48"/>
      <c r="J47" s="3"/>
      <c r="K47" s="9"/>
      <c r="L47" s="9"/>
      <c r="M47" s="111"/>
      <c r="N47" s="111"/>
      <c r="O47" s="111"/>
      <c r="P47" s="111"/>
    </row>
    <row r="48" spans="1:16" ht="15" customHeight="1">
      <c r="A48" s="52"/>
      <c r="B48" s="52"/>
      <c r="C48" s="52"/>
      <c r="D48" s="52"/>
      <c r="E48" s="52"/>
      <c r="F48" s="137"/>
      <c r="G48" s="137"/>
      <c r="H48" s="137"/>
      <c r="I48" s="48"/>
      <c r="J48" s="3"/>
      <c r="K48" s="9"/>
      <c r="L48" s="9"/>
      <c r="M48" s="111"/>
      <c r="N48" s="111"/>
      <c r="O48" s="111"/>
      <c r="P48" s="111"/>
    </row>
    <row r="49" spans="1:13" ht="15" customHeight="1">
      <c r="A49" s="52"/>
      <c r="B49" s="52"/>
      <c r="C49" s="337"/>
      <c r="D49" s="337"/>
      <c r="E49" s="11"/>
      <c r="F49" s="11"/>
      <c r="G49" s="138"/>
      <c r="H49" s="63"/>
      <c r="I49" s="11"/>
      <c r="J49" s="11"/>
      <c r="K49" s="9"/>
      <c r="L49" s="9"/>
      <c r="M49" s="9"/>
    </row>
    <row r="50" spans="1:13" ht="15" customHeight="1">
      <c r="H50" s="14"/>
      <c r="I50" s="110"/>
      <c r="J50" s="11"/>
      <c r="K50" s="109"/>
      <c r="L50" s="7"/>
      <c r="M50" s="9"/>
    </row>
    <row r="51" spans="1:13" ht="15" customHeight="1">
      <c r="H51" s="14"/>
      <c r="I51" s="26"/>
      <c r="J51" s="11"/>
      <c r="K51" s="11"/>
      <c r="L51" s="9"/>
      <c r="M51" s="9"/>
    </row>
    <row r="52" spans="1:13" ht="15" customHeight="1">
      <c r="H52" s="14"/>
      <c r="I52" s="11"/>
      <c r="J52" s="11"/>
      <c r="K52" s="9"/>
      <c r="L52" s="9"/>
      <c r="M52" s="9"/>
    </row>
    <row r="53" spans="1:13" ht="15" customHeight="1">
      <c r="A53" s="9"/>
      <c r="B53" s="9"/>
      <c r="C53" s="23"/>
      <c r="D53" s="23"/>
      <c r="E53" s="23"/>
      <c r="F53" s="23"/>
      <c r="G53" s="139"/>
      <c r="H53" s="11"/>
      <c r="I53" s="9"/>
      <c r="J53" s="9"/>
      <c r="K53" s="9"/>
      <c r="L53" s="9"/>
      <c r="M53" s="9"/>
    </row>
    <row r="54" spans="1:13" ht="15.75" customHeight="1">
      <c r="A54" s="9"/>
      <c r="B54" s="9"/>
      <c r="C54" s="140"/>
      <c r="D54" s="140"/>
      <c r="E54" s="140"/>
      <c r="F54" s="140"/>
      <c r="G54" s="19"/>
      <c r="H54" s="11"/>
      <c r="I54" s="9"/>
      <c r="J54" s="9"/>
      <c r="K54" s="9"/>
      <c r="L54" s="9"/>
      <c r="M54" s="9"/>
    </row>
    <row r="55" spans="1:13" ht="15.75" customHeight="1">
      <c r="A55" s="9"/>
      <c r="B55" s="9"/>
      <c r="C55" s="11"/>
      <c r="D55" s="11"/>
      <c r="E55" s="11"/>
      <c r="F55" s="11"/>
      <c r="G55" s="11"/>
      <c r="H55" s="11"/>
      <c r="I55" s="9"/>
      <c r="J55" s="9"/>
      <c r="K55" s="9"/>
      <c r="L55" s="9"/>
      <c r="M55" s="9"/>
    </row>
    <row r="56" spans="1:13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1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9"/>
      <c r="M58" s="9"/>
    </row>
    <row r="59" spans="1:13" ht="12.75" customHeight="1"/>
    <row r="60" spans="1:13" ht="12.75" customHeight="1"/>
    <row r="61" spans="1:13" ht="12.75" customHeight="1"/>
    <row r="62" spans="1:13" ht="12.75" customHeight="1"/>
    <row r="63" spans="1:13" ht="12.75" customHeight="1"/>
    <row r="64" spans="1:1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4.25" customHeight="1"/>
    <row r="98" ht="14.25" customHeight="1"/>
  </sheetData>
  <mergeCells count="155">
    <mergeCell ref="A12:A13"/>
    <mergeCell ref="A39:A40"/>
    <mergeCell ref="A8:B8"/>
    <mergeCell ref="C8:D8"/>
    <mergeCell ref="G8:H8"/>
    <mergeCell ref="A9:B9"/>
    <mergeCell ref="C9:D9"/>
    <mergeCell ref="E9:G11"/>
    <mergeCell ref="H9:H11"/>
    <mergeCell ref="C4:D4"/>
    <mergeCell ref="E4:F4"/>
    <mergeCell ref="G4:H4"/>
    <mergeCell ref="A10:B10"/>
    <mergeCell ref="C10:D10"/>
    <mergeCell ref="A11:B11"/>
    <mergeCell ref="A6:B6"/>
    <mergeCell ref="C6:D6"/>
    <mergeCell ref="G6:H6"/>
    <mergeCell ref="A7:B7"/>
    <mergeCell ref="C7:D7"/>
    <mergeCell ref="E7:F7"/>
    <mergeCell ref="G7:H7"/>
    <mergeCell ref="C11:D11"/>
    <mergeCell ref="G16:G17"/>
    <mergeCell ref="G14:G15"/>
    <mergeCell ref="A18:A19"/>
    <mergeCell ref="A16:A17"/>
    <mergeCell ref="B16:B17"/>
    <mergeCell ref="A5:B5"/>
    <mergeCell ref="G5:H5"/>
    <mergeCell ref="E8:F8"/>
    <mergeCell ref="C5:D5"/>
    <mergeCell ref="E5:F5"/>
    <mergeCell ref="E6:F6"/>
    <mergeCell ref="H16:H17"/>
    <mergeCell ref="H14:H15"/>
    <mergeCell ref="C16:C17"/>
    <mergeCell ref="D16:D17"/>
    <mergeCell ref="A1:D2"/>
    <mergeCell ref="E1:H2"/>
    <mergeCell ref="A3:D3"/>
    <mergeCell ref="E3:H3"/>
    <mergeCell ref="A4:B4"/>
    <mergeCell ref="B18:B19"/>
    <mergeCell ref="F16:F17"/>
    <mergeCell ref="F14:F15"/>
    <mergeCell ref="E14:E15"/>
    <mergeCell ref="C49:D49"/>
    <mergeCell ref="D14:D15"/>
    <mergeCell ref="C14:C15"/>
    <mergeCell ref="B14:B15"/>
    <mergeCell ref="A14:A15"/>
    <mergeCell ref="C12:D12"/>
    <mergeCell ref="H20:H21"/>
    <mergeCell ref="A41:A42"/>
    <mergeCell ref="B41:B42"/>
    <mergeCell ref="C41:C42"/>
    <mergeCell ref="D41:D42"/>
    <mergeCell ref="E41:E42"/>
    <mergeCell ref="F41:F42"/>
    <mergeCell ref="G41:G42"/>
    <mergeCell ref="H41:H42"/>
    <mergeCell ref="H18:H19"/>
    <mergeCell ref="G20:G21"/>
    <mergeCell ref="G18:G19"/>
    <mergeCell ref="F20:F21"/>
    <mergeCell ref="H12:H13"/>
    <mergeCell ref="G12:G13"/>
    <mergeCell ref="E12:F12"/>
    <mergeCell ref="E20:E21"/>
    <mergeCell ref="E16:E17"/>
    <mergeCell ref="B12:B13"/>
    <mergeCell ref="F18:F19"/>
    <mergeCell ref="E18:E19"/>
    <mergeCell ref="D18:D19"/>
    <mergeCell ref="C18:C19"/>
    <mergeCell ref="A20:A21"/>
    <mergeCell ref="A43:H43"/>
    <mergeCell ref="H39:H40"/>
    <mergeCell ref="G39:G40"/>
    <mergeCell ref="B39:B40"/>
    <mergeCell ref="C39:D39"/>
    <mergeCell ref="E39:F39"/>
    <mergeCell ref="A36:A37"/>
    <mergeCell ref="B30:B31"/>
    <mergeCell ref="A30:A31"/>
    <mergeCell ref="H24:H25"/>
    <mergeCell ref="H22:H23"/>
    <mergeCell ref="B26:B27"/>
    <mergeCell ref="A26:A27"/>
    <mergeCell ref="H36:H37"/>
    <mergeCell ref="G36:G37"/>
    <mergeCell ref="F36:F37"/>
    <mergeCell ref="E36:E37"/>
    <mergeCell ref="D36:D37"/>
    <mergeCell ref="C36:C37"/>
    <mergeCell ref="B36:B37"/>
    <mergeCell ref="A28:A29"/>
    <mergeCell ref="A44:E44"/>
    <mergeCell ref="A45:E45"/>
    <mergeCell ref="A38:H38"/>
    <mergeCell ref="F44:H44"/>
    <mergeCell ref="F45:H45"/>
    <mergeCell ref="C28:C29"/>
    <mergeCell ref="B28:B29"/>
    <mergeCell ref="F28:F29"/>
    <mergeCell ref="D20:D21"/>
    <mergeCell ref="C20:C21"/>
    <mergeCell ref="B20:B21"/>
    <mergeCell ref="G24:G25"/>
    <mergeCell ref="C30:C31"/>
    <mergeCell ref="G22:G23"/>
    <mergeCell ref="F24:F25"/>
    <mergeCell ref="F22:F23"/>
    <mergeCell ref="B24:B25"/>
    <mergeCell ref="E30:E31"/>
    <mergeCell ref="E34:E35"/>
    <mergeCell ref="E32:E33"/>
    <mergeCell ref="D34:D35"/>
    <mergeCell ref="D32:D33"/>
    <mergeCell ref="E28:E29"/>
    <mergeCell ref="D30:D31"/>
    <mergeCell ref="D22:D23"/>
    <mergeCell ref="C24:C25"/>
    <mergeCell ref="C22:C23"/>
    <mergeCell ref="B22:B23"/>
    <mergeCell ref="E22:E23"/>
    <mergeCell ref="D24:D25"/>
    <mergeCell ref="E24:E25"/>
    <mergeCell ref="A24:A25"/>
    <mergeCell ref="A22:A23"/>
    <mergeCell ref="B34:B35"/>
    <mergeCell ref="C32:C33"/>
    <mergeCell ref="A34:A35"/>
    <mergeCell ref="B32:B33"/>
    <mergeCell ref="A32:A33"/>
    <mergeCell ref="C26:C27"/>
    <mergeCell ref="C34:C35"/>
    <mergeCell ref="H34:H35"/>
    <mergeCell ref="H32:H33"/>
    <mergeCell ref="G34:G35"/>
    <mergeCell ref="G32:G33"/>
    <mergeCell ref="F34:F35"/>
    <mergeCell ref="F32:F33"/>
    <mergeCell ref="H26:H27"/>
    <mergeCell ref="G26:G27"/>
    <mergeCell ref="F26:F27"/>
    <mergeCell ref="E26:E27"/>
    <mergeCell ref="D26:D27"/>
    <mergeCell ref="H30:H31"/>
    <mergeCell ref="H28:H29"/>
    <mergeCell ref="G30:G31"/>
    <mergeCell ref="G28:G29"/>
    <mergeCell ref="F30:F31"/>
    <mergeCell ref="D28:D29"/>
  </mergeCells>
  <conditionalFormatting sqref="C9:D9">
    <cfRule type="cellIs" dxfId="1" priority="1" stopIfTrue="1" operator="greaterThan">
      <formula>190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15"/>
  <dimension ref="A1:J365"/>
  <sheetViews>
    <sheetView workbookViewId="0">
      <selection activeCell="J33" sqref="J33"/>
    </sheetView>
  </sheetViews>
  <sheetFormatPr baseColWidth="10" defaultRowHeight="12.75"/>
  <cols>
    <col min="1" max="2" width="13.7109375" customWidth="1"/>
    <col min="3" max="4" width="10.7109375" customWidth="1"/>
    <col min="5" max="7" width="5.7109375" customWidth="1"/>
    <col min="8" max="8" width="10.7109375" style="206" customWidth="1"/>
  </cols>
  <sheetData>
    <row r="1" spans="1:10">
      <c r="A1" s="148">
        <v>43466</v>
      </c>
      <c r="B1" s="148">
        <v>43466</v>
      </c>
      <c r="C1" s="118" t="b">
        <f>WEEKDAY(Janvier!A15,2)&gt;5</f>
        <v>0</v>
      </c>
      <c r="D1" s="196" t="b">
        <f>COUNTIF(Formule!$A$1:$A$11,Janvier!A15)&gt;0</f>
        <v>1</v>
      </c>
      <c r="E1" s="199">
        <f>IF(Formule!C1=FALSE,0,10)</f>
        <v>0</v>
      </c>
      <c r="F1" s="199">
        <f>IF(D1=TRUE,2,"0")</f>
        <v>2</v>
      </c>
      <c r="G1" s="199">
        <f>E1+F1</f>
        <v>2</v>
      </c>
      <c r="H1" s="205" t="str">
        <f>IF(G1=2,"Jour Férié",IF(G1=10,"Week-End",IF(G1=12,"Jour Férié",IF(G1=0,""))))</f>
        <v>Jour Férié</v>
      </c>
      <c r="I1" s="118"/>
      <c r="J1" s="204"/>
    </row>
    <row r="2" spans="1:10">
      <c r="A2" s="148">
        <v>43577</v>
      </c>
      <c r="B2" s="148">
        <v>43467</v>
      </c>
      <c r="C2" s="118" t="b">
        <f>WEEKDAY(Janvier!A16,2)&gt;5</f>
        <v>0</v>
      </c>
      <c r="D2" s="196" t="b">
        <f>COUNTIF(Formule!$A$1:$A$11,Janvier!A16)&gt;0</f>
        <v>0</v>
      </c>
      <c r="E2" s="199">
        <f>IF(Formule!C2=FALSE,0,10)</f>
        <v>0</v>
      </c>
      <c r="F2" s="199" t="str">
        <f t="shared" ref="F2:F31" si="0">IF(D2=TRUE,2,"0")</f>
        <v>0</v>
      </c>
      <c r="G2" s="199">
        <f t="shared" ref="G2:G31" si="1">E2+F2</f>
        <v>0</v>
      </c>
      <c r="H2" s="205" t="str">
        <f t="shared" ref="H2:H31" si="2">IF(G2=2,"Jour Férié",IF(G2=10,"Week-End",IF(G2=12,"Jour Férié",IF(G2=0,""))))</f>
        <v/>
      </c>
      <c r="I2" s="118"/>
      <c r="J2" s="204"/>
    </row>
    <row r="3" spans="1:10">
      <c r="A3" s="148">
        <v>43586</v>
      </c>
      <c r="B3" s="148">
        <v>43468</v>
      </c>
      <c r="C3" s="118" t="b">
        <f>WEEKDAY(Janvier!A17,2)&gt;5</f>
        <v>0</v>
      </c>
      <c r="D3" s="196" t="b">
        <f>COUNTIF(Formule!$A$1:$A$11,Janvier!A17)&gt;0</f>
        <v>0</v>
      </c>
      <c r="E3" s="199">
        <f>IF(Formule!C3=FALSE,0,10)</f>
        <v>0</v>
      </c>
      <c r="F3" s="199" t="str">
        <f t="shared" si="0"/>
        <v>0</v>
      </c>
      <c r="G3" s="199">
        <f t="shared" si="1"/>
        <v>0</v>
      </c>
      <c r="H3" s="205" t="str">
        <f t="shared" si="2"/>
        <v/>
      </c>
      <c r="I3" s="118"/>
      <c r="J3" s="204"/>
    </row>
    <row r="4" spans="1:10">
      <c r="A4" s="148">
        <v>43593</v>
      </c>
      <c r="B4" s="148">
        <v>43469</v>
      </c>
      <c r="C4" s="118" t="b">
        <f>WEEKDAY(Janvier!A18,2)&gt;5</f>
        <v>0</v>
      </c>
      <c r="D4" s="196" t="b">
        <f>COUNTIF(Formule!$A$1:$A$11,Janvier!A18)&gt;0</f>
        <v>0</v>
      </c>
      <c r="E4" s="199">
        <f>IF(Formule!C4=FALSE,0,10)</f>
        <v>0</v>
      </c>
      <c r="F4" s="199" t="str">
        <f t="shared" si="0"/>
        <v>0</v>
      </c>
      <c r="G4" s="199">
        <f t="shared" si="1"/>
        <v>0</v>
      </c>
      <c r="H4" s="205" t="str">
        <f t="shared" si="2"/>
        <v/>
      </c>
      <c r="I4" s="118"/>
      <c r="J4" s="204"/>
    </row>
    <row r="5" spans="1:10">
      <c r="A5" s="148">
        <v>43615</v>
      </c>
      <c r="B5" s="148">
        <v>43470</v>
      </c>
      <c r="C5" s="118" t="b">
        <f>WEEKDAY(Janvier!A19,2)&gt;5</f>
        <v>1</v>
      </c>
      <c r="D5" s="196" t="b">
        <f>COUNTIF(Formule!$A$1:$A$11,Janvier!A19)&gt;0</f>
        <v>0</v>
      </c>
      <c r="E5" s="199">
        <f>IF(Formule!C5=FALSE,0,10)</f>
        <v>10</v>
      </c>
      <c r="F5" s="199" t="str">
        <f t="shared" si="0"/>
        <v>0</v>
      </c>
      <c r="G5" s="199">
        <f t="shared" si="1"/>
        <v>10</v>
      </c>
      <c r="H5" s="205" t="str">
        <f t="shared" si="2"/>
        <v>Week-End</v>
      </c>
      <c r="I5" s="118"/>
      <c r="J5" s="204"/>
    </row>
    <row r="6" spans="1:10">
      <c r="A6" s="148">
        <v>43626</v>
      </c>
      <c r="B6" s="148">
        <v>43471</v>
      </c>
      <c r="C6" s="118" t="b">
        <f>WEEKDAY(Janvier!A20,2)&gt;5</f>
        <v>1</v>
      </c>
      <c r="D6" s="196" t="b">
        <f>COUNTIF(Formule!$A$1:$A$11,Janvier!A20)&gt;0</f>
        <v>0</v>
      </c>
      <c r="E6" s="199">
        <f>IF(Formule!C6=FALSE,0,10)</f>
        <v>10</v>
      </c>
      <c r="F6" s="199" t="str">
        <f t="shared" si="0"/>
        <v>0</v>
      </c>
      <c r="G6" s="199">
        <f t="shared" si="1"/>
        <v>10</v>
      </c>
      <c r="H6" s="205" t="str">
        <f t="shared" si="2"/>
        <v>Week-End</v>
      </c>
      <c r="I6" s="118"/>
      <c r="J6" s="204"/>
    </row>
    <row r="7" spans="1:10">
      <c r="A7" s="148">
        <v>43660</v>
      </c>
      <c r="B7" s="148">
        <v>43472</v>
      </c>
      <c r="C7" s="118" t="b">
        <f>WEEKDAY(Janvier!A21,2)&gt;5</f>
        <v>0</v>
      </c>
      <c r="D7" s="196" t="b">
        <f>COUNTIF(Formule!$A$1:$A$11,Janvier!A21)&gt;0</f>
        <v>0</v>
      </c>
      <c r="E7" s="199">
        <f>IF(Formule!C7=FALSE,0,10)</f>
        <v>0</v>
      </c>
      <c r="F7" s="199" t="str">
        <f t="shared" si="0"/>
        <v>0</v>
      </c>
      <c r="G7" s="199">
        <f t="shared" si="1"/>
        <v>0</v>
      </c>
      <c r="H7" s="205" t="str">
        <f t="shared" si="2"/>
        <v/>
      </c>
      <c r="I7" s="118"/>
      <c r="J7" s="204"/>
    </row>
    <row r="8" spans="1:10">
      <c r="A8" s="148">
        <v>43692</v>
      </c>
      <c r="B8" s="148">
        <v>43473</v>
      </c>
      <c r="C8" s="118" t="b">
        <f>WEEKDAY(Janvier!A22,2)&gt;5</f>
        <v>0</v>
      </c>
      <c r="D8" s="196" t="b">
        <f>COUNTIF(Formule!$A$1:$A$11,Janvier!A22)&gt;0</f>
        <v>0</v>
      </c>
      <c r="E8" s="199">
        <f>IF(Formule!C8=FALSE,0,10)</f>
        <v>0</v>
      </c>
      <c r="F8" s="199" t="str">
        <f t="shared" si="0"/>
        <v>0</v>
      </c>
      <c r="G8" s="199">
        <f t="shared" si="1"/>
        <v>0</v>
      </c>
      <c r="H8" s="205" t="str">
        <f t="shared" si="2"/>
        <v/>
      </c>
      <c r="I8" s="118"/>
      <c r="J8" s="204"/>
    </row>
    <row r="9" spans="1:10">
      <c r="A9" s="148">
        <v>43770</v>
      </c>
      <c r="B9" s="148">
        <v>43474</v>
      </c>
      <c r="C9" s="118" t="b">
        <f>WEEKDAY(Janvier!A23,2)&gt;5</f>
        <v>0</v>
      </c>
      <c r="D9" s="196" t="b">
        <f>COUNTIF(Formule!$A$1:$A$11,Janvier!A23)&gt;0</f>
        <v>0</v>
      </c>
      <c r="E9" s="199">
        <f>IF(Formule!C9=FALSE,0,10)</f>
        <v>0</v>
      </c>
      <c r="F9" s="199" t="str">
        <f t="shared" si="0"/>
        <v>0</v>
      </c>
      <c r="G9" s="199">
        <f t="shared" si="1"/>
        <v>0</v>
      </c>
      <c r="H9" s="205" t="str">
        <f t="shared" si="2"/>
        <v/>
      </c>
      <c r="I9" s="118"/>
      <c r="J9" s="204"/>
    </row>
    <row r="10" spans="1:10">
      <c r="A10" s="148">
        <v>43780</v>
      </c>
      <c r="B10" s="148">
        <v>43475</v>
      </c>
      <c r="C10" s="118" t="b">
        <f>WEEKDAY(Janvier!A24,2)&gt;5</f>
        <v>0</v>
      </c>
      <c r="D10" s="196" t="b">
        <f>COUNTIF(Formule!$A$1:$A$11,Janvier!A24)&gt;0</f>
        <v>0</v>
      </c>
      <c r="E10" s="199">
        <f>IF(Formule!C10=FALSE,0,10)</f>
        <v>0</v>
      </c>
      <c r="F10" s="199" t="str">
        <f t="shared" si="0"/>
        <v>0</v>
      </c>
      <c r="G10" s="199">
        <f t="shared" si="1"/>
        <v>0</v>
      </c>
      <c r="H10" s="205" t="str">
        <f t="shared" si="2"/>
        <v/>
      </c>
      <c r="I10" s="118"/>
      <c r="J10" s="204"/>
    </row>
    <row r="11" spans="1:10">
      <c r="A11" s="148">
        <v>43824</v>
      </c>
      <c r="B11" s="148">
        <v>43476</v>
      </c>
      <c r="C11" s="118" t="b">
        <f>WEEKDAY(Janvier!A25,2)&gt;5</f>
        <v>0</v>
      </c>
      <c r="D11" s="196" t="b">
        <f>COUNTIF(Formule!$A$1:$A$11,Janvier!A25)&gt;0</f>
        <v>0</v>
      </c>
      <c r="E11" s="199">
        <f>IF(Formule!C11=FALSE,0,10)</f>
        <v>0</v>
      </c>
      <c r="F11" s="199" t="str">
        <f t="shared" si="0"/>
        <v>0</v>
      </c>
      <c r="G11" s="199">
        <f t="shared" si="1"/>
        <v>0</v>
      </c>
      <c r="H11" s="205" t="str">
        <f t="shared" si="2"/>
        <v/>
      </c>
      <c r="I11" s="118"/>
      <c r="J11" s="204"/>
    </row>
    <row r="12" spans="1:10">
      <c r="B12" s="148">
        <v>43477</v>
      </c>
      <c r="C12" s="118" t="b">
        <f>WEEKDAY(Janvier!A26,2)&gt;5</f>
        <v>1</v>
      </c>
      <c r="D12" s="196" t="b">
        <f>COUNTIF(Formule!$A$1:$A$11,Janvier!A26)&gt;0</f>
        <v>0</v>
      </c>
      <c r="E12" s="199">
        <f>IF(Formule!C12=FALSE,0,10)</f>
        <v>10</v>
      </c>
      <c r="F12" s="199" t="str">
        <f t="shared" si="0"/>
        <v>0</v>
      </c>
      <c r="G12" s="199">
        <f t="shared" si="1"/>
        <v>10</v>
      </c>
      <c r="H12" s="205" t="str">
        <f t="shared" si="2"/>
        <v>Week-End</v>
      </c>
      <c r="I12" s="118"/>
      <c r="J12" s="204"/>
    </row>
    <row r="13" spans="1:10">
      <c r="B13" s="148">
        <v>43478</v>
      </c>
      <c r="C13" s="118" t="b">
        <f>WEEKDAY(Janvier!A27,2)&gt;5</f>
        <v>1</v>
      </c>
      <c r="D13" s="196" t="b">
        <f>COUNTIF(Formule!$A$1:$A$11,Janvier!A27)&gt;0</f>
        <v>0</v>
      </c>
      <c r="E13" s="199">
        <f>IF(Formule!C13=FALSE,0,10)</f>
        <v>10</v>
      </c>
      <c r="F13" s="199" t="str">
        <f t="shared" si="0"/>
        <v>0</v>
      </c>
      <c r="G13" s="199">
        <f t="shared" si="1"/>
        <v>10</v>
      </c>
      <c r="H13" s="205" t="str">
        <f t="shared" si="2"/>
        <v>Week-End</v>
      </c>
      <c r="I13" s="118"/>
      <c r="J13" s="204"/>
    </row>
    <row r="14" spans="1:10">
      <c r="B14" s="148">
        <v>43479</v>
      </c>
      <c r="C14" s="118" t="b">
        <f>WEEKDAY(Janvier!A28,2)&gt;5</f>
        <v>0</v>
      </c>
      <c r="D14" s="196" t="b">
        <f>COUNTIF(Formule!$A$1:$A$11,Janvier!A28)&gt;0</f>
        <v>0</v>
      </c>
      <c r="E14" s="199">
        <f>IF(Formule!C14=FALSE,0,10)</f>
        <v>0</v>
      </c>
      <c r="F14" s="199" t="str">
        <f t="shared" si="0"/>
        <v>0</v>
      </c>
      <c r="G14" s="199">
        <f t="shared" si="1"/>
        <v>0</v>
      </c>
      <c r="H14" s="205" t="str">
        <f t="shared" si="2"/>
        <v/>
      </c>
      <c r="I14" s="118"/>
      <c r="J14" s="204"/>
    </row>
    <row r="15" spans="1:10">
      <c r="B15" s="148">
        <v>43480</v>
      </c>
      <c r="C15" s="118" t="b">
        <f>WEEKDAY(Janvier!A29,2)&gt;5</f>
        <v>0</v>
      </c>
      <c r="D15" s="196" t="b">
        <f>COUNTIF(Formule!$A$1:$A$11,Janvier!A29)&gt;0</f>
        <v>0</v>
      </c>
      <c r="E15" s="199">
        <f>IF(Formule!C15=FALSE,0,10)</f>
        <v>0</v>
      </c>
      <c r="F15" s="199" t="str">
        <f t="shared" si="0"/>
        <v>0</v>
      </c>
      <c r="G15" s="199">
        <f t="shared" si="1"/>
        <v>0</v>
      </c>
      <c r="H15" s="205" t="str">
        <f t="shared" si="2"/>
        <v/>
      </c>
      <c r="I15" s="118"/>
      <c r="J15" s="204"/>
    </row>
    <row r="16" spans="1:10">
      <c r="B16" s="148">
        <v>43481</v>
      </c>
      <c r="C16" s="118" t="b">
        <f>WEEKDAY(Janvier!A30,2)&gt;5</f>
        <v>0</v>
      </c>
      <c r="D16" s="196" t="b">
        <f>COUNTIF(Formule!$A$1:$A$11,Janvier!A30)&gt;0</f>
        <v>0</v>
      </c>
      <c r="E16" s="199">
        <f>IF(Formule!C16=FALSE,0,10)</f>
        <v>0</v>
      </c>
      <c r="F16" s="199" t="str">
        <f t="shared" si="0"/>
        <v>0</v>
      </c>
      <c r="G16" s="199">
        <f t="shared" si="1"/>
        <v>0</v>
      </c>
      <c r="H16" s="205" t="str">
        <f t="shared" si="2"/>
        <v/>
      </c>
      <c r="I16" s="118"/>
      <c r="J16" s="204"/>
    </row>
    <row r="17" spans="2:10">
      <c r="B17" s="148">
        <v>43482</v>
      </c>
      <c r="C17" s="118" t="b">
        <f>WEEKDAY(Janvier!A31,2)&gt;5</f>
        <v>0</v>
      </c>
      <c r="D17" s="196" t="b">
        <f>COUNTIF(Formule!$A$1:$A$11,Janvier!A31)&gt;0</f>
        <v>0</v>
      </c>
      <c r="E17" s="199">
        <f>IF(Formule!C17=FALSE,0,10)</f>
        <v>0</v>
      </c>
      <c r="F17" s="199" t="str">
        <f t="shared" si="0"/>
        <v>0</v>
      </c>
      <c r="G17" s="199">
        <f t="shared" si="1"/>
        <v>0</v>
      </c>
      <c r="H17" s="205" t="str">
        <f t="shared" si="2"/>
        <v/>
      </c>
      <c r="I17" s="118"/>
      <c r="J17" s="204"/>
    </row>
    <row r="18" spans="2:10">
      <c r="B18" s="148">
        <v>43483</v>
      </c>
      <c r="C18" s="118" t="b">
        <f>WEEKDAY(Janvier!A32,2)&gt;5</f>
        <v>0</v>
      </c>
      <c r="D18" s="196" t="b">
        <f>COUNTIF(Formule!$A$1:$A$11,Janvier!A32)&gt;0</f>
        <v>0</v>
      </c>
      <c r="E18" s="199">
        <f>IF(Formule!C18=FALSE,0,10)</f>
        <v>0</v>
      </c>
      <c r="F18" s="199" t="str">
        <f t="shared" si="0"/>
        <v>0</v>
      </c>
      <c r="G18" s="199">
        <f t="shared" si="1"/>
        <v>0</v>
      </c>
      <c r="H18" s="205" t="str">
        <f t="shared" si="2"/>
        <v/>
      </c>
      <c r="I18" s="118"/>
      <c r="J18" s="204"/>
    </row>
    <row r="19" spans="2:10">
      <c r="B19" s="148">
        <v>43484</v>
      </c>
      <c r="C19" s="118" t="b">
        <f>WEEKDAY(Janvier!A33,2)&gt;5</f>
        <v>1</v>
      </c>
      <c r="D19" s="196" t="b">
        <f>COUNTIF(Formule!$A$1:$A$11,Janvier!A33)&gt;0</f>
        <v>0</v>
      </c>
      <c r="E19" s="199">
        <f>IF(Formule!C19=FALSE,0,10)</f>
        <v>10</v>
      </c>
      <c r="F19" s="199" t="str">
        <f t="shared" si="0"/>
        <v>0</v>
      </c>
      <c r="G19" s="199">
        <f t="shared" si="1"/>
        <v>10</v>
      </c>
      <c r="H19" s="205" t="str">
        <f t="shared" si="2"/>
        <v>Week-End</v>
      </c>
      <c r="I19" s="118"/>
      <c r="J19" s="204"/>
    </row>
    <row r="20" spans="2:10">
      <c r="B20" s="148">
        <v>43485</v>
      </c>
      <c r="C20" s="118" t="b">
        <f>WEEKDAY(Janvier!A34,2)&gt;5</f>
        <v>1</v>
      </c>
      <c r="D20" s="196" t="b">
        <f>COUNTIF(Formule!$A$1:$A$11,Janvier!A34)&gt;0</f>
        <v>0</v>
      </c>
      <c r="E20" s="199">
        <f>IF(Formule!C20=FALSE,0,10)</f>
        <v>10</v>
      </c>
      <c r="F20" s="199" t="str">
        <f t="shared" si="0"/>
        <v>0</v>
      </c>
      <c r="G20" s="199">
        <f t="shared" si="1"/>
        <v>10</v>
      </c>
      <c r="H20" s="205" t="str">
        <f t="shared" si="2"/>
        <v>Week-End</v>
      </c>
      <c r="I20" s="118"/>
      <c r="J20" s="204"/>
    </row>
    <row r="21" spans="2:10">
      <c r="B21" s="148">
        <v>43486</v>
      </c>
      <c r="C21" s="118" t="b">
        <f>WEEKDAY(Janvier!A35,2)&gt;5</f>
        <v>0</v>
      </c>
      <c r="D21" s="196" t="b">
        <f>COUNTIF(Formule!$A$1:$A$11,Janvier!A35)&gt;0</f>
        <v>0</v>
      </c>
      <c r="E21" s="199">
        <f>IF(Formule!C21=FALSE,0,10)</f>
        <v>0</v>
      </c>
      <c r="F21" s="199" t="str">
        <f t="shared" si="0"/>
        <v>0</v>
      </c>
      <c r="G21" s="199">
        <f t="shared" si="1"/>
        <v>0</v>
      </c>
      <c r="H21" s="205" t="str">
        <f t="shared" si="2"/>
        <v/>
      </c>
      <c r="I21" s="118"/>
      <c r="J21" s="204"/>
    </row>
    <row r="22" spans="2:10">
      <c r="B22" s="148">
        <v>43487</v>
      </c>
      <c r="C22" s="118" t="b">
        <f>WEEKDAY(Janvier!A36,2)&gt;5</f>
        <v>0</v>
      </c>
      <c r="D22" s="196" t="b">
        <f>COUNTIF(Formule!$A$1:$A$11,Janvier!A36)&gt;0</f>
        <v>0</v>
      </c>
      <c r="E22" s="199">
        <f>IF(Formule!C22=FALSE,0,10)</f>
        <v>0</v>
      </c>
      <c r="F22" s="199" t="str">
        <f t="shared" si="0"/>
        <v>0</v>
      </c>
      <c r="G22" s="199">
        <f t="shared" si="1"/>
        <v>0</v>
      </c>
      <c r="H22" s="205" t="str">
        <f t="shared" si="2"/>
        <v/>
      </c>
      <c r="I22" s="118"/>
      <c r="J22" s="204"/>
    </row>
    <row r="23" spans="2:10">
      <c r="B23" s="148">
        <v>43488</v>
      </c>
      <c r="C23" s="118" t="b">
        <f>WEEKDAY(Janvier!A37,2)&gt;5</f>
        <v>0</v>
      </c>
      <c r="D23" s="196" t="b">
        <f>COUNTIF(Formule!$A$1:$A$11,Janvier!A37)&gt;0</f>
        <v>0</v>
      </c>
      <c r="E23" s="199">
        <f>IF(Formule!C23=FALSE,0,10)</f>
        <v>0</v>
      </c>
      <c r="F23" s="199" t="str">
        <f t="shared" si="0"/>
        <v>0</v>
      </c>
      <c r="G23" s="199">
        <f t="shared" si="1"/>
        <v>0</v>
      </c>
      <c r="H23" s="205" t="str">
        <f t="shared" si="2"/>
        <v/>
      </c>
      <c r="I23" s="118"/>
      <c r="J23" s="204"/>
    </row>
    <row r="24" spans="2:10">
      <c r="B24" s="148">
        <v>43489</v>
      </c>
      <c r="C24" s="118" t="b">
        <f>WEEKDAY(Janvier!A38,2)&gt;5</f>
        <v>0</v>
      </c>
      <c r="D24" s="196" t="b">
        <f>COUNTIF(Formule!$A$1:$A$11,Janvier!A38)&gt;0</f>
        <v>0</v>
      </c>
      <c r="E24" s="199">
        <f>IF(Formule!C24=FALSE,0,10)</f>
        <v>0</v>
      </c>
      <c r="F24" s="199" t="str">
        <f t="shared" si="0"/>
        <v>0</v>
      </c>
      <c r="G24" s="199">
        <f t="shared" si="1"/>
        <v>0</v>
      </c>
      <c r="H24" s="205" t="str">
        <f t="shared" si="2"/>
        <v/>
      </c>
      <c r="I24" s="118"/>
      <c r="J24" s="204"/>
    </row>
    <row r="25" spans="2:10">
      <c r="B25" s="148">
        <v>43490</v>
      </c>
      <c r="C25" s="118" t="b">
        <f>WEEKDAY(Janvier!A39,2)&gt;5</f>
        <v>0</v>
      </c>
      <c r="D25" s="196" t="b">
        <f>COUNTIF(Formule!$A$1:$A$11,Janvier!A39)&gt;0</f>
        <v>0</v>
      </c>
      <c r="E25" s="199">
        <f>IF(Formule!C25=FALSE,0,10)</f>
        <v>0</v>
      </c>
      <c r="F25" s="199" t="str">
        <f t="shared" si="0"/>
        <v>0</v>
      </c>
      <c r="G25" s="199">
        <f t="shared" si="1"/>
        <v>0</v>
      </c>
      <c r="H25" s="205" t="str">
        <f t="shared" si="2"/>
        <v/>
      </c>
      <c r="I25" s="118"/>
      <c r="J25" s="204"/>
    </row>
    <row r="26" spans="2:10">
      <c r="B26" s="148">
        <v>43491</v>
      </c>
      <c r="C26" s="118" t="b">
        <f>WEEKDAY(Janvier!A40,2)&gt;5</f>
        <v>1</v>
      </c>
      <c r="D26" s="196" t="b">
        <f>COUNTIF(Formule!$A$1:$A$11,Janvier!A40)&gt;0</f>
        <v>0</v>
      </c>
      <c r="E26" s="199">
        <f>IF(Formule!C26=FALSE,0,10)</f>
        <v>10</v>
      </c>
      <c r="F26" s="199" t="str">
        <f t="shared" si="0"/>
        <v>0</v>
      </c>
      <c r="G26" s="199">
        <f t="shared" si="1"/>
        <v>10</v>
      </c>
      <c r="H26" s="205" t="str">
        <f t="shared" si="2"/>
        <v>Week-End</v>
      </c>
      <c r="I26" s="118"/>
      <c r="J26" s="204"/>
    </row>
    <row r="27" spans="2:10">
      <c r="B27" s="148">
        <v>43492</v>
      </c>
      <c r="C27" s="118" t="b">
        <f>WEEKDAY(Janvier!A41,2)&gt;5</f>
        <v>1</v>
      </c>
      <c r="D27" s="196" t="b">
        <f>COUNTIF(Formule!$A$1:$A$11,Janvier!A41)&gt;0</f>
        <v>0</v>
      </c>
      <c r="E27" s="199">
        <f>IF(Formule!C27=FALSE,0,10)</f>
        <v>10</v>
      </c>
      <c r="F27" s="199" t="str">
        <f t="shared" si="0"/>
        <v>0</v>
      </c>
      <c r="G27" s="199">
        <f t="shared" si="1"/>
        <v>10</v>
      </c>
      <c r="H27" s="205" t="str">
        <f t="shared" si="2"/>
        <v>Week-End</v>
      </c>
      <c r="I27" s="118"/>
      <c r="J27" s="204"/>
    </row>
    <row r="28" spans="2:10">
      <c r="B28" s="148">
        <v>43493</v>
      </c>
      <c r="C28" s="118" t="b">
        <f>WEEKDAY(Janvier!A42,2)&gt;5</f>
        <v>0</v>
      </c>
      <c r="D28" s="196" t="b">
        <f>COUNTIF(Formule!$A$1:$A$11,Janvier!A42)&gt;0</f>
        <v>0</v>
      </c>
      <c r="E28" s="199">
        <f>IF(Formule!C28=FALSE,0,10)</f>
        <v>0</v>
      </c>
      <c r="F28" s="199" t="str">
        <f t="shared" si="0"/>
        <v>0</v>
      </c>
      <c r="G28" s="199">
        <f t="shared" si="1"/>
        <v>0</v>
      </c>
      <c r="H28" s="205" t="str">
        <f t="shared" si="2"/>
        <v/>
      </c>
      <c r="I28" s="118"/>
      <c r="J28" s="204"/>
    </row>
    <row r="29" spans="2:10">
      <c r="B29" s="148">
        <v>43494</v>
      </c>
      <c r="C29" s="118" t="b">
        <f>WEEKDAY(Janvier!A43,2)&gt;5</f>
        <v>0</v>
      </c>
      <c r="D29" s="196" t="b">
        <f>COUNTIF(Formule!$A$1:$A$11,Janvier!A43)&gt;0</f>
        <v>0</v>
      </c>
      <c r="E29" s="199">
        <f>IF(Formule!C29=FALSE,0,10)</f>
        <v>0</v>
      </c>
      <c r="F29" s="199" t="str">
        <f t="shared" si="0"/>
        <v>0</v>
      </c>
      <c r="G29" s="199">
        <f t="shared" si="1"/>
        <v>0</v>
      </c>
      <c r="H29" s="205" t="str">
        <f t="shared" si="2"/>
        <v/>
      </c>
      <c r="I29" s="118"/>
      <c r="J29" s="204"/>
    </row>
    <row r="30" spans="2:10">
      <c r="B30" s="148">
        <v>43495</v>
      </c>
      <c r="C30" s="118" t="b">
        <f>WEEKDAY(Janvier!A44,2)&gt;5</f>
        <v>0</v>
      </c>
      <c r="D30" s="196" t="b">
        <f>COUNTIF(Formule!$A$1:$A$11,Janvier!A44)&gt;0</f>
        <v>0</v>
      </c>
      <c r="E30" s="199">
        <f>IF(Formule!C30=FALSE,0,10)</f>
        <v>0</v>
      </c>
      <c r="F30" s="199" t="str">
        <f t="shared" si="0"/>
        <v>0</v>
      </c>
      <c r="G30" s="199">
        <f t="shared" si="1"/>
        <v>0</v>
      </c>
      <c r="H30" s="205" t="str">
        <f t="shared" si="2"/>
        <v/>
      </c>
      <c r="I30" s="118"/>
      <c r="J30" s="204"/>
    </row>
    <row r="31" spans="2:10">
      <c r="B31" s="148">
        <v>43496</v>
      </c>
      <c r="C31" s="118" t="b">
        <f>WEEKDAY(Janvier!A45,2)&gt;5</f>
        <v>0</v>
      </c>
      <c r="D31" s="196" t="b">
        <f>COUNTIF(Formule!$A$1:$A$11,Janvier!A45)&gt;0</f>
        <v>0</v>
      </c>
      <c r="E31" s="199">
        <f>IF(Formule!C31=FALSE,0,10)</f>
        <v>0</v>
      </c>
      <c r="F31" s="199" t="str">
        <f t="shared" si="0"/>
        <v>0</v>
      </c>
      <c r="G31" s="199">
        <f t="shared" si="1"/>
        <v>0</v>
      </c>
      <c r="H31" s="205" t="str">
        <f t="shared" si="2"/>
        <v/>
      </c>
      <c r="I31" s="118"/>
      <c r="J31" s="204"/>
    </row>
    <row r="32" spans="2:10">
      <c r="B32" s="148">
        <v>43497</v>
      </c>
      <c r="C32" s="118"/>
      <c r="I32" s="203"/>
      <c r="J32" s="203"/>
    </row>
    <row r="33" spans="2:3">
      <c r="B33" s="148">
        <v>43498</v>
      </c>
      <c r="C33" s="118"/>
    </row>
    <row r="34" spans="2:3">
      <c r="B34" s="148">
        <v>43499</v>
      </c>
    </row>
    <row r="35" spans="2:3">
      <c r="B35" s="148">
        <v>43500</v>
      </c>
    </row>
    <row r="36" spans="2:3">
      <c r="B36" s="148">
        <v>43501</v>
      </c>
    </row>
    <row r="37" spans="2:3">
      <c r="B37" s="148">
        <v>43502</v>
      </c>
    </row>
    <row r="38" spans="2:3">
      <c r="B38" s="148">
        <v>43503</v>
      </c>
    </row>
    <row r="39" spans="2:3">
      <c r="B39" s="148">
        <v>43504</v>
      </c>
    </row>
    <row r="40" spans="2:3">
      <c r="B40" s="148">
        <v>43505</v>
      </c>
    </row>
    <row r="41" spans="2:3">
      <c r="B41" s="148">
        <v>43506</v>
      </c>
    </row>
    <row r="42" spans="2:3">
      <c r="B42" s="148">
        <v>43507</v>
      </c>
    </row>
    <row r="43" spans="2:3">
      <c r="B43" s="148">
        <v>43508</v>
      </c>
    </row>
    <row r="44" spans="2:3">
      <c r="B44" s="148">
        <v>43509</v>
      </c>
    </row>
    <row r="45" spans="2:3">
      <c r="B45" s="148">
        <v>43510</v>
      </c>
    </row>
    <row r="46" spans="2:3">
      <c r="B46" s="148">
        <v>43511</v>
      </c>
    </row>
    <row r="47" spans="2:3">
      <c r="B47" s="148">
        <v>43512</v>
      </c>
    </row>
    <row r="48" spans="2:3">
      <c r="B48" s="148">
        <v>43513</v>
      </c>
    </row>
    <row r="49" spans="2:2">
      <c r="B49" s="148">
        <v>43514</v>
      </c>
    </row>
    <row r="50" spans="2:2">
      <c r="B50" s="148">
        <v>43515</v>
      </c>
    </row>
    <row r="51" spans="2:2">
      <c r="B51" s="148">
        <v>43516</v>
      </c>
    </row>
    <row r="52" spans="2:2">
      <c r="B52" s="148">
        <v>43517</v>
      </c>
    </row>
    <row r="53" spans="2:2">
      <c r="B53" s="148">
        <v>43518</v>
      </c>
    </row>
    <row r="54" spans="2:2">
      <c r="B54" s="148">
        <v>43519</v>
      </c>
    </row>
    <row r="55" spans="2:2">
      <c r="B55" s="148">
        <v>43520</v>
      </c>
    </row>
    <row r="56" spans="2:2">
      <c r="B56" s="148">
        <v>43521</v>
      </c>
    </row>
    <row r="57" spans="2:2">
      <c r="B57" s="148">
        <v>43522</v>
      </c>
    </row>
    <row r="58" spans="2:2">
      <c r="B58" s="148">
        <v>43523</v>
      </c>
    </row>
    <row r="59" spans="2:2">
      <c r="B59" s="148">
        <v>43524</v>
      </c>
    </row>
    <row r="60" spans="2:2">
      <c r="B60" s="148">
        <v>43525</v>
      </c>
    </row>
    <row r="61" spans="2:2">
      <c r="B61" s="148">
        <v>43526</v>
      </c>
    </row>
    <row r="62" spans="2:2">
      <c r="B62" s="148">
        <v>43527</v>
      </c>
    </row>
    <row r="63" spans="2:2">
      <c r="B63" s="148">
        <v>43528</v>
      </c>
    </row>
    <row r="64" spans="2:2">
      <c r="B64" s="148">
        <v>43529</v>
      </c>
    </row>
    <row r="65" spans="2:2">
      <c r="B65" s="148">
        <v>43530</v>
      </c>
    </row>
    <row r="66" spans="2:2">
      <c r="B66" s="148">
        <v>43531</v>
      </c>
    </row>
    <row r="67" spans="2:2">
      <c r="B67" s="148">
        <v>43532</v>
      </c>
    </row>
    <row r="68" spans="2:2">
      <c r="B68" s="148">
        <v>43533</v>
      </c>
    </row>
    <row r="69" spans="2:2">
      <c r="B69" s="148">
        <v>43534</v>
      </c>
    </row>
    <row r="70" spans="2:2">
      <c r="B70" s="148">
        <v>43535</v>
      </c>
    </row>
    <row r="71" spans="2:2">
      <c r="B71" s="148">
        <v>43536</v>
      </c>
    </row>
    <row r="72" spans="2:2">
      <c r="B72" s="148">
        <v>43537</v>
      </c>
    </row>
    <row r="73" spans="2:2">
      <c r="B73" s="148">
        <v>43538</v>
      </c>
    </row>
    <row r="74" spans="2:2">
      <c r="B74" s="148">
        <v>43539</v>
      </c>
    </row>
    <row r="75" spans="2:2">
      <c r="B75" s="148">
        <v>43540</v>
      </c>
    </row>
    <row r="76" spans="2:2">
      <c r="B76" s="148">
        <v>43541</v>
      </c>
    </row>
    <row r="77" spans="2:2">
      <c r="B77" s="148">
        <v>43542</v>
      </c>
    </row>
    <row r="78" spans="2:2">
      <c r="B78" s="148">
        <v>43543</v>
      </c>
    </row>
    <row r="79" spans="2:2">
      <c r="B79" s="148">
        <v>43544</v>
      </c>
    </row>
    <row r="80" spans="2:2">
      <c r="B80" s="148">
        <v>43545</v>
      </c>
    </row>
    <row r="81" spans="2:2">
      <c r="B81" s="148">
        <v>43546</v>
      </c>
    </row>
    <row r="82" spans="2:2">
      <c r="B82" s="148">
        <v>43547</v>
      </c>
    </row>
    <row r="83" spans="2:2">
      <c r="B83" s="148">
        <v>43548</v>
      </c>
    </row>
    <row r="84" spans="2:2">
      <c r="B84" s="148">
        <v>43549</v>
      </c>
    </row>
    <row r="85" spans="2:2">
      <c r="B85" s="148">
        <v>43550</v>
      </c>
    </row>
    <row r="86" spans="2:2">
      <c r="B86" s="148">
        <v>43551</v>
      </c>
    </row>
    <row r="87" spans="2:2">
      <c r="B87" s="148">
        <v>43552</v>
      </c>
    </row>
    <row r="88" spans="2:2">
      <c r="B88" s="148">
        <v>43553</v>
      </c>
    </row>
    <row r="89" spans="2:2">
      <c r="B89" s="148">
        <v>43554</v>
      </c>
    </row>
    <row r="90" spans="2:2">
      <c r="B90" s="148">
        <v>43555</v>
      </c>
    </row>
    <row r="91" spans="2:2">
      <c r="B91" s="148">
        <v>43556</v>
      </c>
    </row>
    <row r="92" spans="2:2">
      <c r="B92" s="148">
        <v>43557</v>
      </c>
    </row>
    <row r="93" spans="2:2">
      <c r="B93" s="148">
        <v>43558</v>
      </c>
    </row>
    <row r="94" spans="2:2">
      <c r="B94" s="148">
        <v>43559</v>
      </c>
    </row>
    <row r="95" spans="2:2">
      <c r="B95" s="148">
        <v>43560</v>
      </c>
    </row>
    <row r="96" spans="2:2">
      <c r="B96" s="148">
        <v>43561</v>
      </c>
    </row>
    <row r="97" spans="2:2">
      <c r="B97" s="148">
        <v>43562</v>
      </c>
    </row>
    <row r="98" spans="2:2">
      <c r="B98" s="148">
        <v>43563</v>
      </c>
    </row>
    <row r="99" spans="2:2">
      <c r="B99" s="148">
        <v>43564</v>
      </c>
    </row>
    <row r="100" spans="2:2">
      <c r="B100" s="148">
        <v>43565</v>
      </c>
    </row>
    <row r="101" spans="2:2">
      <c r="B101" s="148">
        <v>43566</v>
      </c>
    </row>
    <row r="102" spans="2:2">
      <c r="B102" s="148">
        <v>43567</v>
      </c>
    </row>
    <row r="103" spans="2:2">
      <c r="B103" s="148">
        <v>43568</v>
      </c>
    </row>
    <row r="104" spans="2:2">
      <c r="B104" s="148">
        <v>43569</v>
      </c>
    </row>
    <row r="105" spans="2:2">
      <c r="B105" s="148">
        <v>43570</v>
      </c>
    </row>
    <row r="106" spans="2:2">
      <c r="B106" s="148">
        <v>43571</v>
      </c>
    </row>
    <row r="107" spans="2:2">
      <c r="B107" s="148">
        <v>43572</v>
      </c>
    </row>
    <row r="108" spans="2:2">
      <c r="B108" s="148">
        <v>43573</v>
      </c>
    </row>
    <row r="109" spans="2:2">
      <c r="B109" s="148">
        <v>43574</v>
      </c>
    </row>
    <row r="110" spans="2:2">
      <c r="B110" s="148">
        <v>43575</v>
      </c>
    </row>
    <row r="111" spans="2:2">
      <c r="B111" s="148">
        <v>43576</v>
      </c>
    </row>
    <row r="112" spans="2:2">
      <c r="B112" s="148">
        <v>43577</v>
      </c>
    </row>
    <row r="113" spans="2:2">
      <c r="B113" s="148">
        <v>43578</v>
      </c>
    </row>
    <row r="114" spans="2:2">
      <c r="B114" s="148">
        <v>43579</v>
      </c>
    </row>
    <row r="115" spans="2:2">
      <c r="B115" s="148">
        <v>43580</v>
      </c>
    </row>
    <row r="116" spans="2:2">
      <c r="B116" s="148">
        <v>43581</v>
      </c>
    </row>
    <row r="117" spans="2:2">
      <c r="B117" s="148">
        <v>43582</v>
      </c>
    </row>
    <row r="118" spans="2:2">
      <c r="B118" s="148">
        <v>43583</v>
      </c>
    </row>
    <row r="119" spans="2:2">
      <c r="B119" s="148">
        <v>43584</v>
      </c>
    </row>
    <row r="120" spans="2:2">
      <c r="B120" s="148">
        <v>43585</v>
      </c>
    </row>
    <row r="121" spans="2:2">
      <c r="B121" s="148">
        <v>43586</v>
      </c>
    </row>
    <row r="122" spans="2:2">
      <c r="B122" s="148">
        <v>43587</v>
      </c>
    </row>
    <row r="123" spans="2:2">
      <c r="B123" s="148">
        <v>43588</v>
      </c>
    </row>
    <row r="124" spans="2:2">
      <c r="B124" s="148">
        <v>43589</v>
      </c>
    </row>
    <row r="125" spans="2:2">
      <c r="B125" s="148">
        <v>43590</v>
      </c>
    </row>
    <row r="126" spans="2:2">
      <c r="B126" s="148">
        <v>43591</v>
      </c>
    </row>
    <row r="127" spans="2:2">
      <c r="B127" s="148">
        <v>43592</v>
      </c>
    </row>
    <row r="128" spans="2:2">
      <c r="B128" s="148">
        <v>43593</v>
      </c>
    </row>
    <row r="129" spans="2:2">
      <c r="B129" s="148">
        <v>43594</v>
      </c>
    </row>
    <row r="130" spans="2:2">
      <c r="B130" s="148">
        <v>43595</v>
      </c>
    </row>
    <row r="131" spans="2:2">
      <c r="B131" s="148">
        <v>43596</v>
      </c>
    </row>
    <row r="132" spans="2:2">
      <c r="B132" s="148">
        <v>43597</v>
      </c>
    </row>
    <row r="133" spans="2:2">
      <c r="B133" s="148">
        <v>43598</v>
      </c>
    </row>
    <row r="134" spans="2:2">
      <c r="B134" s="148">
        <v>43599</v>
      </c>
    </row>
    <row r="135" spans="2:2">
      <c r="B135" s="148">
        <v>43600</v>
      </c>
    </row>
    <row r="136" spans="2:2">
      <c r="B136" s="148">
        <v>43601</v>
      </c>
    </row>
    <row r="137" spans="2:2">
      <c r="B137" s="148">
        <v>43602</v>
      </c>
    </row>
    <row r="138" spans="2:2">
      <c r="B138" s="148">
        <v>43603</v>
      </c>
    </row>
    <row r="139" spans="2:2">
      <c r="B139" s="148">
        <v>43604</v>
      </c>
    </row>
    <row r="140" spans="2:2">
      <c r="B140" s="148">
        <v>43605</v>
      </c>
    </row>
    <row r="141" spans="2:2">
      <c r="B141" s="148">
        <v>43606</v>
      </c>
    </row>
    <row r="142" spans="2:2">
      <c r="B142" s="148">
        <v>43607</v>
      </c>
    </row>
    <row r="143" spans="2:2">
      <c r="B143" s="148">
        <v>43608</v>
      </c>
    </row>
    <row r="144" spans="2:2">
      <c r="B144" s="148">
        <v>43609</v>
      </c>
    </row>
    <row r="145" spans="2:2">
      <c r="B145" s="148">
        <v>43610</v>
      </c>
    </row>
    <row r="146" spans="2:2">
      <c r="B146" s="148">
        <v>43611</v>
      </c>
    </row>
    <row r="147" spans="2:2">
      <c r="B147" s="148">
        <v>43612</v>
      </c>
    </row>
    <row r="148" spans="2:2">
      <c r="B148" s="148">
        <v>43613</v>
      </c>
    </row>
    <row r="149" spans="2:2">
      <c r="B149" s="148">
        <v>43614</v>
      </c>
    </row>
    <row r="150" spans="2:2">
      <c r="B150" s="148">
        <v>43615</v>
      </c>
    </row>
    <row r="151" spans="2:2">
      <c r="B151" s="148">
        <v>43616</v>
      </c>
    </row>
    <row r="152" spans="2:2">
      <c r="B152" s="148">
        <v>43617</v>
      </c>
    </row>
    <row r="153" spans="2:2">
      <c r="B153" s="148">
        <v>43618</v>
      </c>
    </row>
    <row r="154" spans="2:2">
      <c r="B154" s="148">
        <v>43619</v>
      </c>
    </row>
    <row r="155" spans="2:2">
      <c r="B155" s="148">
        <v>43620</v>
      </c>
    </row>
    <row r="156" spans="2:2">
      <c r="B156" s="148">
        <v>43621</v>
      </c>
    </row>
    <row r="157" spans="2:2">
      <c r="B157" s="148">
        <v>43622</v>
      </c>
    </row>
    <row r="158" spans="2:2">
      <c r="B158" s="148">
        <v>43623</v>
      </c>
    </row>
    <row r="159" spans="2:2">
      <c r="B159" s="148">
        <v>43624</v>
      </c>
    </row>
    <row r="160" spans="2:2">
      <c r="B160" s="148">
        <v>43625</v>
      </c>
    </row>
    <row r="161" spans="2:2">
      <c r="B161" s="148">
        <v>43626</v>
      </c>
    </row>
    <row r="162" spans="2:2">
      <c r="B162" s="148">
        <v>43627</v>
      </c>
    </row>
    <row r="163" spans="2:2">
      <c r="B163" s="148">
        <v>43628</v>
      </c>
    </row>
    <row r="164" spans="2:2">
      <c r="B164" s="148">
        <v>43629</v>
      </c>
    </row>
    <row r="165" spans="2:2">
      <c r="B165" s="148">
        <v>43630</v>
      </c>
    </row>
    <row r="166" spans="2:2">
      <c r="B166" s="148">
        <v>43631</v>
      </c>
    </row>
    <row r="167" spans="2:2">
      <c r="B167" s="148">
        <v>43632</v>
      </c>
    </row>
    <row r="168" spans="2:2">
      <c r="B168" s="148">
        <v>43633</v>
      </c>
    </row>
    <row r="169" spans="2:2">
      <c r="B169" s="148">
        <v>43634</v>
      </c>
    </row>
    <row r="170" spans="2:2">
      <c r="B170" s="148">
        <v>43635</v>
      </c>
    </row>
    <row r="171" spans="2:2">
      <c r="B171" s="148">
        <v>43636</v>
      </c>
    </row>
    <row r="172" spans="2:2">
      <c r="B172" s="148">
        <v>43637</v>
      </c>
    </row>
    <row r="173" spans="2:2">
      <c r="B173" s="148">
        <v>43638</v>
      </c>
    </row>
    <row r="174" spans="2:2">
      <c r="B174" s="148">
        <v>43639</v>
      </c>
    </row>
    <row r="175" spans="2:2">
      <c r="B175" s="148">
        <v>43640</v>
      </c>
    </row>
    <row r="176" spans="2:2">
      <c r="B176" s="148">
        <v>43641</v>
      </c>
    </row>
    <row r="177" spans="2:2">
      <c r="B177" s="148">
        <v>43642</v>
      </c>
    </row>
    <row r="178" spans="2:2">
      <c r="B178" s="148">
        <v>43643</v>
      </c>
    </row>
    <row r="179" spans="2:2">
      <c r="B179" s="148">
        <v>43644</v>
      </c>
    </row>
    <row r="180" spans="2:2">
      <c r="B180" s="148">
        <v>43645</v>
      </c>
    </row>
    <row r="181" spans="2:2">
      <c r="B181" s="148">
        <v>43646</v>
      </c>
    </row>
    <row r="182" spans="2:2">
      <c r="B182" s="148">
        <v>43647</v>
      </c>
    </row>
    <row r="183" spans="2:2">
      <c r="B183" s="148">
        <v>43648</v>
      </c>
    </row>
    <row r="184" spans="2:2">
      <c r="B184" s="148">
        <v>43649</v>
      </c>
    </row>
    <row r="185" spans="2:2">
      <c r="B185" s="148">
        <v>43650</v>
      </c>
    </row>
    <row r="186" spans="2:2">
      <c r="B186" s="148">
        <v>43651</v>
      </c>
    </row>
    <row r="187" spans="2:2">
      <c r="B187" s="148">
        <v>43652</v>
      </c>
    </row>
    <row r="188" spans="2:2">
      <c r="B188" s="148">
        <v>43653</v>
      </c>
    </row>
    <row r="189" spans="2:2">
      <c r="B189" s="148">
        <v>43654</v>
      </c>
    </row>
    <row r="190" spans="2:2">
      <c r="B190" s="148">
        <v>43655</v>
      </c>
    </row>
    <row r="191" spans="2:2">
      <c r="B191" s="148">
        <v>43656</v>
      </c>
    </row>
    <row r="192" spans="2:2">
      <c r="B192" s="148">
        <v>43657</v>
      </c>
    </row>
    <row r="193" spans="2:2">
      <c r="B193" s="148">
        <v>43658</v>
      </c>
    </row>
    <row r="194" spans="2:2">
      <c r="B194" s="148">
        <v>43659</v>
      </c>
    </row>
    <row r="195" spans="2:2">
      <c r="B195" s="148">
        <v>43660</v>
      </c>
    </row>
    <row r="196" spans="2:2">
      <c r="B196" s="148">
        <v>43661</v>
      </c>
    </row>
    <row r="197" spans="2:2">
      <c r="B197" s="148">
        <v>43662</v>
      </c>
    </row>
    <row r="198" spans="2:2">
      <c r="B198" s="148">
        <v>43663</v>
      </c>
    </row>
    <row r="199" spans="2:2">
      <c r="B199" s="148">
        <v>43664</v>
      </c>
    </row>
    <row r="200" spans="2:2">
      <c r="B200" s="148">
        <v>43665</v>
      </c>
    </row>
    <row r="201" spans="2:2">
      <c r="B201" s="148">
        <v>43666</v>
      </c>
    </row>
    <row r="202" spans="2:2">
      <c r="B202" s="148">
        <v>43667</v>
      </c>
    </row>
    <row r="203" spans="2:2">
      <c r="B203" s="148">
        <v>43668</v>
      </c>
    </row>
    <row r="204" spans="2:2">
      <c r="B204" s="148">
        <v>43669</v>
      </c>
    </row>
    <row r="205" spans="2:2">
      <c r="B205" s="148">
        <v>43670</v>
      </c>
    </row>
    <row r="206" spans="2:2">
      <c r="B206" s="148">
        <v>43671</v>
      </c>
    </row>
    <row r="207" spans="2:2">
      <c r="B207" s="148">
        <v>43672</v>
      </c>
    </row>
    <row r="208" spans="2:2">
      <c r="B208" s="148">
        <v>43673</v>
      </c>
    </row>
    <row r="209" spans="2:2">
      <c r="B209" s="148">
        <v>43674</v>
      </c>
    </row>
    <row r="210" spans="2:2">
      <c r="B210" s="148">
        <v>43675</v>
      </c>
    </row>
    <row r="211" spans="2:2">
      <c r="B211" s="148">
        <v>43676</v>
      </c>
    </row>
    <row r="212" spans="2:2">
      <c r="B212" s="148">
        <v>43677</v>
      </c>
    </row>
    <row r="213" spans="2:2">
      <c r="B213" s="148">
        <v>43678</v>
      </c>
    </row>
    <row r="214" spans="2:2">
      <c r="B214" s="148">
        <v>43679</v>
      </c>
    </row>
    <row r="215" spans="2:2">
      <c r="B215" s="148">
        <v>43680</v>
      </c>
    </row>
    <row r="216" spans="2:2">
      <c r="B216" s="148">
        <v>43681</v>
      </c>
    </row>
    <row r="217" spans="2:2">
      <c r="B217" s="148">
        <v>43682</v>
      </c>
    </row>
    <row r="218" spans="2:2">
      <c r="B218" s="148">
        <v>43683</v>
      </c>
    </row>
    <row r="219" spans="2:2">
      <c r="B219" s="148">
        <v>43684</v>
      </c>
    </row>
    <row r="220" spans="2:2">
      <c r="B220" s="148">
        <v>43685</v>
      </c>
    </row>
    <row r="221" spans="2:2">
      <c r="B221" s="148">
        <v>43686</v>
      </c>
    </row>
    <row r="222" spans="2:2">
      <c r="B222" s="148">
        <v>43687</v>
      </c>
    </row>
    <row r="223" spans="2:2">
      <c r="B223" s="148">
        <v>43688</v>
      </c>
    </row>
    <row r="224" spans="2:2">
      <c r="B224" s="148">
        <v>43689</v>
      </c>
    </row>
    <row r="225" spans="2:2">
      <c r="B225" s="148">
        <v>43690</v>
      </c>
    </row>
    <row r="226" spans="2:2">
      <c r="B226" s="148">
        <v>43691</v>
      </c>
    </row>
    <row r="227" spans="2:2">
      <c r="B227" s="148">
        <v>43692</v>
      </c>
    </row>
    <row r="228" spans="2:2">
      <c r="B228" s="148">
        <v>43693</v>
      </c>
    </row>
    <row r="229" spans="2:2">
      <c r="B229" s="148">
        <v>43694</v>
      </c>
    </row>
    <row r="230" spans="2:2">
      <c r="B230" s="148">
        <v>43695</v>
      </c>
    </row>
    <row r="231" spans="2:2">
      <c r="B231" s="148">
        <v>43696</v>
      </c>
    </row>
    <row r="232" spans="2:2">
      <c r="B232" s="148">
        <v>43697</v>
      </c>
    </row>
    <row r="233" spans="2:2">
      <c r="B233" s="148">
        <v>43698</v>
      </c>
    </row>
    <row r="234" spans="2:2">
      <c r="B234" s="148">
        <v>43699</v>
      </c>
    </row>
    <row r="235" spans="2:2">
      <c r="B235" s="148">
        <v>43700</v>
      </c>
    </row>
    <row r="236" spans="2:2">
      <c r="B236" s="148">
        <v>43701</v>
      </c>
    </row>
    <row r="237" spans="2:2">
      <c r="B237" s="148">
        <v>43702</v>
      </c>
    </row>
    <row r="238" spans="2:2">
      <c r="B238" s="148">
        <v>43703</v>
      </c>
    </row>
    <row r="239" spans="2:2">
      <c r="B239" s="148">
        <v>43704</v>
      </c>
    </row>
    <row r="240" spans="2:2">
      <c r="B240" s="148">
        <v>43705</v>
      </c>
    </row>
    <row r="241" spans="2:2">
      <c r="B241" s="148">
        <v>43706</v>
      </c>
    </row>
    <row r="242" spans="2:2">
      <c r="B242" s="148">
        <v>43707</v>
      </c>
    </row>
    <row r="243" spans="2:2">
      <c r="B243" s="148">
        <v>43708</v>
      </c>
    </row>
    <row r="244" spans="2:2">
      <c r="B244" s="148">
        <v>43709</v>
      </c>
    </row>
    <row r="245" spans="2:2">
      <c r="B245" s="148">
        <v>43710</v>
      </c>
    </row>
    <row r="246" spans="2:2">
      <c r="B246" s="148">
        <v>43711</v>
      </c>
    </row>
    <row r="247" spans="2:2">
      <c r="B247" s="148">
        <v>43712</v>
      </c>
    </row>
    <row r="248" spans="2:2">
      <c r="B248" s="148">
        <v>43713</v>
      </c>
    </row>
    <row r="249" spans="2:2">
      <c r="B249" s="148">
        <v>43714</v>
      </c>
    </row>
    <row r="250" spans="2:2">
      <c r="B250" s="148">
        <v>43715</v>
      </c>
    </row>
    <row r="251" spans="2:2">
      <c r="B251" s="148">
        <v>43716</v>
      </c>
    </row>
    <row r="252" spans="2:2">
      <c r="B252" s="148">
        <v>43717</v>
      </c>
    </row>
    <row r="253" spans="2:2">
      <c r="B253" s="148">
        <v>43718</v>
      </c>
    </row>
    <row r="254" spans="2:2">
      <c r="B254" s="148">
        <v>43719</v>
      </c>
    </row>
    <row r="255" spans="2:2">
      <c r="B255" s="148">
        <v>43720</v>
      </c>
    </row>
    <row r="256" spans="2:2">
      <c r="B256" s="148">
        <v>43721</v>
      </c>
    </row>
    <row r="257" spans="2:2">
      <c r="B257" s="148">
        <v>43722</v>
      </c>
    </row>
    <row r="258" spans="2:2">
      <c r="B258" s="148">
        <v>43723</v>
      </c>
    </row>
    <row r="259" spans="2:2">
      <c r="B259" s="148">
        <v>43724</v>
      </c>
    </row>
    <row r="260" spans="2:2">
      <c r="B260" s="148">
        <v>43725</v>
      </c>
    </row>
    <row r="261" spans="2:2">
      <c r="B261" s="148">
        <v>43726</v>
      </c>
    </row>
    <row r="262" spans="2:2">
      <c r="B262" s="148">
        <v>43727</v>
      </c>
    </row>
    <row r="263" spans="2:2">
      <c r="B263" s="148">
        <v>43728</v>
      </c>
    </row>
    <row r="264" spans="2:2">
      <c r="B264" s="148">
        <v>43729</v>
      </c>
    </row>
    <row r="265" spans="2:2">
      <c r="B265" s="148">
        <v>43730</v>
      </c>
    </row>
    <row r="266" spans="2:2">
      <c r="B266" s="148">
        <v>43731</v>
      </c>
    </row>
    <row r="267" spans="2:2">
      <c r="B267" s="148">
        <v>43732</v>
      </c>
    </row>
    <row r="268" spans="2:2">
      <c r="B268" s="148">
        <v>43733</v>
      </c>
    </row>
    <row r="269" spans="2:2">
      <c r="B269" s="148">
        <v>43734</v>
      </c>
    </row>
    <row r="270" spans="2:2">
      <c r="B270" s="148">
        <v>43735</v>
      </c>
    </row>
    <row r="271" spans="2:2">
      <c r="B271" s="148">
        <v>43736</v>
      </c>
    </row>
    <row r="272" spans="2:2">
      <c r="B272" s="148">
        <v>43737</v>
      </c>
    </row>
    <row r="273" spans="2:2">
      <c r="B273" s="148">
        <v>43738</v>
      </c>
    </row>
    <row r="274" spans="2:2">
      <c r="B274" s="148">
        <v>43739</v>
      </c>
    </row>
    <row r="275" spans="2:2">
      <c r="B275" s="148">
        <v>43740</v>
      </c>
    </row>
    <row r="276" spans="2:2">
      <c r="B276" s="148">
        <v>43741</v>
      </c>
    </row>
    <row r="277" spans="2:2">
      <c r="B277" s="148">
        <v>43742</v>
      </c>
    </row>
    <row r="278" spans="2:2">
      <c r="B278" s="148">
        <v>43743</v>
      </c>
    </row>
    <row r="279" spans="2:2">
      <c r="B279" s="148">
        <v>43744</v>
      </c>
    </row>
    <row r="280" spans="2:2">
      <c r="B280" s="148">
        <v>43745</v>
      </c>
    </row>
    <row r="281" spans="2:2">
      <c r="B281" s="148">
        <v>43746</v>
      </c>
    </row>
    <row r="282" spans="2:2">
      <c r="B282" s="148">
        <v>43747</v>
      </c>
    </row>
    <row r="283" spans="2:2">
      <c r="B283" s="148">
        <v>43748</v>
      </c>
    </row>
    <row r="284" spans="2:2">
      <c r="B284" s="148">
        <v>43749</v>
      </c>
    </row>
    <row r="285" spans="2:2">
      <c r="B285" s="148">
        <v>43750</v>
      </c>
    </row>
    <row r="286" spans="2:2">
      <c r="B286" s="148">
        <v>43751</v>
      </c>
    </row>
    <row r="287" spans="2:2">
      <c r="B287" s="148">
        <v>43752</v>
      </c>
    </row>
    <row r="288" spans="2:2">
      <c r="B288" s="148">
        <v>43753</v>
      </c>
    </row>
    <row r="289" spans="2:2">
      <c r="B289" s="148">
        <v>43754</v>
      </c>
    </row>
    <row r="290" spans="2:2">
      <c r="B290" s="148">
        <v>43755</v>
      </c>
    </row>
    <row r="291" spans="2:2">
      <c r="B291" s="148">
        <v>43756</v>
      </c>
    </row>
    <row r="292" spans="2:2">
      <c r="B292" s="148">
        <v>43757</v>
      </c>
    </row>
    <row r="293" spans="2:2">
      <c r="B293" s="148">
        <v>43758</v>
      </c>
    </row>
    <row r="294" spans="2:2">
      <c r="B294" s="148">
        <v>43759</v>
      </c>
    </row>
    <row r="295" spans="2:2">
      <c r="B295" s="148">
        <v>43760</v>
      </c>
    </row>
    <row r="296" spans="2:2">
      <c r="B296" s="148">
        <v>43761</v>
      </c>
    </row>
    <row r="297" spans="2:2">
      <c r="B297" s="148">
        <v>43762</v>
      </c>
    </row>
    <row r="298" spans="2:2">
      <c r="B298" s="148">
        <v>43763</v>
      </c>
    </row>
    <row r="299" spans="2:2">
      <c r="B299" s="148">
        <v>43764</v>
      </c>
    </row>
    <row r="300" spans="2:2">
      <c r="B300" s="148">
        <v>43765</v>
      </c>
    </row>
    <row r="301" spans="2:2">
      <c r="B301" s="148">
        <v>43766</v>
      </c>
    </row>
    <row r="302" spans="2:2">
      <c r="B302" s="148">
        <v>43767</v>
      </c>
    </row>
    <row r="303" spans="2:2">
      <c r="B303" s="148">
        <v>43768</v>
      </c>
    </row>
    <row r="304" spans="2:2">
      <c r="B304" s="148">
        <v>43769</v>
      </c>
    </row>
    <row r="305" spans="2:2">
      <c r="B305" s="148">
        <v>43770</v>
      </c>
    </row>
    <row r="306" spans="2:2">
      <c r="B306" s="148">
        <v>43771</v>
      </c>
    </row>
    <row r="307" spans="2:2">
      <c r="B307" s="148">
        <v>43772</v>
      </c>
    </row>
    <row r="308" spans="2:2">
      <c r="B308" s="148">
        <v>43773</v>
      </c>
    </row>
    <row r="309" spans="2:2">
      <c r="B309" s="148">
        <v>43774</v>
      </c>
    </row>
    <row r="310" spans="2:2">
      <c r="B310" s="148">
        <v>43775</v>
      </c>
    </row>
    <row r="311" spans="2:2">
      <c r="B311" s="148">
        <v>43776</v>
      </c>
    </row>
    <row r="312" spans="2:2">
      <c r="B312" s="148">
        <v>43777</v>
      </c>
    </row>
    <row r="313" spans="2:2">
      <c r="B313" s="148">
        <v>43778</v>
      </c>
    </row>
    <row r="314" spans="2:2">
      <c r="B314" s="148">
        <v>43779</v>
      </c>
    </row>
    <row r="315" spans="2:2">
      <c r="B315" s="148">
        <v>43780</v>
      </c>
    </row>
    <row r="316" spans="2:2">
      <c r="B316" s="148">
        <v>43781</v>
      </c>
    </row>
    <row r="317" spans="2:2">
      <c r="B317" s="148">
        <v>43782</v>
      </c>
    </row>
    <row r="318" spans="2:2">
      <c r="B318" s="148">
        <v>43783</v>
      </c>
    </row>
    <row r="319" spans="2:2">
      <c r="B319" s="148">
        <v>43784</v>
      </c>
    </row>
    <row r="320" spans="2:2">
      <c r="B320" s="148">
        <v>43785</v>
      </c>
    </row>
    <row r="321" spans="2:2">
      <c r="B321" s="148">
        <v>43786</v>
      </c>
    </row>
    <row r="322" spans="2:2">
      <c r="B322" s="148">
        <v>43787</v>
      </c>
    </row>
    <row r="323" spans="2:2">
      <c r="B323" s="148">
        <v>43788</v>
      </c>
    </row>
    <row r="324" spans="2:2">
      <c r="B324" s="148">
        <v>43789</v>
      </c>
    </row>
    <row r="325" spans="2:2">
      <c r="B325" s="148">
        <v>43790</v>
      </c>
    </row>
    <row r="326" spans="2:2">
      <c r="B326" s="148">
        <v>43791</v>
      </c>
    </row>
    <row r="327" spans="2:2">
      <c r="B327" s="148">
        <v>43792</v>
      </c>
    </row>
    <row r="328" spans="2:2">
      <c r="B328" s="148">
        <v>43793</v>
      </c>
    </row>
    <row r="329" spans="2:2">
      <c r="B329" s="148">
        <v>43794</v>
      </c>
    </row>
    <row r="330" spans="2:2">
      <c r="B330" s="148">
        <v>43795</v>
      </c>
    </row>
    <row r="331" spans="2:2">
      <c r="B331" s="148">
        <v>43796</v>
      </c>
    </row>
    <row r="332" spans="2:2">
      <c r="B332" s="148">
        <v>43797</v>
      </c>
    </row>
    <row r="333" spans="2:2">
      <c r="B333" s="148">
        <v>43798</v>
      </c>
    </row>
    <row r="334" spans="2:2">
      <c r="B334" s="148">
        <v>43799</v>
      </c>
    </row>
    <row r="335" spans="2:2">
      <c r="B335" s="148">
        <v>43800</v>
      </c>
    </row>
    <row r="336" spans="2:2">
      <c r="B336" s="148">
        <v>43801</v>
      </c>
    </row>
    <row r="337" spans="2:2">
      <c r="B337" s="148">
        <v>43802</v>
      </c>
    </row>
    <row r="338" spans="2:2">
      <c r="B338" s="148">
        <v>43803</v>
      </c>
    </row>
    <row r="339" spans="2:2">
      <c r="B339" s="148">
        <v>43804</v>
      </c>
    </row>
    <row r="340" spans="2:2">
      <c r="B340" s="148">
        <v>43805</v>
      </c>
    </row>
    <row r="341" spans="2:2">
      <c r="B341" s="148">
        <v>43806</v>
      </c>
    </row>
    <row r="342" spans="2:2">
      <c r="B342" s="148">
        <v>43807</v>
      </c>
    </row>
    <row r="343" spans="2:2">
      <c r="B343" s="148">
        <v>43808</v>
      </c>
    </row>
    <row r="344" spans="2:2">
      <c r="B344" s="148">
        <v>43809</v>
      </c>
    </row>
    <row r="345" spans="2:2">
      <c r="B345" s="148">
        <v>43810</v>
      </c>
    </row>
    <row r="346" spans="2:2">
      <c r="B346" s="148">
        <v>43811</v>
      </c>
    </row>
    <row r="347" spans="2:2">
      <c r="B347" s="148">
        <v>43812</v>
      </c>
    </row>
    <row r="348" spans="2:2">
      <c r="B348" s="148">
        <v>43813</v>
      </c>
    </row>
    <row r="349" spans="2:2">
      <c r="B349" s="148">
        <v>43814</v>
      </c>
    </row>
    <row r="350" spans="2:2">
      <c r="B350" s="148">
        <v>43815</v>
      </c>
    </row>
    <row r="351" spans="2:2">
      <c r="B351" s="148">
        <v>43816</v>
      </c>
    </row>
    <row r="352" spans="2:2">
      <c r="B352" s="148">
        <v>43817</v>
      </c>
    </row>
    <row r="353" spans="2:2">
      <c r="B353" s="148">
        <v>43818</v>
      </c>
    </row>
    <row r="354" spans="2:2">
      <c r="B354" s="148">
        <v>43819</v>
      </c>
    </row>
    <row r="355" spans="2:2">
      <c r="B355" s="148">
        <v>43820</v>
      </c>
    </row>
    <row r="356" spans="2:2">
      <c r="B356" s="148">
        <v>43821</v>
      </c>
    </row>
    <row r="357" spans="2:2">
      <c r="B357" s="148">
        <v>43822</v>
      </c>
    </row>
    <row r="358" spans="2:2">
      <c r="B358" s="148">
        <v>43823</v>
      </c>
    </row>
    <row r="359" spans="2:2">
      <c r="B359" s="148">
        <v>43824</v>
      </c>
    </row>
    <row r="360" spans="2:2">
      <c r="B360" s="148">
        <v>43825</v>
      </c>
    </row>
    <row r="361" spans="2:2">
      <c r="B361" s="148">
        <v>43826</v>
      </c>
    </row>
    <row r="362" spans="2:2">
      <c r="B362" s="148">
        <v>43827</v>
      </c>
    </row>
    <row r="363" spans="2:2">
      <c r="B363" s="148">
        <v>43828</v>
      </c>
    </row>
    <row r="364" spans="2:2">
      <c r="B364" s="148">
        <v>43829</v>
      </c>
    </row>
    <row r="365" spans="2:2">
      <c r="B365" s="148">
        <v>43830</v>
      </c>
    </row>
  </sheetData>
  <conditionalFormatting sqref="C1:D31">
    <cfRule type="cellIs" dxfId="0" priority="2" stopIfTrue="1" operator="equal">
      <formula>TRUE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Janvier</vt:lpstr>
      <vt:lpstr>Septembre 2018 (5)</vt:lpstr>
      <vt:lpstr>Récapitulatif Annuel</vt:lpstr>
      <vt:lpstr>Formule</vt:lpstr>
      <vt:lpstr>aaa</vt:lpstr>
      <vt:lpstr>Janvier!Zone_d_impression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béatrice dubuisson</dc:creator>
  <cp:lastModifiedBy>Sam</cp:lastModifiedBy>
  <cp:lastPrinted>2018-06-11T12:00:24Z</cp:lastPrinted>
  <dcterms:created xsi:type="dcterms:W3CDTF">2015-08-28T11:57:59Z</dcterms:created>
  <dcterms:modified xsi:type="dcterms:W3CDTF">2018-06-11T15:23:38Z</dcterms:modified>
</cp:coreProperties>
</file>