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écompte heures\"/>
    </mc:Choice>
  </mc:AlternateContent>
  <bookViews>
    <workbookView xWindow="0" yWindow="0" windowWidth="28800" windowHeight="12420" activeTab="1"/>
  </bookViews>
  <sheets>
    <sheet name="TR" sheetId="2" r:id="rId1"/>
    <sheet name="Février" sheetId="3" r:id="rId2"/>
  </sheets>
  <calcPr calcId="152511"/>
</workbook>
</file>

<file path=xl/calcChain.xml><?xml version="1.0" encoding="utf-8"?>
<calcChain xmlns="http://schemas.openxmlformats.org/spreadsheetml/2006/main">
  <c r="O22" i="3" l="1"/>
  <c r="O23" i="3"/>
  <c r="O24" i="3"/>
  <c r="O25" i="3"/>
  <c r="O26" i="3"/>
  <c r="O27" i="3"/>
  <c r="O28" i="3"/>
  <c r="O29" i="3"/>
  <c r="O30" i="3"/>
  <c r="O31" i="3"/>
  <c r="O32" i="3"/>
  <c r="O33" i="3"/>
  <c r="O34" i="3"/>
  <c r="M7" i="3"/>
  <c r="M5" i="3"/>
  <c r="P5" i="3" l="1"/>
  <c r="P6" i="3"/>
  <c r="P7" i="3"/>
  <c r="P8" i="3"/>
  <c r="P9" i="3"/>
  <c r="P10" i="3"/>
  <c r="P11" i="3"/>
  <c r="P12" i="3"/>
  <c r="P4" i="3"/>
  <c r="N19" i="3"/>
  <c r="O35" i="3" l="1"/>
  <c r="O36" i="3"/>
  <c r="O37" i="3"/>
  <c r="O38" i="3"/>
  <c r="O39" i="3"/>
  <c r="T16" i="3" l="1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" i="3"/>
  <c r="T5" i="3"/>
  <c r="T6" i="3"/>
  <c r="T7" i="3"/>
  <c r="T8" i="3"/>
  <c r="T9" i="3"/>
  <c r="T10" i="3"/>
  <c r="T11" i="3"/>
  <c r="T12" i="3"/>
  <c r="T13" i="3"/>
  <c r="T14" i="3"/>
  <c r="Q9" i="3"/>
  <c r="Q10" i="3"/>
  <c r="Q11" i="3"/>
  <c r="Q12" i="3"/>
  <c r="O9" i="3"/>
  <c r="O10" i="3"/>
  <c r="O11" i="3"/>
  <c r="O12" i="3"/>
  <c r="N10" i="3"/>
  <c r="I10" i="3"/>
  <c r="I11" i="3"/>
  <c r="N11" i="3" s="1"/>
  <c r="I12" i="3"/>
  <c r="H10" i="3"/>
  <c r="H11" i="3"/>
  <c r="H12" i="3"/>
  <c r="F10" i="3"/>
  <c r="F11" i="3"/>
  <c r="V11" i="3" s="1"/>
  <c r="W11" i="3" s="1"/>
  <c r="Y11" i="3" s="1"/>
  <c r="F12" i="3"/>
  <c r="E10" i="3"/>
  <c r="E11" i="3"/>
  <c r="E12" i="3"/>
  <c r="V12" i="3" l="1"/>
  <c r="W12" i="3" s="1"/>
  <c r="Y12" i="3" s="1"/>
  <c r="V10" i="3"/>
  <c r="W10" i="3" s="1"/>
  <c r="Y10" i="3" s="1"/>
  <c r="L10" i="3"/>
  <c r="L11" i="3"/>
  <c r="G12" i="3"/>
  <c r="L12" i="3"/>
  <c r="G11" i="3"/>
  <c r="J10" i="3"/>
  <c r="K11" i="3"/>
  <c r="G10" i="3"/>
  <c r="J12" i="3"/>
  <c r="K10" i="3"/>
  <c r="J11" i="3"/>
  <c r="K12" i="3"/>
  <c r="N12" i="3"/>
  <c r="O5" i="3"/>
  <c r="O6" i="3"/>
  <c r="O7" i="3"/>
  <c r="O8" i="3"/>
  <c r="O13" i="3"/>
  <c r="O14" i="3"/>
  <c r="O15" i="3"/>
  <c r="O16" i="3"/>
  <c r="O17" i="3"/>
  <c r="O18" i="3"/>
  <c r="O19" i="3"/>
  <c r="O20" i="3"/>
  <c r="O21" i="3"/>
  <c r="O4" i="3"/>
  <c r="N20" i="3"/>
  <c r="I20" i="3"/>
  <c r="H20" i="3"/>
  <c r="F20" i="3"/>
  <c r="F21" i="3"/>
  <c r="E20" i="3"/>
  <c r="E21" i="3"/>
  <c r="I14" i="3"/>
  <c r="H14" i="3"/>
  <c r="F14" i="3"/>
  <c r="E14" i="3"/>
  <c r="E15" i="3"/>
  <c r="F15" i="3"/>
  <c r="H15" i="3"/>
  <c r="I15" i="3"/>
  <c r="I8" i="3"/>
  <c r="H8" i="3"/>
  <c r="F8" i="3"/>
  <c r="E8" i="3"/>
  <c r="I7" i="3"/>
  <c r="H7" i="3"/>
  <c r="F7" i="3"/>
  <c r="E7" i="3"/>
  <c r="J15" i="3" l="1"/>
  <c r="M11" i="3"/>
  <c r="V14" i="3"/>
  <c r="W14" i="3" s="1"/>
  <c r="Y14" i="3" s="1"/>
  <c r="M10" i="3"/>
  <c r="J7" i="3"/>
  <c r="J8" i="3"/>
  <c r="J14" i="3"/>
  <c r="U12" i="3"/>
  <c r="V15" i="3"/>
  <c r="W15" i="3" s="1"/>
  <c r="Y15" i="3" s="1"/>
  <c r="V20" i="3"/>
  <c r="W20" i="3" s="1"/>
  <c r="Y20" i="3" s="1"/>
  <c r="G20" i="3"/>
  <c r="U11" i="3"/>
  <c r="U10" i="3"/>
  <c r="M20" i="3"/>
  <c r="P20" i="3" s="1"/>
  <c r="J20" i="3"/>
  <c r="L14" i="3"/>
  <c r="M14" i="3" s="1"/>
  <c r="N14" i="3"/>
  <c r="M12" i="3"/>
  <c r="G7" i="3"/>
  <c r="G8" i="3"/>
  <c r="L7" i="3"/>
  <c r="K20" i="3"/>
  <c r="G21" i="3"/>
  <c r="G14" i="3"/>
  <c r="U14" i="3" s="1"/>
  <c r="G15" i="3"/>
  <c r="U15" i="3" s="1"/>
  <c r="U8" i="3" l="1"/>
  <c r="U7" i="3"/>
  <c r="U20" i="3"/>
  <c r="P14" i="3"/>
  <c r="Q7" i="3"/>
  <c r="Q8" i="3"/>
  <c r="Q15" i="3"/>
  <c r="Q16" i="3"/>
  <c r="Q17" i="3"/>
  <c r="Q18" i="3" l="1"/>
  <c r="Q21" i="3"/>
  <c r="I16" i="3"/>
  <c r="I17" i="3"/>
  <c r="I18" i="3"/>
  <c r="I19" i="3"/>
  <c r="I21" i="3"/>
  <c r="H16" i="3"/>
  <c r="H17" i="3"/>
  <c r="H18" i="3"/>
  <c r="H19" i="3"/>
  <c r="H21" i="3"/>
  <c r="K21" i="3" s="1"/>
  <c r="F16" i="3"/>
  <c r="F17" i="3"/>
  <c r="F18" i="3"/>
  <c r="F19" i="3"/>
  <c r="F22" i="3"/>
  <c r="F23" i="3"/>
  <c r="F24" i="3"/>
  <c r="F25" i="3"/>
  <c r="E16" i="3"/>
  <c r="E17" i="3"/>
  <c r="E18" i="3"/>
  <c r="L18" i="3" s="1"/>
  <c r="E19" i="3"/>
  <c r="L19" i="3" s="1"/>
  <c r="E22" i="3"/>
  <c r="E23" i="3"/>
  <c r="E24" i="3"/>
  <c r="J17" i="3" l="1"/>
  <c r="G18" i="3"/>
  <c r="J21" i="3"/>
  <c r="U21" i="3" s="1"/>
  <c r="V21" i="3"/>
  <c r="W21" i="3" s="1"/>
  <c r="Y21" i="3" s="1"/>
  <c r="J16" i="3"/>
  <c r="V17" i="3"/>
  <c r="W17" i="3" s="1"/>
  <c r="Y17" i="3" s="1"/>
  <c r="G17" i="3"/>
  <c r="U17" i="3" s="1"/>
  <c r="J19" i="3"/>
  <c r="G19" i="3"/>
  <c r="J18" i="3"/>
  <c r="V16" i="3"/>
  <c r="W16" i="3" s="1"/>
  <c r="Y16" i="3" s="1"/>
  <c r="G16" i="3"/>
  <c r="L17" i="3"/>
  <c r="M17" i="3" s="1"/>
  <c r="M19" i="3"/>
  <c r="N17" i="3"/>
  <c r="L16" i="3"/>
  <c r="M16" i="3" s="1"/>
  <c r="N21" i="3"/>
  <c r="L21" i="3"/>
  <c r="L15" i="3"/>
  <c r="N15" i="3"/>
  <c r="N18" i="3"/>
  <c r="M18" i="3"/>
  <c r="N16" i="3"/>
  <c r="K19" i="3"/>
  <c r="K16" i="3"/>
  <c r="K15" i="3"/>
  <c r="K18" i="3"/>
  <c r="K17" i="3"/>
  <c r="I13" i="3"/>
  <c r="H13" i="3"/>
  <c r="F13" i="3"/>
  <c r="E13" i="3"/>
  <c r="V13" i="3" l="1"/>
  <c r="W13" i="3" s="1"/>
  <c r="Y13" i="3" s="1"/>
  <c r="U16" i="3"/>
  <c r="U18" i="3"/>
  <c r="P19" i="3"/>
  <c r="U19" i="3"/>
  <c r="P17" i="3"/>
  <c r="P18" i="3"/>
  <c r="P16" i="3"/>
  <c r="M21" i="3"/>
  <c r="P21" i="3" s="1"/>
  <c r="M15" i="3"/>
  <c r="P15" i="3" s="1"/>
  <c r="L13" i="3"/>
  <c r="M13" i="3" s="1"/>
  <c r="N13" i="3"/>
  <c r="J13" i="3"/>
  <c r="K13" i="3"/>
  <c r="G13" i="3"/>
  <c r="U13" i="3" s="1"/>
  <c r="S4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N39" i="3" s="1"/>
  <c r="N38" i="3"/>
  <c r="P13" i="3" l="1"/>
  <c r="R41" i="3"/>
  <c r="C41" i="3" l="1"/>
  <c r="C42" i="3"/>
  <c r="C47" i="3" l="1"/>
  <c r="C46" i="3"/>
  <c r="C45" i="3"/>
  <c r="C44" i="3"/>
  <c r="C43" i="3"/>
  <c r="T41" i="3" l="1"/>
  <c r="Y43" i="3" l="1"/>
  <c r="Y38" i="3"/>
  <c r="Y39" i="3"/>
  <c r="X41" i="3"/>
  <c r="T15" i="3"/>
  <c r="I5" i="3"/>
  <c r="I6" i="3"/>
  <c r="I9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N35" i="3" s="1"/>
  <c r="I36" i="3"/>
  <c r="N36" i="3" s="1"/>
  <c r="I37" i="3"/>
  <c r="N37" i="3" s="1"/>
  <c r="H5" i="3"/>
  <c r="H6" i="3"/>
  <c r="H9" i="3"/>
  <c r="H22" i="3"/>
  <c r="L22" i="3" s="1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F5" i="3"/>
  <c r="F6" i="3"/>
  <c r="F9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E5" i="3"/>
  <c r="E6" i="3"/>
  <c r="L8" i="3"/>
  <c r="E9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I4" i="3"/>
  <c r="H4" i="3"/>
  <c r="F4" i="3"/>
  <c r="E4" i="3"/>
  <c r="J6" i="3" l="1"/>
  <c r="J5" i="3"/>
  <c r="N34" i="3"/>
  <c r="G5" i="3"/>
  <c r="G6" i="3"/>
  <c r="K9" i="3"/>
  <c r="L9" i="3"/>
  <c r="N4" i="3"/>
  <c r="N9" i="3"/>
  <c r="N24" i="3"/>
  <c r="N33" i="3"/>
  <c r="N32" i="3"/>
  <c r="L6" i="3"/>
  <c r="N31" i="3"/>
  <c r="N6" i="3"/>
  <c r="L5" i="3"/>
  <c r="N27" i="3"/>
  <c r="N29" i="3"/>
  <c r="N30" i="3"/>
  <c r="N28" i="3"/>
  <c r="N26" i="3"/>
  <c r="L24" i="3"/>
  <c r="M24" i="3" s="1"/>
  <c r="L25" i="3"/>
  <c r="M25" i="3" s="1"/>
  <c r="M22" i="3"/>
  <c r="N22" i="3"/>
  <c r="N25" i="3"/>
  <c r="N5" i="3"/>
  <c r="N23" i="3"/>
  <c r="N7" i="3"/>
  <c r="L26" i="3"/>
  <c r="M26" i="3" s="1"/>
  <c r="L23" i="3"/>
  <c r="M23" i="3" s="1"/>
  <c r="N8" i="3"/>
  <c r="M8" i="3"/>
  <c r="K37" i="3"/>
  <c r="K33" i="3"/>
  <c r="K29" i="3"/>
  <c r="K25" i="3"/>
  <c r="K8" i="3"/>
  <c r="K32" i="3"/>
  <c r="K28" i="3"/>
  <c r="K7" i="3"/>
  <c r="K36" i="3"/>
  <c r="K24" i="3"/>
  <c r="K39" i="3"/>
  <c r="K35" i="3"/>
  <c r="K31" i="3"/>
  <c r="K27" i="3"/>
  <c r="K23" i="3"/>
  <c r="K6" i="3"/>
  <c r="K4" i="3"/>
  <c r="K38" i="3"/>
  <c r="K34" i="3"/>
  <c r="K30" i="3"/>
  <c r="K26" i="3"/>
  <c r="K22" i="3"/>
  <c r="K5" i="3"/>
  <c r="G30" i="3"/>
  <c r="J30" i="3"/>
  <c r="V32" i="3"/>
  <c r="W32" i="3" s="1"/>
  <c r="Y32" i="3" s="1"/>
  <c r="G37" i="3"/>
  <c r="V29" i="3"/>
  <c r="V6" i="3"/>
  <c r="J28" i="3"/>
  <c r="J24" i="3"/>
  <c r="G22" i="3"/>
  <c r="U22" i="3" s="1"/>
  <c r="V5" i="3"/>
  <c r="W5" i="3" s="1"/>
  <c r="Y5" i="3" s="1"/>
  <c r="J32" i="3"/>
  <c r="J36" i="3"/>
  <c r="V22" i="3"/>
  <c r="W22" i="3" s="1"/>
  <c r="Y22" i="3" s="1"/>
  <c r="G9" i="3"/>
  <c r="G32" i="3"/>
  <c r="U32" i="3" s="1"/>
  <c r="V30" i="3"/>
  <c r="W30" i="3" s="1"/>
  <c r="Y30" i="3" s="1"/>
  <c r="V9" i="3"/>
  <c r="W9" i="3" s="1"/>
  <c r="Y9" i="3" s="1"/>
  <c r="V36" i="3"/>
  <c r="W36" i="3" s="1"/>
  <c r="Y36" i="3" s="1"/>
  <c r="G36" i="3"/>
  <c r="U36" i="3" s="1"/>
  <c r="G28" i="3"/>
  <c r="V28" i="3"/>
  <c r="W28" i="3" s="1"/>
  <c r="Y28" i="3" s="1"/>
  <c r="V19" i="3"/>
  <c r="W19" i="3" s="1"/>
  <c r="Y19" i="3" s="1"/>
  <c r="G34" i="3"/>
  <c r="G26" i="3"/>
  <c r="V26" i="3"/>
  <c r="W26" i="3" s="1"/>
  <c r="Y26" i="3" s="1"/>
  <c r="J26" i="3"/>
  <c r="J34" i="3"/>
  <c r="J22" i="3"/>
  <c r="J9" i="3"/>
  <c r="G24" i="3"/>
  <c r="U24" i="3" s="1"/>
  <c r="V24" i="3"/>
  <c r="W24" i="3" s="1"/>
  <c r="Y24" i="3" s="1"/>
  <c r="V7" i="3"/>
  <c r="W7" i="3" s="1"/>
  <c r="Y7" i="3" s="1"/>
  <c r="J35" i="3"/>
  <c r="G4" i="3"/>
  <c r="G35" i="3"/>
  <c r="V35" i="3"/>
  <c r="W35" i="3" s="1"/>
  <c r="Y35" i="3" s="1"/>
  <c r="G31" i="3"/>
  <c r="G27" i="3"/>
  <c r="J23" i="3"/>
  <c r="V4" i="3"/>
  <c r="J4" i="3"/>
  <c r="V18" i="3"/>
  <c r="W18" i="3" s="1"/>
  <c r="Y18" i="3" s="1"/>
  <c r="V23" i="3"/>
  <c r="W23" i="3" s="1"/>
  <c r="Y23" i="3" s="1"/>
  <c r="G29" i="3"/>
  <c r="G33" i="3"/>
  <c r="V34" i="3"/>
  <c r="W34" i="3" s="1"/>
  <c r="Y34" i="3" s="1"/>
  <c r="L39" i="3"/>
  <c r="M39" i="3" s="1"/>
  <c r="L38" i="3"/>
  <c r="M38" i="3" s="1"/>
  <c r="L35" i="3"/>
  <c r="M35" i="3" s="1"/>
  <c r="L30" i="3"/>
  <c r="M30" i="3" s="1"/>
  <c r="L36" i="3"/>
  <c r="M36" i="3" s="1"/>
  <c r="J31" i="3"/>
  <c r="V27" i="3"/>
  <c r="W27" i="3" s="1"/>
  <c r="Y27" i="3" s="1"/>
  <c r="J27" i="3"/>
  <c r="J37" i="3"/>
  <c r="J33" i="3"/>
  <c r="J29" i="3"/>
  <c r="J25" i="3"/>
  <c r="V25" i="3"/>
  <c r="W25" i="3" s="1"/>
  <c r="Y25" i="3" s="1"/>
  <c r="V8" i="3"/>
  <c r="L31" i="3"/>
  <c r="M31" i="3" s="1"/>
  <c r="V31" i="3"/>
  <c r="W31" i="3" s="1"/>
  <c r="Y31" i="3" s="1"/>
  <c r="L27" i="3"/>
  <c r="M27" i="3" s="1"/>
  <c r="G23" i="3"/>
  <c r="V37" i="3"/>
  <c r="W37" i="3" s="1"/>
  <c r="Y37" i="3" s="1"/>
  <c r="V33" i="3"/>
  <c r="W33" i="3" s="1"/>
  <c r="Y33" i="3" s="1"/>
  <c r="G25" i="3"/>
  <c r="L4" i="3"/>
  <c r="L34" i="3"/>
  <c r="M34" i="3" s="1"/>
  <c r="L33" i="3"/>
  <c r="M33" i="3" s="1"/>
  <c r="L29" i="3"/>
  <c r="M29" i="3" s="1"/>
  <c r="L37" i="3"/>
  <c r="M37" i="3" s="1"/>
  <c r="L32" i="3"/>
  <c r="M32" i="3" s="1"/>
  <c r="L28" i="3"/>
  <c r="M28" i="3" s="1"/>
  <c r="U25" i="3" l="1"/>
  <c r="U6" i="3"/>
  <c r="U33" i="3"/>
  <c r="U31" i="3"/>
  <c r="U30" i="3"/>
  <c r="U23" i="3"/>
  <c r="U29" i="3"/>
  <c r="U26" i="3"/>
  <c r="U28" i="3"/>
  <c r="U37" i="3"/>
  <c r="U5" i="3"/>
  <c r="U35" i="3"/>
  <c r="U34" i="3"/>
  <c r="U27" i="3"/>
  <c r="U9" i="3"/>
  <c r="M9" i="3"/>
  <c r="P23" i="3"/>
  <c r="M6" i="3"/>
  <c r="P25" i="3"/>
  <c r="P24" i="3"/>
  <c r="P26" i="3"/>
  <c r="M4" i="3"/>
  <c r="P27" i="3"/>
  <c r="P28" i="3"/>
  <c r="K41" i="3"/>
  <c r="K42" i="3" s="1"/>
  <c r="L41" i="3"/>
  <c r="L42" i="3" s="1"/>
  <c r="V41" i="3"/>
  <c r="X45" i="3" s="1"/>
  <c r="P34" i="3"/>
  <c r="W6" i="3"/>
  <c r="Y6" i="3" s="1"/>
  <c r="P39" i="3"/>
  <c r="P35" i="3"/>
  <c r="P38" i="3"/>
  <c r="P36" i="3"/>
  <c r="P29" i="3"/>
  <c r="P30" i="3"/>
  <c r="P33" i="3"/>
  <c r="P32" i="3"/>
  <c r="P31" i="3"/>
  <c r="P37" i="3"/>
  <c r="W4" i="3"/>
  <c r="Y4" i="3" s="1"/>
  <c r="V47" i="3"/>
  <c r="W29" i="3"/>
  <c r="Y29" i="3" s="1"/>
  <c r="Q5" i="3"/>
  <c r="U4" i="3"/>
  <c r="Q4" i="3" s="1"/>
  <c r="Q6" i="3"/>
  <c r="Q13" i="3"/>
  <c r="W8" i="3"/>
  <c r="Q41" i="3" l="1"/>
  <c r="M41" i="3"/>
  <c r="M42" i="3" s="1"/>
  <c r="Y48" i="3"/>
  <c r="V48" i="3"/>
  <c r="Y45" i="3"/>
  <c r="Y8" i="3"/>
  <c r="W41" i="3"/>
  <c r="N41" i="3" l="1"/>
  <c r="N42" i="3" s="1"/>
  <c r="P41" i="3"/>
  <c r="P42" i="3" s="1"/>
  <c r="O41" i="3"/>
  <c r="O42" i="3" s="1"/>
</calcChain>
</file>

<file path=xl/sharedStrings.xml><?xml version="1.0" encoding="utf-8"?>
<sst xmlns="http://schemas.openxmlformats.org/spreadsheetml/2006/main" count="117" uniqueCount="80">
  <si>
    <t>TOTAL</t>
  </si>
  <si>
    <t>Date</t>
  </si>
  <si>
    <t>Service</t>
  </si>
  <si>
    <t>MATIN</t>
  </si>
  <si>
    <t>Temps</t>
  </si>
  <si>
    <t>APRES MIDI</t>
  </si>
  <si>
    <t>Prime nuit</t>
  </si>
  <si>
    <t>PJ1</t>
  </si>
  <si>
    <t>PJ2</t>
  </si>
  <si>
    <t>Dimanche</t>
  </si>
  <si>
    <t>Férié</t>
  </si>
  <si>
    <t>ChècDej</t>
  </si>
  <si>
    <t>Heures Supp</t>
  </si>
  <si>
    <t>Heures</t>
  </si>
  <si>
    <t>Centièmes</t>
  </si>
  <si>
    <t>Kéolis</t>
  </si>
  <si>
    <t>Différence</t>
  </si>
  <si>
    <t>Jours travaillés</t>
  </si>
  <si>
    <t>Horaire mensuel</t>
  </si>
  <si>
    <t>Matin</t>
  </si>
  <si>
    <t>Soir</t>
  </si>
  <si>
    <t>Écart</t>
  </si>
  <si>
    <t>FÉVRIER</t>
  </si>
  <si>
    <t>RT</t>
  </si>
  <si>
    <t>CC</t>
  </si>
  <si>
    <t>CH</t>
  </si>
  <si>
    <t>RE</t>
  </si>
  <si>
    <t>JourDu</t>
  </si>
  <si>
    <t>CB</t>
  </si>
  <si>
    <t>CP</t>
  </si>
  <si>
    <t>RP</t>
  </si>
  <si>
    <t>FOCO</t>
  </si>
  <si>
    <t>VP</t>
  </si>
  <si>
    <t>Du 21 au 20</t>
  </si>
  <si>
    <t>JourAR</t>
  </si>
  <si>
    <t>NOTES</t>
  </si>
  <si>
    <t>Maladie</t>
  </si>
  <si>
    <t>MaladieP</t>
  </si>
  <si>
    <t>Ampli</t>
  </si>
  <si>
    <t>PrimAmp</t>
  </si>
  <si>
    <t>RTpayé</t>
  </si>
  <si>
    <t>CCpayé</t>
  </si>
  <si>
    <t>CHpayé</t>
  </si>
  <si>
    <t>20RE</t>
  </si>
  <si>
    <t>10RE</t>
  </si>
  <si>
    <t>50RE</t>
  </si>
  <si>
    <t>Services</t>
  </si>
  <si>
    <t>Obs.</t>
  </si>
  <si>
    <t>CC-CP</t>
  </si>
  <si>
    <t>CH-CP</t>
  </si>
  <si>
    <t>RT-CP</t>
  </si>
  <si>
    <t>Férié CC-CH</t>
  </si>
  <si>
    <t>FériéCC</t>
  </si>
  <si>
    <t>FériéCH</t>
  </si>
  <si>
    <t>FériéRT</t>
  </si>
  <si>
    <t>Échange le 18 avec Thibault PÉRIQUET</t>
  </si>
  <si>
    <t>Congex</t>
  </si>
  <si>
    <t>CaClient</t>
  </si>
  <si>
    <t>Heures réelles</t>
  </si>
  <si>
    <t>H.S Amp</t>
  </si>
  <si>
    <t>114-1</t>
  </si>
  <si>
    <t>d852-3</t>
  </si>
  <si>
    <t>s855-4f</t>
  </si>
  <si>
    <t>s856-4f</t>
  </si>
  <si>
    <t>999-1</t>
  </si>
  <si>
    <t>888-8f</t>
  </si>
  <si>
    <t>666-1</t>
  </si>
  <si>
    <t>d704-1</t>
  </si>
  <si>
    <t>f555-5</t>
  </si>
  <si>
    <t>822-2</t>
  </si>
  <si>
    <t>d741-8f</t>
  </si>
  <si>
    <t>114-2</t>
  </si>
  <si>
    <t>666-2f</t>
  </si>
  <si>
    <t>822-3</t>
  </si>
  <si>
    <t>555-2f</t>
  </si>
  <si>
    <t>d851-2</t>
  </si>
  <si>
    <t>d704-1f</t>
  </si>
  <si>
    <t>s851-2</t>
  </si>
  <si>
    <t>s705-5</t>
  </si>
  <si>
    <t>d851-2f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</si>
</sst>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[$-F800]dddd\,\ mmmm\ dd\,\ yyyy"/>
    <numFmt numFmtId="165" formatCode="0.00;[Red]0.00"/>
    <numFmt numFmtId="166" formatCode="[$-40C]ddd\ d\ mmm\ yyyy"/>
    <numFmt numFmtId="167" formatCode="[h]:mm;@"/>
    <numFmt numFmtId="168" formatCode="0.000;[Red]0.000"/>
    <numFmt numFmtId="169" formatCode="0.000_ ;[Red]\-0.000\ "/>
    <numFmt numFmtId="170" formatCode="#,##0.00\ &quot;€&quot;"/>
    <numFmt numFmtId="171" formatCode="[h]:mm"/>
    <numFmt numFmtId="172" formatCode="h:mm;@"/>
    <numFmt numFmtId="173" formatCode="#,##0\ &quot;€&quot;"/>
    <numFmt numFmtId="174" formatCode="0.00_ ;[Red]\-0.00\ "/>
  </numFmts>
  <fonts count="57" x14ac:knownFonts="1">
    <font>
      <sz val="12"/>
      <color theme="1"/>
      <name val="Times New Roman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5"/>
      <name val="Times New Roman"/>
      <family val="1"/>
    </font>
    <font>
      <b/>
      <sz val="11"/>
      <color theme="5" tint="-0.499984740745262"/>
      <name val="Times New Roman"/>
      <family val="1"/>
    </font>
    <font>
      <b/>
      <sz val="11"/>
      <color theme="1"/>
      <name val="Times New Roman"/>
      <family val="1"/>
    </font>
    <font>
      <b/>
      <sz val="12"/>
      <color theme="0" tint="-0.499984740745262"/>
      <name val="Times New Roman"/>
      <family val="1"/>
    </font>
    <font>
      <b/>
      <sz val="11"/>
      <color rgb="FF7030A0"/>
      <name val="Times New Roman"/>
      <family val="1"/>
    </font>
    <font>
      <sz val="12"/>
      <color rgb="FF000000"/>
      <name val="Times New Roman"/>
      <family val="1"/>
    </font>
    <font>
      <b/>
      <i/>
      <sz val="12"/>
      <color rgb="FF7030A0"/>
      <name val="Times New Roman"/>
      <family val="1"/>
    </font>
    <font>
      <b/>
      <sz val="12"/>
      <color rgb="FF00B0F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C00000"/>
      <name val="Times New Roman"/>
      <family val="1"/>
    </font>
    <font>
      <b/>
      <sz val="12"/>
      <color rgb="FF00B050"/>
      <name val="Times New Roman"/>
      <family val="1"/>
    </font>
    <font>
      <b/>
      <sz val="12"/>
      <color theme="1" tint="0.14999847407452621"/>
      <name val="Times New Roman"/>
      <family val="1"/>
    </font>
    <font>
      <b/>
      <sz val="12"/>
      <color theme="5" tint="-0.499984740745262"/>
      <name val="Times New Roman"/>
      <family val="1"/>
    </font>
    <font>
      <sz val="11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1"/>
      <color rgb="FF00B0F0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rgb="FF0070C0"/>
      <name val="Times New Roman"/>
      <family val="1"/>
    </font>
    <font>
      <b/>
      <sz val="11"/>
      <color theme="1" tint="0.14999847407452621"/>
      <name val="Times New Roman"/>
      <family val="1"/>
    </font>
    <font>
      <b/>
      <sz val="11"/>
      <color theme="0" tint="-0.499984740745262"/>
      <name val="Times New Roman"/>
      <family val="1"/>
    </font>
    <font>
      <b/>
      <sz val="11"/>
      <color theme="8"/>
      <name val="Times New Roman"/>
      <family val="1"/>
    </font>
    <font>
      <b/>
      <sz val="11"/>
      <color theme="3"/>
      <name val="Times New Roman"/>
      <family val="1"/>
    </font>
    <font>
      <sz val="11"/>
      <color theme="0" tint="-0.499984740745262"/>
      <name val="Times New Roman"/>
      <family val="1"/>
    </font>
    <font>
      <sz val="11"/>
      <color theme="8"/>
      <name val="Calibri"/>
      <family val="2"/>
      <scheme val="minor"/>
    </font>
    <font>
      <b/>
      <sz val="11"/>
      <color rgb="FF00B050"/>
      <name val="Times New Roman"/>
      <family val="1"/>
    </font>
    <font>
      <b/>
      <i/>
      <sz val="11"/>
      <color rgb="FF00B0F0"/>
      <name val="Times New Roman"/>
      <family val="1"/>
    </font>
    <font>
      <sz val="11"/>
      <color theme="5" tint="-0.499984740745262"/>
      <name val="Calibri"/>
      <family val="2"/>
      <scheme val="minor"/>
    </font>
    <font>
      <b/>
      <i/>
      <sz val="11"/>
      <color rgb="FFFF0000"/>
      <name val="Times New Roman"/>
      <family val="1"/>
    </font>
    <font>
      <b/>
      <i/>
      <sz val="11"/>
      <color theme="9" tint="-0.249977111117893"/>
      <name val="Times New Roman"/>
      <family val="1"/>
    </font>
    <font>
      <b/>
      <i/>
      <sz val="11"/>
      <color rgb="FFC00000"/>
      <name val="Times New Roman"/>
      <family val="1"/>
    </font>
    <font>
      <b/>
      <i/>
      <sz val="11"/>
      <color rgb="FF0070C0"/>
      <name val="Times New Roman"/>
      <family val="1"/>
    </font>
    <font>
      <b/>
      <i/>
      <sz val="11"/>
      <color theme="5" tint="-0.499984740745262"/>
      <name val="Times New Roman"/>
      <family val="1"/>
    </font>
    <font>
      <b/>
      <i/>
      <sz val="11"/>
      <color theme="5"/>
      <name val="Times New Roman"/>
      <family val="1"/>
    </font>
    <font>
      <b/>
      <i/>
      <sz val="11"/>
      <color theme="1"/>
      <name val="Times New Roman"/>
      <family val="1"/>
    </font>
    <font>
      <b/>
      <i/>
      <sz val="11"/>
      <color theme="0" tint="-0.499984740745262"/>
      <name val="Times New Roman"/>
      <family val="1"/>
    </font>
    <font>
      <b/>
      <i/>
      <sz val="11"/>
      <color theme="1" tint="0.14999847407452621"/>
      <name val="Times New Roman"/>
      <family val="1"/>
    </font>
    <font>
      <b/>
      <sz val="12"/>
      <color rgb="FFC00000"/>
      <name val="Times New Roman"/>
      <family val="1"/>
    </font>
    <font>
      <b/>
      <i/>
      <sz val="12"/>
      <color theme="1"/>
      <name val="Times New Roman"/>
      <family val="1"/>
    </font>
    <font>
      <b/>
      <sz val="11.5"/>
      <color theme="9" tint="-0.249977111117893"/>
      <name val="Times New Roman"/>
      <family val="1"/>
    </font>
    <font>
      <b/>
      <sz val="12"/>
      <color theme="9" tint="-0.249977111117893"/>
      <name val="Times New Roman"/>
      <family val="1"/>
    </font>
    <font>
      <b/>
      <sz val="12"/>
      <color rgb="FF0070C0"/>
      <name val="Times New Roman"/>
      <family val="1"/>
    </font>
    <font>
      <b/>
      <sz val="11"/>
      <color theme="9"/>
      <name val="Times New Roman"/>
      <family val="1"/>
    </font>
    <font>
      <b/>
      <sz val="12"/>
      <color theme="9"/>
      <name val="Times New Roman"/>
      <family val="1"/>
    </font>
    <font>
      <sz val="12"/>
      <color rgb="FF0070C0"/>
      <name val="Times New Roman"/>
      <family val="1"/>
    </font>
    <font>
      <sz val="12"/>
      <color rgb="FF92D050"/>
      <name val="Times New Roman"/>
      <family val="1"/>
    </font>
    <font>
      <b/>
      <sz val="12"/>
      <color rgb="FF92D050"/>
      <name val="Times New Roman"/>
      <family val="1"/>
    </font>
    <font>
      <b/>
      <sz val="11"/>
      <color rgb="FF92D050"/>
      <name val="Times New Roman"/>
      <family val="1"/>
    </font>
    <font>
      <sz val="12"/>
      <color rgb="FFFF0000"/>
      <name val="Times New Roman"/>
      <family val="1"/>
    </font>
    <font>
      <i/>
      <sz val="12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499984740745262"/>
        <bgColor indexed="64"/>
      </patternFill>
    </fill>
  </fills>
  <borders count="9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ck">
        <color rgb="FF7030A0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thick">
        <color rgb="FF7030A0"/>
      </top>
      <bottom style="dashed">
        <color indexed="64"/>
      </bottom>
      <diagonal/>
    </border>
    <border>
      <left/>
      <right style="dashed">
        <color indexed="64"/>
      </right>
      <top style="thick">
        <color rgb="FF7030A0"/>
      </top>
      <bottom style="dashed">
        <color indexed="64"/>
      </bottom>
      <diagonal/>
    </border>
    <border>
      <left style="medium">
        <color indexed="64"/>
      </left>
      <right/>
      <top style="thick">
        <color rgb="FF7030A0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ck">
        <color rgb="FF7030A0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thick">
        <color rgb="FF7030A0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thick">
        <color rgb="FF7030A0"/>
      </bottom>
      <diagonal/>
    </border>
    <border>
      <left/>
      <right style="dashed">
        <color indexed="64"/>
      </right>
      <top style="dashed">
        <color indexed="64"/>
      </top>
      <bottom style="thick">
        <color rgb="FF7030A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thick">
        <color rgb="FFFF0000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thick">
        <color rgb="FFFF0000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thick">
        <color rgb="FFFF0000"/>
      </bottom>
      <diagonal/>
    </border>
    <border>
      <left/>
      <right style="dashed">
        <color indexed="64"/>
      </right>
      <top style="dashed">
        <color indexed="64"/>
      </top>
      <bottom style="thick">
        <color rgb="FFFF0000"/>
      </bottom>
      <diagonal/>
    </border>
    <border>
      <left style="medium">
        <color indexed="64"/>
      </left>
      <right style="dashed">
        <color indexed="64"/>
      </right>
      <top style="thick">
        <color theme="6" tint="-0.499984740745262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thick">
        <color theme="6" tint="-0.499984740745262"/>
      </top>
      <bottom style="dashed">
        <color indexed="64"/>
      </bottom>
      <diagonal/>
    </border>
    <border>
      <left/>
      <right style="dashed">
        <color indexed="64"/>
      </right>
      <top style="thick">
        <color theme="6" tint="-0.499984740745262"/>
      </top>
      <bottom style="dashed">
        <color indexed="64"/>
      </bottom>
      <diagonal/>
    </border>
    <border>
      <left style="medium">
        <color auto="1"/>
      </left>
      <right style="medium">
        <color indexed="64"/>
      </right>
      <top style="dashed">
        <color auto="1"/>
      </top>
      <bottom style="thick">
        <color theme="6" tint="-0.499984740745262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 style="thick">
        <color rgb="FF0070C0"/>
      </left>
      <right style="thick">
        <color rgb="FF0070C0"/>
      </right>
      <top style="thick">
        <color rgb="FFFF0000"/>
      </top>
      <bottom style="thick">
        <color rgb="FF0070C0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rgb="FF000000"/>
      </left>
      <right/>
      <top/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ck">
        <color indexed="64"/>
      </bottom>
      <diagonal/>
    </border>
    <border>
      <left style="medium">
        <color indexed="64"/>
      </left>
      <right/>
      <top style="dashed">
        <color indexed="64"/>
      </top>
      <bottom style="thick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thick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ck">
        <color rgb="FFC00000"/>
      </bottom>
      <diagonal/>
    </border>
    <border>
      <left style="medium">
        <color indexed="64"/>
      </left>
      <right/>
      <top style="dashed">
        <color indexed="64"/>
      </top>
      <bottom style="thick">
        <color rgb="FFC00000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thick">
        <color rgb="FFC00000"/>
      </bottom>
      <diagonal/>
    </border>
    <border>
      <left style="dashed">
        <color indexed="64"/>
      </left>
      <right/>
      <top style="dashed">
        <color indexed="64"/>
      </top>
      <bottom style="thick">
        <color rgb="FFC00000"/>
      </bottom>
      <diagonal/>
    </border>
    <border>
      <left/>
      <right style="dashed">
        <color indexed="64"/>
      </right>
      <top style="dashed">
        <color indexed="64"/>
      </top>
      <bottom style="thick">
        <color rgb="FFC00000"/>
      </bottom>
      <diagonal/>
    </border>
    <border>
      <left/>
      <right/>
      <top style="dashed">
        <color indexed="64"/>
      </top>
      <bottom style="thick">
        <color rgb="FFC00000"/>
      </bottom>
      <diagonal/>
    </border>
    <border>
      <left/>
      <right style="medium">
        <color indexed="64"/>
      </right>
      <top style="dashed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ck">
        <color rgb="FFFF0000"/>
      </bottom>
      <diagonal/>
    </border>
  </borders>
  <cellStyleXfs count="2">
    <xf numFmtId="0" fontId="0" fillId="0" borderId="0"/>
    <xf numFmtId="0" fontId="4" fillId="0" borderId="0"/>
  </cellStyleXfs>
  <cellXfs count="412">
    <xf numFmtId="0" fontId="0" fillId="0" borderId="0" xfId="0"/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20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71" fontId="6" fillId="0" borderId="3" xfId="0" applyNumberFormat="1" applyFont="1" applyBorder="1" applyAlignment="1">
      <alignment horizontal="center"/>
    </xf>
    <xf numFmtId="171" fontId="6" fillId="0" borderId="4" xfId="0" applyNumberFormat="1" applyFont="1" applyBorder="1" applyAlignment="1">
      <alignment horizontal="center"/>
    </xf>
    <xf numFmtId="171" fontId="6" fillId="0" borderId="5" xfId="0" applyNumberFormat="1" applyFont="1" applyBorder="1" applyAlignment="1">
      <alignment horizontal="center"/>
    </xf>
    <xf numFmtId="171" fontId="6" fillId="0" borderId="6" xfId="0" applyNumberFormat="1" applyFont="1" applyBorder="1" applyAlignment="1">
      <alignment horizontal="center"/>
    </xf>
    <xf numFmtId="20" fontId="6" fillId="0" borderId="3" xfId="0" applyNumberFormat="1" applyFont="1" applyBorder="1" applyAlignment="1">
      <alignment horizontal="center"/>
    </xf>
    <xf numFmtId="20" fontId="6" fillId="0" borderId="4" xfId="0" applyNumberFormat="1" applyFont="1" applyBorder="1" applyAlignment="1">
      <alignment horizontal="center"/>
    </xf>
    <xf numFmtId="20" fontId="6" fillId="0" borderId="5" xfId="0" applyNumberFormat="1" applyFont="1" applyBorder="1" applyAlignment="1">
      <alignment horizontal="center"/>
    </xf>
    <xf numFmtId="20" fontId="6" fillId="0" borderId="6" xfId="0" applyNumberFormat="1" applyFont="1" applyBorder="1" applyAlignment="1">
      <alignment horizontal="center"/>
    </xf>
    <xf numFmtId="20" fontId="6" fillId="0" borderId="7" xfId="0" applyNumberFormat="1" applyFont="1" applyBorder="1" applyAlignment="1">
      <alignment horizontal="center"/>
    </xf>
    <xf numFmtId="171" fontId="6" fillId="0" borderId="7" xfId="0" applyNumberFormat="1" applyFont="1" applyBorder="1" applyAlignment="1">
      <alignment horizontal="center"/>
    </xf>
    <xf numFmtId="20" fontId="6" fillId="0" borderId="8" xfId="0" applyNumberFormat="1" applyFont="1" applyBorder="1" applyAlignment="1">
      <alignment horizontal="center"/>
    </xf>
    <xf numFmtId="20" fontId="6" fillId="0" borderId="9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20" fontId="6" fillId="0" borderId="11" xfId="0" applyNumberFormat="1" applyFont="1" applyBorder="1" applyAlignment="1">
      <alignment horizontal="center"/>
    </xf>
    <xf numFmtId="20" fontId="6" fillId="0" borderId="12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20" fontId="6" fillId="0" borderId="14" xfId="0" applyNumberFormat="1" applyFont="1" applyBorder="1" applyAlignment="1">
      <alignment horizontal="center"/>
    </xf>
    <xf numFmtId="20" fontId="6" fillId="0" borderId="15" xfId="0" applyNumberFormat="1" applyFont="1" applyBorder="1" applyAlignment="1">
      <alignment horizontal="center"/>
    </xf>
    <xf numFmtId="20" fontId="6" fillId="0" borderId="16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7" fontId="7" fillId="0" borderId="19" xfId="0" applyNumberFormat="1" applyFont="1" applyBorder="1" applyAlignment="1" applyProtection="1">
      <alignment horizontal="center"/>
      <protection locked="0"/>
    </xf>
    <xf numFmtId="167" fontId="7" fillId="0" borderId="3" xfId="0" applyNumberFormat="1" applyFont="1" applyBorder="1" applyAlignment="1" applyProtection="1">
      <alignment horizontal="center"/>
      <protection locked="0"/>
    </xf>
    <xf numFmtId="167" fontId="7" fillId="2" borderId="3" xfId="0" applyNumberFormat="1" applyFont="1" applyFill="1" applyBorder="1" applyAlignment="1" applyProtection="1">
      <alignment horizontal="center"/>
      <protection locked="0"/>
    </xf>
    <xf numFmtId="167" fontId="7" fillId="2" borderId="14" xfId="0" applyNumberFormat="1" applyFont="1" applyFill="1" applyBorder="1" applyAlignment="1" applyProtection="1">
      <alignment horizontal="center"/>
      <protection locked="0"/>
    </xf>
    <xf numFmtId="172" fontId="10" fillId="0" borderId="17" xfId="0" applyNumberFormat="1" applyFont="1" applyBorder="1" applyAlignment="1" applyProtection="1">
      <alignment horizontal="center" vertical="center"/>
      <protection hidden="1"/>
    </xf>
    <xf numFmtId="167" fontId="11" fillId="0" borderId="11" xfId="0" applyNumberFormat="1" applyFont="1" applyBorder="1" applyAlignment="1" applyProtection="1">
      <alignment horizontal="center"/>
      <protection hidden="1"/>
    </xf>
    <xf numFmtId="2" fontId="9" fillId="0" borderId="4" xfId="0" applyNumberFormat="1" applyFont="1" applyBorder="1" applyAlignment="1" applyProtection="1">
      <alignment horizontal="center"/>
      <protection hidden="1"/>
    </xf>
    <xf numFmtId="172" fontId="10" fillId="0" borderId="20" xfId="0" applyNumberFormat="1" applyFont="1" applyBorder="1" applyAlignment="1" applyProtection="1">
      <alignment horizontal="center" vertical="center"/>
      <protection hidden="1"/>
    </xf>
    <xf numFmtId="172" fontId="10" fillId="0" borderId="21" xfId="0" applyNumberFormat="1" applyFont="1" applyBorder="1" applyAlignment="1" applyProtection="1">
      <alignment horizontal="center" vertical="center"/>
      <protection hidden="1"/>
    </xf>
    <xf numFmtId="20" fontId="12" fillId="0" borderId="3" xfId="0" applyNumberFormat="1" applyFont="1" applyBorder="1" applyAlignment="1" applyProtection="1">
      <alignment horizontal="center" vertical="center"/>
      <protection hidden="1"/>
    </xf>
    <xf numFmtId="20" fontId="12" fillId="0" borderId="4" xfId="0" applyNumberFormat="1" applyFont="1" applyBorder="1" applyAlignment="1" applyProtection="1">
      <alignment horizontal="center" vertical="center"/>
      <protection hidden="1"/>
    </xf>
    <xf numFmtId="20" fontId="13" fillId="0" borderId="20" xfId="0" applyNumberFormat="1" applyFont="1" applyBorder="1" applyAlignment="1" applyProtection="1">
      <alignment horizontal="center"/>
      <protection hidden="1"/>
    </xf>
    <xf numFmtId="1" fontId="15" fillId="0" borderId="20" xfId="0" applyNumberFormat="1" applyFont="1" applyBorder="1" applyAlignment="1" applyProtection="1">
      <alignment horizontal="center" vertical="center"/>
      <protection hidden="1"/>
    </xf>
    <xf numFmtId="1" fontId="16" fillId="2" borderId="20" xfId="0" applyNumberFormat="1" applyFont="1" applyFill="1" applyBorder="1" applyAlignment="1" applyProtection="1">
      <alignment horizontal="center"/>
      <protection hidden="1"/>
    </xf>
    <xf numFmtId="1" fontId="18" fillId="0" borderId="20" xfId="0" applyNumberFormat="1" applyFont="1" applyBorder="1" applyAlignment="1" applyProtection="1">
      <alignment horizontal="center" vertical="center"/>
      <protection hidden="1"/>
    </xf>
    <xf numFmtId="0" fontId="19" fillId="0" borderId="20" xfId="0" applyFont="1" applyBorder="1" applyAlignment="1" applyProtection="1">
      <alignment horizontal="center" vertical="center"/>
      <protection hidden="1"/>
    </xf>
    <xf numFmtId="20" fontId="13" fillId="2" borderId="20" xfId="0" applyNumberFormat="1" applyFont="1" applyFill="1" applyBorder="1" applyAlignment="1" applyProtection="1">
      <alignment horizontal="center"/>
      <protection hidden="1"/>
    </xf>
    <xf numFmtId="20" fontId="12" fillId="0" borderId="14" xfId="0" applyNumberFormat="1" applyFont="1" applyBorder="1" applyAlignment="1" applyProtection="1">
      <alignment horizontal="center" vertical="center"/>
      <protection hidden="1"/>
    </xf>
    <xf numFmtId="20" fontId="12" fillId="0" borderId="15" xfId="0" applyNumberFormat="1" applyFont="1" applyBorder="1" applyAlignment="1" applyProtection="1">
      <alignment horizontal="center" vertical="center"/>
      <protection hidden="1"/>
    </xf>
    <xf numFmtId="20" fontId="13" fillId="2" borderId="21" xfId="0" applyNumberFormat="1" applyFont="1" applyFill="1" applyBorder="1" applyAlignment="1" applyProtection="1">
      <alignment horizontal="center"/>
      <protection hidden="1"/>
    </xf>
    <xf numFmtId="1" fontId="15" fillId="0" borderId="21" xfId="0" applyNumberFormat="1" applyFont="1" applyBorder="1" applyAlignment="1" applyProtection="1">
      <alignment horizontal="center" vertical="center"/>
      <protection hidden="1"/>
    </xf>
    <xf numFmtId="1" fontId="16" fillId="2" borderId="21" xfId="0" applyNumberFormat="1" applyFont="1" applyFill="1" applyBorder="1" applyAlignment="1" applyProtection="1">
      <alignment horizontal="center"/>
      <protection hidden="1"/>
    </xf>
    <xf numFmtId="1" fontId="18" fillId="0" borderId="21" xfId="0" applyNumberFormat="1" applyFont="1" applyBorder="1" applyAlignment="1" applyProtection="1">
      <alignment horizontal="center" vertical="center"/>
      <protection hidden="1"/>
    </xf>
    <xf numFmtId="0" fontId="19" fillId="0" borderId="21" xfId="0" applyFont="1" applyBorder="1" applyAlignment="1" applyProtection="1">
      <alignment horizontal="center" vertical="center"/>
      <protection hidden="1"/>
    </xf>
    <xf numFmtId="20" fontId="6" fillId="0" borderId="20" xfId="0" applyNumberFormat="1" applyFont="1" applyBorder="1" applyAlignment="1" applyProtection="1">
      <alignment horizontal="center"/>
      <protection locked="0"/>
    </xf>
    <xf numFmtId="20" fontId="6" fillId="0" borderId="2" xfId="0" applyNumberFormat="1" applyFont="1" applyBorder="1" applyAlignment="1" applyProtection="1">
      <alignment horizontal="center"/>
      <protection locked="0"/>
    </xf>
    <xf numFmtId="20" fontId="6" fillId="2" borderId="20" xfId="0" applyNumberFormat="1" applyFont="1" applyFill="1" applyBorder="1" applyAlignment="1" applyProtection="1">
      <alignment horizontal="center"/>
      <protection locked="0"/>
    </xf>
    <xf numFmtId="20" fontId="6" fillId="2" borderId="2" xfId="0" applyNumberFormat="1" applyFont="1" applyFill="1" applyBorder="1" applyAlignment="1" applyProtection="1">
      <alignment horizontal="center"/>
      <protection locked="0"/>
    </xf>
    <xf numFmtId="20" fontId="6" fillId="0" borderId="21" xfId="0" applyNumberFormat="1" applyFont="1" applyBorder="1" applyAlignment="1" applyProtection="1">
      <alignment horizontal="center"/>
      <protection locked="0"/>
    </xf>
    <xf numFmtId="20" fontId="6" fillId="0" borderId="13" xfId="0" applyNumberFormat="1" applyFont="1" applyBorder="1" applyAlignment="1" applyProtection="1">
      <alignment horizontal="center"/>
      <protection locked="0"/>
    </xf>
    <xf numFmtId="167" fontId="11" fillId="0" borderId="22" xfId="0" applyNumberFormat="1" applyFont="1" applyBorder="1" applyAlignment="1" applyProtection="1">
      <alignment horizontal="center"/>
      <protection hidden="1"/>
    </xf>
    <xf numFmtId="1" fontId="14" fillId="0" borderId="20" xfId="0" applyNumberFormat="1" applyFont="1" applyBorder="1" applyAlignment="1" applyProtection="1">
      <alignment horizontal="center" vertical="center"/>
      <protection hidden="1"/>
    </xf>
    <xf numFmtId="1" fontId="14" fillId="0" borderId="21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0" fillId="0" borderId="0" xfId="0" applyFont="1" applyAlignment="1" applyProtection="1">
      <alignment horizontal="center"/>
      <protection locked="0"/>
    </xf>
    <xf numFmtId="164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1" fillId="0" borderId="23" xfId="0" applyFont="1" applyBorder="1" applyAlignment="1" applyProtection="1">
      <alignment horizontal="center"/>
      <protection locked="0"/>
    </xf>
    <xf numFmtId="2" fontId="22" fillId="0" borderId="23" xfId="0" applyNumberFormat="1" applyFont="1" applyBorder="1" applyAlignment="1" applyProtection="1">
      <alignment horizontal="center"/>
      <protection locked="0"/>
    </xf>
    <xf numFmtId="0" fontId="23" fillId="0" borderId="23" xfId="0" applyFont="1" applyBorder="1" applyAlignment="1" applyProtection="1">
      <alignment horizontal="center"/>
      <protection locked="0"/>
    </xf>
    <xf numFmtId="0" fontId="16" fillId="0" borderId="23" xfId="0" applyFont="1" applyBorder="1" applyAlignment="1" applyProtection="1">
      <alignment horizontal="center"/>
      <protection locked="0"/>
    </xf>
    <xf numFmtId="0" fontId="25" fillId="0" borderId="23" xfId="0" applyFont="1" applyBorder="1" applyAlignment="1" applyProtection="1">
      <alignment horizontal="center"/>
      <protection locked="0"/>
    </xf>
    <xf numFmtId="0" fontId="26" fillId="0" borderId="23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27" fillId="0" borderId="23" xfId="0" applyFont="1" applyBorder="1" applyAlignment="1" applyProtection="1">
      <alignment horizontal="center"/>
      <protection locked="0"/>
    </xf>
    <xf numFmtId="0" fontId="11" fillId="0" borderId="24" xfId="0" applyFont="1" applyBorder="1" applyAlignment="1" applyProtection="1">
      <alignment horizontal="center"/>
      <protection locked="0"/>
    </xf>
    <xf numFmtId="0" fontId="28" fillId="0" borderId="25" xfId="0" applyFont="1" applyBorder="1" applyAlignment="1" applyProtection="1">
      <alignment horizontal="center"/>
      <protection locked="0"/>
    </xf>
    <xf numFmtId="165" fontId="8" fillId="0" borderId="23" xfId="0" applyNumberFormat="1" applyFont="1" applyBorder="1" applyAlignment="1" applyProtection="1">
      <alignment horizontal="center"/>
      <protection locked="0"/>
    </xf>
    <xf numFmtId="165" fontId="23" fillId="0" borderId="26" xfId="0" applyNumberFormat="1" applyFont="1" applyBorder="1" applyAlignment="1" applyProtection="1">
      <alignment horizontal="center"/>
      <protection locked="0"/>
    </xf>
    <xf numFmtId="166" fontId="6" fillId="0" borderId="27" xfId="0" applyNumberFormat="1" applyFont="1" applyBorder="1" applyAlignment="1" applyProtection="1">
      <alignment horizontal="center"/>
      <protection locked="0"/>
    </xf>
    <xf numFmtId="166" fontId="6" fillId="0" borderId="28" xfId="0" applyNumberFormat="1" applyFont="1" applyBorder="1" applyAlignment="1" applyProtection="1">
      <alignment horizontal="center"/>
      <protection locked="0"/>
    </xf>
    <xf numFmtId="14" fontId="6" fillId="0" borderId="0" xfId="0" applyNumberFormat="1" applyFont="1" applyAlignment="1" applyProtection="1">
      <alignment horizontal="center"/>
      <protection locked="0"/>
    </xf>
    <xf numFmtId="170" fontId="0" fillId="0" borderId="0" xfId="0" applyNumberFormat="1" applyProtection="1">
      <protection locked="0"/>
    </xf>
    <xf numFmtId="170" fontId="20" fillId="0" borderId="0" xfId="0" applyNumberFormat="1" applyFont="1" applyAlignment="1" applyProtection="1">
      <alignment horizontal="center"/>
      <protection locked="0"/>
    </xf>
    <xf numFmtId="170" fontId="0" fillId="0" borderId="0" xfId="0" applyNumberFormat="1" applyFont="1" applyProtection="1">
      <protection locked="0"/>
    </xf>
    <xf numFmtId="0" fontId="29" fillId="0" borderId="0" xfId="0" applyFont="1" applyAlignment="1" applyProtection="1">
      <alignment horizontal="center"/>
      <protection locked="0"/>
    </xf>
    <xf numFmtId="0" fontId="0" fillId="0" borderId="0" xfId="0" applyFont="1" applyProtection="1">
      <protection locked="0"/>
    </xf>
    <xf numFmtId="0" fontId="30" fillId="0" borderId="0" xfId="0" applyFont="1" applyAlignment="1" applyProtection="1">
      <alignment horizontal="center"/>
      <protection locked="0"/>
    </xf>
    <xf numFmtId="0" fontId="31" fillId="0" borderId="0" xfId="0" applyFont="1" applyAlignment="1" applyProtection="1">
      <alignment horizontal="center"/>
      <protection locked="0"/>
    </xf>
    <xf numFmtId="165" fontId="8" fillId="0" borderId="0" xfId="0" applyNumberFormat="1" applyFont="1" applyAlignment="1" applyProtection="1">
      <alignment horizontal="center"/>
      <protection locked="0"/>
    </xf>
    <xf numFmtId="169" fontId="32" fillId="0" borderId="0" xfId="0" applyNumberFormat="1" applyFont="1" applyBorder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left"/>
      <protection locked="0"/>
    </xf>
    <xf numFmtId="169" fontId="9" fillId="0" borderId="0" xfId="0" applyNumberFormat="1" applyFont="1" applyAlignment="1" applyProtection="1">
      <alignment horizontal="center"/>
      <protection locked="0"/>
    </xf>
    <xf numFmtId="167" fontId="7" fillId="0" borderId="0" xfId="0" applyNumberFormat="1" applyFont="1" applyBorder="1" applyAlignment="1" applyProtection="1">
      <alignment horizontal="center"/>
      <protection locked="0"/>
    </xf>
    <xf numFmtId="2" fontId="9" fillId="0" borderId="0" xfId="0" applyNumberFormat="1" applyFont="1" applyAlignment="1" applyProtection="1">
      <alignment horizontal="center"/>
      <protection locked="0"/>
    </xf>
    <xf numFmtId="167" fontId="28" fillId="0" borderId="0" xfId="0" applyNumberFormat="1" applyFont="1" applyAlignment="1" applyProtection="1">
      <alignment horizontal="center"/>
      <protection locked="0"/>
    </xf>
    <xf numFmtId="168" fontId="8" fillId="0" borderId="0" xfId="0" applyNumberFormat="1" applyFont="1" applyAlignment="1" applyProtection="1">
      <alignment horizontal="center"/>
      <protection locked="0"/>
    </xf>
    <xf numFmtId="0" fontId="5" fillId="4" borderId="0" xfId="0" applyFont="1" applyFill="1" applyProtection="1">
      <protection locked="0"/>
    </xf>
    <xf numFmtId="3" fontId="22" fillId="0" borderId="0" xfId="0" applyNumberFormat="1" applyFont="1" applyAlignment="1" applyProtection="1">
      <alignment horizontal="center"/>
      <protection locked="0"/>
    </xf>
    <xf numFmtId="3" fontId="24" fillId="0" borderId="0" xfId="0" applyNumberFormat="1" applyFont="1" applyAlignment="1" applyProtection="1">
      <alignment horizontal="center"/>
      <protection locked="0"/>
    </xf>
    <xf numFmtId="3" fontId="16" fillId="0" borderId="0" xfId="0" applyNumberFormat="1" applyFont="1" applyAlignment="1" applyProtection="1">
      <alignment horizontal="center"/>
      <protection locked="0"/>
    </xf>
    <xf numFmtId="3" fontId="32" fillId="0" borderId="0" xfId="0" applyNumberFormat="1" applyFont="1" applyAlignment="1" applyProtection="1">
      <alignment horizontal="center"/>
      <protection locked="0"/>
    </xf>
    <xf numFmtId="1" fontId="26" fillId="0" borderId="0" xfId="0" applyNumberFormat="1" applyFont="1" applyAlignment="1" applyProtection="1">
      <alignment horizontal="center"/>
      <protection locked="0"/>
    </xf>
    <xf numFmtId="165" fontId="9" fillId="0" borderId="0" xfId="0" applyNumberFormat="1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165" fontId="5" fillId="0" borderId="0" xfId="0" applyNumberFormat="1" applyFont="1" applyFill="1" applyAlignment="1" applyProtection="1">
      <alignment horizontal="center"/>
      <protection locked="0"/>
    </xf>
    <xf numFmtId="0" fontId="34" fillId="0" borderId="0" xfId="0" applyFont="1" applyProtection="1">
      <protection locked="0"/>
    </xf>
    <xf numFmtId="0" fontId="0" fillId="0" borderId="0" xfId="0" applyProtection="1">
      <protection hidden="1"/>
    </xf>
    <xf numFmtId="3" fontId="33" fillId="0" borderId="0" xfId="0" applyNumberFormat="1" applyFont="1" applyAlignment="1" applyProtection="1">
      <alignment horizontal="center"/>
      <protection hidden="1"/>
    </xf>
    <xf numFmtId="3" fontId="35" fillId="0" borderId="0" xfId="0" applyNumberFormat="1" applyFont="1" applyAlignment="1" applyProtection="1">
      <alignment horizontal="center"/>
      <protection hidden="1"/>
    </xf>
    <xf numFmtId="3" fontId="36" fillId="0" borderId="0" xfId="0" applyNumberFormat="1" applyFont="1" applyAlignment="1" applyProtection="1">
      <alignment horizontal="center"/>
      <protection hidden="1"/>
    </xf>
    <xf numFmtId="3" fontId="37" fillId="0" borderId="0" xfId="0" applyNumberFormat="1" applyFont="1" applyAlignment="1" applyProtection="1">
      <alignment horizontal="center"/>
      <protection hidden="1"/>
    </xf>
    <xf numFmtId="3" fontId="38" fillId="0" borderId="0" xfId="0" applyNumberFormat="1" applyFont="1" applyAlignment="1" applyProtection="1">
      <alignment horizontal="center"/>
      <protection hidden="1"/>
    </xf>
    <xf numFmtId="2" fontId="42" fillId="0" borderId="0" xfId="0" applyNumberFormat="1" applyFont="1" applyAlignment="1" applyProtection="1">
      <alignment horizontal="center"/>
      <protection hidden="1"/>
    </xf>
    <xf numFmtId="167" fontId="11" fillId="0" borderId="0" xfId="0" applyNumberFormat="1" applyFont="1" applyAlignment="1" applyProtection="1">
      <alignment horizontal="center"/>
      <protection hidden="1"/>
    </xf>
    <xf numFmtId="165" fontId="28" fillId="0" borderId="0" xfId="0" applyNumberFormat="1" applyFont="1" applyAlignment="1" applyProtection="1">
      <alignment horizontal="center"/>
      <protection hidden="1"/>
    </xf>
    <xf numFmtId="165" fontId="9" fillId="5" borderId="0" xfId="0" applyNumberFormat="1" applyFont="1" applyFill="1" applyAlignment="1" applyProtection="1">
      <alignment horizontal="center"/>
      <protection hidden="1"/>
    </xf>
    <xf numFmtId="172" fontId="5" fillId="0" borderId="0" xfId="0" applyNumberFormat="1" applyFont="1" applyFill="1" applyAlignment="1" applyProtection="1">
      <alignment horizontal="center"/>
      <protection locked="0"/>
    </xf>
    <xf numFmtId="1" fontId="43" fillId="0" borderId="0" xfId="0" applyNumberFormat="1" applyFont="1" applyAlignment="1" applyProtection="1">
      <alignment horizontal="center"/>
      <protection hidden="1"/>
    </xf>
    <xf numFmtId="167" fontId="9" fillId="5" borderId="0" xfId="0" applyNumberFormat="1" applyFont="1" applyFill="1" applyAlignment="1" applyProtection="1">
      <alignment horizontal="center"/>
      <protection hidden="1"/>
    </xf>
    <xf numFmtId="171" fontId="5" fillId="6" borderId="0" xfId="0" applyNumberFormat="1" applyFont="1" applyFill="1" applyAlignment="1" applyProtection="1">
      <alignment horizontal="center"/>
      <protection hidden="1"/>
    </xf>
    <xf numFmtId="2" fontId="5" fillId="6" borderId="0" xfId="0" applyNumberFormat="1" applyFont="1" applyFill="1" applyAlignment="1" applyProtection="1">
      <alignment horizontal="center"/>
      <protection hidden="1"/>
    </xf>
    <xf numFmtId="0" fontId="14" fillId="7" borderId="0" xfId="0" applyFont="1" applyFill="1" applyProtection="1">
      <protection locked="0"/>
    </xf>
    <xf numFmtId="0" fontId="14" fillId="8" borderId="0" xfId="0" applyFont="1" applyFill="1" applyProtection="1">
      <protection locked="0"/>
    </xf>
    <xf numFmtId="0" fontId="5" fillId="9" borderId="0" xfId="0" applyFont="1" applyFill="1" applyProtection="1">
      <protection locked="0"/>
    </xf>
    <xf numFmtId="0" fontId="5" fillId="10" borderId="0" xfId="0" applyFont="1" applyFill="1" applyProtection="1">
      <protection locked="0"/>
    </xf>
    <xf numFmtId="1" fontId="3" fillId="3" borderId="0" xfId="0" applyNumberFormat="1" applyFont="1" applyFill="1" applyAlignment="1" applyProtection="1">
      <alignment horizontal="center"/>
      <protection hidden="1"/>
    </xf>
    <xf numFmtId="0" fontId="3" fillId="4" borderId="0" xfId="0" applyFont="1" applyFill="1" applyAlignment="1" applyProtection="1">
      <alignment horizontal="center"/>
      <protection hidden="1"/>
    </xf>
    <xf numFmtId="0" fontId="3" fillId="10" borderId="0" xfId="0" applyFont="1" applyFill="1" applyAlignment="1" applyProtection="1">
      <alignment horizontal="center"/>
      <protection hidden="1"/>
    </xf>
    <xf numFmtId="0" fontId="3" fillId="9" borderId="0" xfId="0" applyFont="1" applyFill="1" applyAlignment="1" applyProtection="1">
      <alignment horizontal="center"/>
      <protection hidden="1"/>
    </xf>
    <xf numFmtId="0" fontId="3" fillId="8" borderId="0" xfId="0" applyFont="1" applyFill="1" applyAlignment="1" applyProtection="1">
      <alignment horizontal="center"/>
      <protection hidden="1"/>
    </xf>
    <xf numFmtId="0" fontId="3" fillId="7" borderId="0" xfId="0" applyFont="1" applyFill="1" applyAlignment="1" applyProtection="1">
      <alignment horizontal="center"/>
      <protection hidden="1"/>
    </xf>
    <xf numFmtId="174" fontId="23" fillId="0" borderId="17" xfId="0" applyNumberFormat="1" applyFont="1" applyBorder="1" applyAlignment="1" applyProtection="1">
      <alignment horizontal="center"/>
      <protection hidden="1"/>
    </xf>
    <xf numFmtId="174" fontId="23" fillId="0" borderId="20" xfId="0" applyNumberFormat="1" applyFont="1" applyBorder="1" applyAlignment="1" applyProtection="1">
      <alignment horizontal="center"/>
      <protection hidden="1"/>
    </xf>
    <xf numFmtId="174" fontId="23" fillId="0" borderId="21" xfId="0" applyNumberFormat="1" applyFont="1" applyBorder="1" applyAlignment="1" applyProtection="1">
      <alignment horizontal="center"/>
      <protection hidden="1"/>
    </xf>
    <xf numFmtId="165" fontId="28" fillId="0" borderId="33" xfId="0" applyNumberFormat="1" applyFont="1" applyBorder="1" applyAlignment="1" applyProtection="1">
      <alignment horizontal="center"/>
      <protection hidden="1"/>
    </xf>
    <xf numFmtId="165" fontId="28" fillId="0" borderId="12" xfId="0" applyNumberFormat="1" applyFont="1" applyBorder="1" applyAlignment="1" applyProtection="1">
      <alignment horizontal="center"/>
      <protection hidden="1"/>
    </xf>
    <xf numFmtId="165" fontId="28" fillId="0" borderId="34" xfId="0" applyNumberFormat="1" applyFont="1" applyBorder="1" applyAlignment="1" applyProtection="1">
      <alignment horizontal="center"/>
      <protection hidden="1"/>
    </xf>
    <xf numFmtId="174" fontId="23" fillId="0" borderId="32" xfId="0" applyNumberFormat="1" applyFont="1" applyBorder="1" applyAlignment="1" applyProtection="1">
      <alignment horizontal="center"/>
      <protection hidden="1"/>
    </xf>
    <xf numFmtId="0" fontId="5" fillId="11" borderId="0" xfId="0" applyFont="1" applyFill="1" applyAlignment="1" applyProtection="1">
      <protection locked="0"/>
    </xf>
    <xf numFmtId="0" fontId="6" fillId="0" borderId="31" xfId="0" applyFont="1" applyBorder="1" applyAlignment="1">
      <alignment horizontal="center"/>
    </xf>
    <xf numFmtId="171" fontId="6" fillId="0" borderId="8" xfId="0" applyNumberFormat="1" applyFont="1" applyBorder="1" applyAlignment="1">
      <alignment horizontal="center"/>
    </xf>
    <xf numFmtId="171" fontId="6" fillId="0" borderId="9" xfId="0" applyNumberFormat="1" applyFont="1" applyBorder="1" applyAlignment="1">
      <alignment horizontal="center"/>
    </xf>
    <xf numFmtId="171" fontId="6" fillId="0" borderId="35" xfId="0" applyNumberFormat="1" applyFont="1" applyBorder="1" applyAlignment="1">
      <alignment horizontal="center"/>
    </xf>
    <xf numFmtId="171" fontId="6" fillId="0" borderId="36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20" fontId="15" fillId="0" borderId="2" xfId="0" applyNumberFormat="1" applyFont="1" applyBorder="1" applyAlignment="1">
      <alignment horizontal="center"/>
    </xf>
    <xf numFmtId="0" fontId="15" fillId="0" borderId="49" xfId="0" applyFont="1" applyBorder="1" applyAlignment="1">
      <alignment horizontal="center"/>
    </xf>
    <xf numFmtId="0" fontId="15" fillId="0" borderId="50" xfId="0" applyFont="1" applyBorder="1" applyAlignment="1">
      <alignment horizontal="center"/>
    </xf>
    <xf numFmtId="0" fontId="15" fillId="0" borderId="49" xfId="0" applyFont="1" applyFill="1" applyBorder="1" applyAlignment="1">
      <alignment horizontal="center"/>
    </xf>
    <xf numFmtId="0" fontId="15" fillId="0" borderId="10" xfId="0" applyFont="1" applyFill="1" applyBorder="1" applyAlignment="1">
      <alignment horizontal="center"/>
    </xf>
    <xf numFmtId="174" fontId="8" fillId="0" borderId="0" xfId="0" applyNumberFormat="1" applyFont="1" applyBorder="1" applyAlignment="1" applyProtection="1">
      <alignment horizontal="center"/>
      <protection hidden="1"/>
    </xf>
    <xf numFmtId="165" fontId="8" fillId="0" borderId="32" xfId="0" applyNumberFormat="1" applyFont="1" applyBorder="1" applyAlignment="1" applyProtection="1">
      <alignment horizontal="center"/>
      <protection locked="0"/>
    </xf>
    <xf numFmtId="165" fontId="8" fillId="0" borderId="20" xfId="0" applyNumberFormat="1" applyFont="1" applyBorder="1" applyAlignment="1" applyProtection="1">
      <alignment horizontal="center"/>
      <protection locked="0"/>
    </xf>
    <xf numFmtId="165" fontId="8" fillId="0" borderId="21" xfId="0" applyNumberFormat="1" applyFont="1" applyBorder="1" applyAlignment="1" applyProtection="1">
      <alignment horizontal="center"/>
      <protection locked="0"/>
    </xf>
    <xf numFmtId="0" fontId="0" fillId="0" borderId="40" xfId="0" applyBorder="1" applyAlignment="1" applyProtection="1">
      <alignment vertical="top"/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41" xfId="0" applyBorder="1" applyAlignment="1" applyProtection="1">
      <alignment vertical="top"/>
      <protection locked="0"/>
    </xf>
    <xf numFmtId="0" fontId="0" fillId="0" borderId="42" xfId="0" applyBorder="1" applyAlignment="1" applyProtection="1">
      <alignment vertical="top"/>
      <protection locked="0"/>
    </xf>
    <xf numFmtId="0" fontId="15" fillId="0" borderId="2" xfId="0" applyFont="1" applyFill="1" applyBorder="1" applyAlignment="1">
      <alignment horizontal="center"/>
    </xf>
    <xf numFmtId="0" fontId="17" fillId="0" borderId="54" xfId="0" applyFont="1" applyBorder="1" applyAlignment="1" applyProtection="1">
      <alignment horizontal="center"/>
      <protection locked="0"/>
    </xf>
    <xf numFmtId="0" fontId="17" fillId="0" borderId="55" xfId="0" applyFont="1" applyBorder="1" applyAlignment="1" applyProtection="1">
      <alignment horizontal="center"/>
      <protection locked="0"/>
    </xf>
    <xf numFmtId="0" fontId="6" fillId="0" borderId="56" xfId="0" applyFont="1" applyBorder="1" applyAlignment="1">
      <alignment horizontal="center"/>
    </xf>
    <xf numFmtId="171" fontId="6" fillId="0" borderId="57" xfId="0" applyNumberFormat="1" applyFont="1" applyBorder="1" applyAlignment="1">
      <alignment horizontal="center"/>
    </xf>
    <xf numFmtId="171" fontId="6" fillId="0" borderId="58" xfId="0" applyNumberFormat="1" applyFont="1" applyBorder="1" applyAlignment="1">
      <alignment horizontal="center"/>
    </xf>
    <xf numFmtId="171" fontId="6" fillId="0" borderId="59" xfId="0" applyNumberFormat="1" applyFont="1" applyBorder="1" applyAlignment="1">
      <alignment horizontal="center"/>
    </xf>
    <xf numFmtId="2" fontId="41" fillId="0" borderId="0" xfId="0" applyNumberFormat="1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173" fontId="1" fillId="0" borderId="0" xfId="0" applyNumberFormat="1" applyFont="1" applyAlignment="1" applyProtection="1">
      <alignment horizontal="center"/>
      <protection hidden="1"/>
    </xf>
    <xf numFmtId="0" fontId="15" fillId="0" borderId="20" xfId="0" applyFont="1" applyBorder="1" applyAlignment="1">
      <alignment horizontal="center"/>
    </xf>
    <xf numFmtId="0" fontId="15" fillId="0" borderId="63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0" borderId="29" xfId="0" applyFont="1" applyBorder="1" applyAlignment="1">
      <alignment horizontal="center"/>
    </xf>
    <xf numFmtId="0" fontId="24" fillId="0" borderId="23" xfId="0" applyFont="1" applyBorder="1" applyAlignment="1" applyProtection="1">
      <alignment horizontal="center"/>
      <protection locked="0"/>
    </xf>
    <xf numFmtId="0" fontId="3" fillId="11" borderId="0" xfId="0" applyFont="1" applyFill="1" applyAlignment="1" applyProtection="1">
      <alignment horizontal="center"/>
      <protection hidden="1"/>
    </xf>
    <xf numFmtId="172" fontId="40" fillId="0" borderId="0" xfId="0" applyNumberFormat="1" applyFont="1" applyAlignment="1" applyProtection="1">
      <alignment horizontal="center"/>
      <protection hidden="1"/>
    </xf>
    <xf numFmtId="20" fontId="6" fillId="0" borderId="32" xfId="0" applyNumberFormat="1" applyFont="1" applyBorder="1" applyAlignment="1" applyProtection="1">
      <alignment horizontal="center"/>
      <protection locked="0"/>
    </xf>
    <xf numFmtId="20" fontId="6" fillId="0" borderId="10" xfId="0" applyNumberFormat="1" applyFont="1" applyBorder="1" applyAlignment="1" applyProtection="1">
      <alignment horizontal="center"/>
      <protection locked="0"/>
    </xf>
    <xf numFmtId="20" fontId="12" fillId="0" borderId="11" xfId="0" applyNumberFormat="1" applyFont="1" applyBorder="1" applyAlignment="1" applyProtection="1">
      <alignment horizontal="center" vertical="center"/>
      <protection hidden="1"/>
    </xf>
    <xf numFmtId="20" fontId="12" fillId="0" borderId="6" xfId="0" applyNumberFormat="1" applyFont="1" applyBorder="1" applyAlignment="1" applyProtection="1">
      <alignment horizontal="center" vertical="center"/>
      <protection hidden="1"/>
    </xf>
    <xf numFmtId="20" fontId="13" fillId="0" borderId="32" xfId="0" applyNumberFormat="1" applyFont="1" applyBorder="1" applyAlignment="1" applyProtection="1">
      <alignment horizontal="center"/>
      <protection hidden="1"/>
    </xf>
    <xf numFmtId="1" fontId="14" fillId="0" borderId="32" xfId="0" applyNumberFormat="1" applyFont="1" applyBorder="1" applyAlignment="1" applyProtection="1">
      <alignment horizontal="center" vertical="center"/>
      <protection hidden="1"/>
    </xf>
    <xf numFmtId="1" fontId="15" fillId="0" borderId="32" xfId="0" applyNumberFormat="1" applyFont="1" applyBorder="1" applyAlignment="1" applyProtection="1">
      <alignment horizontal="center" vertical="center"/>
      <protection hidden="1"/>
    </xf>
    <xf numFmtId="1" fontId="16" fillId="2" borderId="32" xfId="0" applyNumberFormat="1" applyFont="1" applyFill="1" applyBorder="1" applyAlignment="1" applyProtection="1">
      <alignment horizontal="center"/>
      <protection hidden="1"/>
    </xf>
    <xf numFmtId="1" fontId="18" fillId="0" borderId="32" xfId="0" applyNumberFormat="1" applyFont="1" applyBorder="1" applyAlignment="1" applyProtection="1">
      <alignment horizontal="center" vertical="center"/>
      <protection hidden="1"/>
    </xf>
    <xf numFmtId="0" fontId="19" fillId="0" borderId="32" xfId="0" applyFont="1" applyBorder="1" applyAlignment="1" applyProtection="1">
      <alignment horizontal="center" vertical="center"/>
      <protection hidden="1"/>
    </xf>
    <xf numFmtId="167" fontId="7" fillId="2" borderId="11" xfId="0" applyNumberFormat="1" applyFont="1" applyFill="1" applyBorder="1" applyAlignment="1" applyProtection="1">
      <alignment horizontal="center"/>
      <protection locked="0"/>
    </xf>
    <xf numFmtId="0" fontId="46" fillId="0" borderId="20" xfId="0" applyFont="1" applyBorder="1" applyAlignment="1">
      <alignment horizontal="center" vertical="center"/>
    </xf>
    <xf numFmtId="0" fontId="46" fillId="0" borderId="21" xfId="0" applyFont="1" applyBorder="1" applyAlignment="1">
      <alignment horizontal="center" vertical="center"/>
    </xf>
    <xf numFmtId="0" fontId="46" fillId="0" borderId="32" xfId="0" applyFont="1" applyBorder="1" applyAlignment="1">
      <alignment horizontal="center" vertical="center"/>
    </xf>
    <xf numFmtId="2" fontId="25" fillId="0" borderId="66" xfId="0" applyNumberFormat="1" applyFont="1" applyBorder="1" applyAlignment="1" applyProtection="1">
      <alignment horizontal="center"/>
      <protection locked="0"/>
    </xf>
    <xf numFmtId="2" fontId="17" fillId="0" borderId="67" xfId="0" applyNumberFormat="1" applyFont="1" applyBorder="1" applyAlignment="1">
      <alignment horizontal="center" vertical="center"/>
    </xf>
    <xf numFmtId="0" fontId="15" fillId="0" borderId="30" xfId="0" applyFont="1" applyBorder="1" applyAlignment="1">
      <alignment horizontal="center"/>
    </xf>
    <xf numFmtId="20" fontId="15" fillId="0" borderId="3" xfId="0" applyNumberFormat="1" applyFont="1" applyBorder="1" applyAlignment="1">
      <alignment horizontal="center"/>
    </xf>
    <xf numFmtId="20" fontId="15" fillId="0" borderId="4" xfId="0" applyNumberFormat="1" applyFont="1" applyBorder="1" applyAlignment="1">
      <alignment horizontal="center"/>
    </xf>
    <xf numFmtId="20" fontId="15" fillId="0" borderId="7" xfId="0" applyNumberFormat="1" applyFont="1" applyBorder="1" applyAlignment="1">
      <alignment horizontal="center"/>
    </xf>
    <xf numFmtId="20" fontId="15" fillId="0" borderId="51" xfId="0" applyNumberFormat="1" applyFont="1" applyBorder="1" applyAlignment="1">
      <alignment horizontal="center"/>
    </xf>
    <xf numFmtId="20" fontId="15" fillId="0" borderId="52" xfId="0" applyNumberFormat="1" applyFont="1" applyBorder="1" applyAlignment="1">
      <alignment horizontal="center"/>
    </xf>
    <xf numFmtId="20" fontId="15" fillId="0" borderId="53" xfId="0" applyNumberFormat="1" applyFont="1" applyBorder="1" applyAlignment="1">
      <alignment horizontal="center"/>
    </xf>
    <xf numFmtId="20" fontId="15" fillId="0" borderId="46" xfId="0" applyNumberFormat="1" applyFont="1" applyFill="1" applyBorder="1" applyAlignment="1">
      <alignment horizontal="center"/>
    </xf>
    <xf numFmtId="20" fontId="15" fillId="0" borderId="47" xfId="0" applyNumberFormat="1" applyFont="1" applyFill="1" applyBorder="1" applyAlignment="1">
      <alignment horizontal="center"/>
    </xf>
    <xf numFmtId="20" fontId="15" fillId="0" borderId="48" xfId="0" applyNumberFormat="1" applyFont="1" applyFill="1" applyBorder="1" applyAlignment="1">
      <alignment horizontal="center"/>
    </xf>
    <xf numFmtId="20" fontId="15" fillId="0" borderId="11" xfId="0" applyNumberFormat="1" applyFont="1" applyFill="1" applyBorder="1" applyAlignment="1">
      <alignment horizontal="center"/>
    </xf>
    <xf numFmtId="20" fontId="15" fillId="0" borderId="6" xfId="0" applyNumberFormat="1" applyFont="1" applyFill="1" applyBorder="1" applyAlignment="1">
      <alignment horizontal="center"/>
    </xf>
    <xf numFmtId="20" fontId="15" fillId="0" borderId="5" xfId="0" applyNumberFormat="1" applyFont="1" applyFill="1" applyBorder="1" applyAlignment="1">
      <alignment horizontal="center"/>
    </xf>
    <xf numFmtId="20" fontId="15" fillId="0" borderId="3" xfId="0" applyNumberFormat="1" applyFont="1" applyFill="1" applyBorder="1" applyAlignment="1">
      <alignment horizontal="center"/>
    </xf>
    <xf numFmtId="20" fontId="15" fillId="0" borderId="4" xfId="0" applyNumberFormat="1" applyFont="1" applyFill="1" applyBorder="1" applyAlignment="1">
      <alignment horizontal="center"/>
    </xf>
    <xf numFmtId="20" fontId="15" fillId="0" borderId="7" xfId="0" applyNumberFormat="1" applyFont="1" applyFill="1" applyBorder="1" applyAlignment="1">
      <alignment horizontal="center"/>
    </xf>
    <xf numFmtId="20" fontId="15" fillId="0" borderId="11" xfId="0" applyNumberFormat="1" applyFont="1" applyBorder="1" applyAlignment="1">
      <alignment horizontal="center"/>
    </xf>
    <xf numFmtId="20" fontId="15" fillId="0" borderId="6" xfId="0" applyNumberFormat="1" applyFont="1" applyBorder="1" applyAlignment="1">
      <alignment horizontal="center"/>
    </xf>
    <xf numFmtId="20" fontId="15" fillId="0" borderId="5" xfId="0" applyNumberFormat="1" applyFont="1" applyBorder="1" applyAlignment="1">
      <alignment horizontal="center"/>
    </xf>
    <xf numFmtId="20" fontId="15" fillId="0" borderId="8" xfId="0" applyNumberFormat="1" applyFont="1" applyBorder="1" applyAlignment="1">
      <alignment horizontal="center"/>
    </xf>
    <xf numFmtId="20" fontId="15" fillId="0" borderId="9" xfId="0" applyNumberFormat="1" applyFont="1" applyBorder="1" applyAlignment="1">
      <alignment horizontal="center"/>
    </xf>
    <xf numFmtId="20" fontId="15" fillId="0" borderId="37" xfId="0" applyNumberFormat="1" applyFont="1" applyBorder="1" applyAlignment="1">
      <alignment horizontal="center"/>
    </xf>
    <xf numFmtId="20" fontId="15" fillId="0" borderId="46" xfId="0" applyNumberFormat="1" applyFont="1" applyBorder="1" applyAlignment="1">
      <alignment horizontal="center"/>
    </xf>
    <xf numFmtId="20" fontId="15" fillId="0" borderId="47" xfId="0" applyNumberFormat="1" applyFont="1" applyBorder="1" applyAlignment="1">
      <alignment horizontal="center"/>
    </xf>
    <xf numFmtId="20" fontId="15" fillId="0" borderId="48" xfId="0" applyNumberFormat="1" applyFont="1" applyBorder="1" applyAlignment="1">
      <alignment horizontal="center"/>
    </xf>
    <xf numFmtId="20" fontId="15" fillId="0" borderId="60" xfId="0" applyNumberFormat="1" applyFont="1" applyBorder="1" applyAlignment="1">
      <alignment horizontal="center"/>
    </xf>
    <xf numFmtId="20" fontId="15" fillId="0" borderId="61" xfId="0" applyNumberFormat="1" applyFont="1" applyBorder="1" applyAlignment="1">
      <alignment horizontal="center"/>
    </xf>
    <xf numFmtId="20" fontId="15" fillId="0" borderId="62" xfId="0" applyNumberFormat="1" applyFont="1" applyBorder="1" applyAlignment="1">
      <alignment horizontal="center"/>
    </xf>
    <xf numFmtId="0" fontId="15" fillId="0" borderId="7" xfId="0" applyNumberFormat="1" applyFont="1" applyBorder="1" applyAlignment="1">
      <alignment horizontal="center"/>
    </xf>
    <xf numFmtId="167" fontId="15" fillId="0" borderId="68" xfId="0" applyNumberFormat="1" applyFont="1" applyBorder="1" applyAlignment="1" applyProtection="1">
      <alignment horizontal="center"/>
      <protection locked="0"/>
    </xf>
    <xf numFmtId="170" fontId="1" fillId="0" borderId="0" xfId="0" applyNumberFormat="1" applyFont="1" applyAlignment="1" applyProtection="1">
      <alignment horizontal="center"/>
      <protection hidden="1"/>
    </xf>
    <xf numFmtId="170" fontId="14" fillId="0" borderId="0" xfId="0" applyNumberFormat="1" applyFont="1" applyAlignment="1" applyProtection="1">
      <alignment horizontal="center"/>
      <protection hidden="1"/>
    </xf>
    <xf numFmtId="170" fontId="15" fillId="0" borderId="0" xfId="0" applyNumberFormat="1" applyFont="1" applyAlignment="1" applyProtection="1">
      <alignment horizontal="center"/>
      <protection hidden="1"/>
    </xf>
    <xf numFmtId="170" fontId="44" fillId="0" borderId="0" xfId="0" applyNumberFormat="1" applyFont="1" applyAlignment="1" applyProtection="1">
      <alignment horizontal="center"/>
      <protection hidden="1"/>
    </xf>
    <xf numFmtId="170" fontId="48" fillId="0" borderId="0" xfId="0" applyNumberFormat="1" applyFont="1" applyAlignment="1" applyProtection="1">
      <alignment horizontal="center"/>
      <protection hidden="1"/>
    </xf>
    <xf numFmtId="170" fontId="47" fillId="0" borderId="0" xfId="0" applyNumberFormat="1" applyFont="1" applyAlignment="1" applyProtection="1">
      <alignment horizontal="center"/>
      <protection hidden="1"/>
    </xf>
    <xf numFmtId="0" fontId="48" fillId="0" borderId="20" xfId="0" applyFont="1" applyBorder="1" applyAlignment="1">
      <alignment horizontal="center" vertical="center"/>
    </xf>
    <xf numFmtId="0" fontId="0" fillId="0" borderId="0" xfId="0" applyBorder="1" applyAlignment="1" applyProtection="1">
      <alignment vertical="top"/>
      <protection locked="0"/>
    </xf>
    <xf numFmtId="0" fontId="0" fillId="0" borderId="42" xfId="0" applyBorder="1" applyAlignment="1" applyProtection="1">
      <alignment vertical="top"/>
      <protection locked="0"/>
    </xf>
    <xf numFmtId="0" fontId="49" fillId="0" borderId="1" xfId="0" applyFont="1" applyBorder="1" applyAlignment="1" applyProtection="1">
      <alignment horizontal="center"/>
      <protection locked="0"/>
    </xf>
    <xf numFmtId="172" fontId="50" fillId="0" borderId="32" xfId="0" applyNumberFormat="1" applyFont="1" applyFill="1" applyBorder="1" applyAlignment="1" applyProtection="1">
      <alignment horizontal="center" vertical="center"/>
      <protection hidden="1"/>
    </xf>
    <xf numFmtId="172" fontId="50" fillId="0" borderId="20" xfId="0" applyNumberFormat="1" applyFont="1" applyFill="1" applyBorder="1" applyAlignment="1" applyProtection="1">
      <alignment horizontal="center" vertical="center"/>
      <protection hidden="1"/>
    </xf>
    <xf numFmtId="1" fontId="50" fillId="0" borderId="20" xfId="0" applyNumberFormat="1" applyFont="1" applyFill="1" applyBorder="1" applyAlignment="1" applyProtection="1">
      <alignment horizontal="center" vertical="center"/>
      <protection hidden="1"/>
    </xf>
    <xf numFmtId="1" fontId="50" fillId="0" borderId="32" xfId="0" applyNumberFormat="1" applyFont="1" applyFill="1" applyBorder="1" applyAlignment="1" applyProtection="1">
      <alignment horizontal="center" vertical="center"/>
      <protection hidden="1"/>
    </xf>
    <xf numFmtId="1" fontId="50" fillId="0" borderId="21" xfId="0" applyNumberFormat="1" applyFont="1" applyFill="1" applyBorder="1" applyAlignment="1" applyProtection="1">
      <alignment horizontal="center" vertical="center"/>
      <protection hidden="1"/>
    </xf>
    <xf numFmtId="0" fontId="2" fillId="0" borderId="2" xfId="0" applyFont="1" applyBorder="1" applyAlignment="1">
      <alignment horizontal="center"/>
    </xf>
    <xf numFmtId="20" fontId="2" fillId="0" borderId="3" xfId="0" applyNumberFormat="1" applyFont="1" applyBorder="1" applyAlignment="1">
      <alignment horizontal="center"/>
    </xf>
    <xf numFmtId="20" fontId="2" fillId="0" borderId="4" xfId="0" applyNumberFormat="1" applyFont="1" applyBorder="1" applyAlignment="1">
      <alignment horizontal="center"/>
    </xf>
    <xf numFmtId="20" fontId="2" fillId="0" borderId="7" xfId="0" applyNumberFormat="1" applyFont="1" applyBorder="1" applyAlignment="1">
      <alignment horizontal="center"/>
    </xf>
    <xf numFmtId="167" fontId="7" fillId="0" borderId="11" xfId="0" applyNumberFormat="1" applyFont="1" applyBorder="1" applyAlignment="1" applyProtection="1">
      <alignment horizontal="center"/>
      <protection locked="0"/>
    </xf>
    <xf numFmtId="3" fontId="39" fillId="0" borderId="0" xfId="0" applyNumberFormat="1" applyFont="1" applyAlignment="1" applyProtection="1">
      <alignment horizontal="center"/>
      <protection hidden="1"/>
    </xf>
    <xf numFmtId="171" fontId="2" fillId="0" borderId="3" xfId="0" applyNumberFormat="1" applyFont="1" applyBorder="1" applyAlignment="1">
      <alignment horizontal="center"/>
    </xf>
    <xf numFmtId="171" fontId="2" fillId="0" borderId="4" xfId="0" applyNumberFormat="1" applyFont="1" applyBorder="1" applyAlignment="1">
      <alignment horizontal="center"/>
    </xf>
    <xf numFmtId="171" fontId="2" fillId="0" borderId="7" xfId="0" applyNumberFormat="1" applyFont="1" applyBorder="1" applyAlignment="1">
      <alignment horizontal="center"/>
    </xf>
    <xf numFmtId="0" fontId="0" fillId="0" borderId="69" xfId="0" applyFont="1" applyBorder="1" applyAlignment="1">
      <alignment horizontal="center"/>
    </xf>
    <xf numFmtId="20" fontId="0" fillId="0" borderId="70" xfId="0" applyNumberFormat="1" applyFont="1" applyBorder="1" applyAlignment="1">
      <alignment horizontal="center"/>
    </xf>
    <xf numFmtId="20" fontId="0" fillId="0" borderId="71" xfId="0" applyNumberFormat="1" applyFont="1" applyBorder="1" applyAlignment="1">
      <alignment horizontal="center"/>
    </xf>
    <xf numFmtId="20" fontId="0" fillId="0" borderId="72" xfId="0" applyNumberFormat="1" applyFont="1" applyBorder="1" applyAlignment="1">
      <alignment horizontal="center"/>
    </xf>
    <xf numFmtId="0" fontId="0" fillId="0" borderId="73" xfId="0" applyFont="1" applyBorder="1" applyAlignment="1">
      <alignment horizontal="center"/>
    </xf>
    <xf numFmtId="20" fontId="0" fillId="0" borderId="74" xfId="0" applyNumberFormat="1" applyFont="1" applyBorder="1" applyAlignment="1">
      <alignment horizontal="center"/>
    </xf>
    <xf numFmtId="20" fontId="0" fillId="0" borderId="75" xfId="0" applyNumberFormat="1" applyFont="1" applyBorder="1" applyAlignment="1">
      <alignment horizontal="center"/>
    </xf>
    <xf numFmtId="20" fontId="0" fillId="0" borderId="76" xfId="0" applyNumberFormat="1" applyFont="1" applyBorder="1" applyAlignment="1">
      <alignment horizontal="center"/>
    </xf>
    <xf numFmtId="172" fontId="15" fillId="0" borderId="20" xfId="0" applyNumberFormat="1" applyFont="1" applyFill="1" applyBorder="1" applyAlignment="1" applyProtection="1">
      <alignment horizontal="center" vertical="center"/>
      <protection hidden="1"/>
    </xf>
    <xf numFmtId="165" fontId="23" fillId="0" borderId="20" xfId="0" applyNumberFormat="1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51" fillId="0" borderId="0" xfId="0" applyFont="1" applyAlignment="1" applyProtection="1">
      <alignment horizontal="center"/>
      <protection locked="0"/>
    </xf>
    <xf numFmtId="20" fontId="51" fillId="0" borderId="20" xfId="0" applyNumberFormat="1" applyFont="1" applyBorder="1" applyAlignment="1" applyProtection="1">
      <alignment horizontal="center"/>
      <protection locked="0"/>
    </xf>
    <xf numFmtId="20" fontId="51" fillId="0" borderId="2" xfId="0" applyNumberFormat="1" applyFont="1" applyBorder="1" applyAlignment="1" applyProtection="1">
      <alignment horizontal="center"/>
      <protection locked="0"/>
    </xf>
    <xf numFmtId="20" fontId="51" fillId="0" borderId="3" xfId="0" applyNumberFormat="1" applyFont="1" applyBorder="1" applyAlignment="1" applyProtection="1">
      <alignment horizontal="center" vertical="center"/>
      <protection hidden="1"/>
    </xf>
    <xf numFmtId="20" fontId="51" fillId="0" borderId="4" xfId="0" applyNumberFormat="1" applyFont="1" applyBorder="1" applyAlignment="1" applyProtection="1">
      <alignment horizontal="center" vertical="center"/>
      <protection hidden="1"/>
    </xf>
    <xf numFmtId="1" fontId="48" fillId="0" borderId="20" xfId="0" applyNumberFormat="1" applyFont="1" applyBorder="1" applyAlignment="1" applyProtection="1">
      <alignment horizontal="center" vertical="center"/>
      <protection hidden="1"/>
    </xf>
    <xf numFmtId="0" fontId="48" fillId="0" borderId="20" xfId="0" applyFont="1" applyBorder="1" applyAlignment="1" applyProtection="1">
      <alignment horizontal="center" vertical="center"/>
      <protection hidden="1"/>
    </xf>
    <xf numFmtId="1" fontId="48" fillId="0" borderId="20" xfId="0" applyNumberFormat="1" applyFont="1" applyFill="1" applyBorder="1" applyAlignment="1" applyProtection="1">
      <alignment horizontal="center" vertical="center"/>
      <protection hidden="1"/>
    </xf>
    <xf numFmtId="165" fontId="25" fillId="0" borderId="12" xfId="0" applyNumberFormat="1" applyFont="1" applyBorder="1" applyAlignment="1" applyProtection="1">
      <alignment horizontal="center"/>
      <protection hidden="1"/>
    </xf>
    <xf numFmtId="165" fontId="25" fillId="0" borderId="20" xfId="0" applyNumberFormat="1" applyFont="1" applyBorder="1" applyAlignment="1" applyProtection="1">
      <alignment horizontal="center"/>
      <protection locked="0"/>
    </xf>
    <xf numFmtId="174" fontId="25" fillId="0" borderId="20" xfId="0" applyNumberFormat="1" applyFont="1" applyBorder="1" applyAlignment="1" applyProtection="1">
      <alignment horizontal="center"/>
      <protection hidden="1"/>
    </xf>
    <xf numFmtId="0" fontId="51" fillId="0" borderId="0" xfId="0" applyFont="1" applyProtection="1">
      <protection locked="0"/>
    </xf>
    <xf numFmtId="20" fontId="48" fillId="0" borderId="2" xfId="0" applyNumberFormat="1" applyFont="1" applyBorder="1" applyAlignment="1" applyProtection="1">
      <alignment horizontal="center"/>
      <protection locked="0"/>
    </xf>
    <xf numFmtId="20" fontId="51" fillId="2" borderId="20" xfId="0" applyNumberFormat="1" applyFont="1" applyFill="1" applyBorder="1" applyAlignment="1" applyProtection="1">
      <alignment horizontal="center"/>
      <protection locked="0"/>
    </xf>
    <xf numFmtId="20" fontId="48" fillId="2" borderId="2" xfId="0" applyNumberFormat="1" applyFont="1" applyFill="1" applyBorder="1" applyAlignment="1" applyProtection="1">
      <alignment horizontal="center"/>
      <protection locked="0"/>
    </xf>
    <xf numFmtId="20" fontId="51" fillId="2" borderId="2" xfId="0" applyNumberFormat="1" applyFont="1" applyFill="1" applyBorder="1" applyAlignment="1" applyProtection="1">
      <alignment horizontal="center"/>
      <protection locked="0"/>
    </xf>
    <xf numFmtId="20" fontId="13" fillId="2" borderId="77" xfId="0" applyNumberFormat="1" applyFont="1" applyFill="1" applyBorder="1" applyAlignment="1" applyProtection="1">
      <alignment horizontal="center"/>
      <protection hidden="1"/>
    </xf>
    <xf numFmtId="20" fontId="2" fillId="2" borderId="82" xfId="0" applyNumberFormat="1" applyFont="1" applyFill="1" applyBorder="1" applyAlignment="1" applyProtection="1">
      <alignment horizontal="center"/>
      <protection locked="0"/>
    </xf>
    <xf numFmtId="1" fontId="3" fillId="2" borderId="77" xfId="0" applyNumberFormat="1" applyFont="1" applyFill="1" applyBorder="1" applyAlignment="1" applyProtection="1">
      <alignment horizontal="center"/>
      <protection hidden="1"/>
    </xf>
    <xf numFmtId="172" fontId="50" fillId="2" borderId="20" xfId="0" applyNumberFormat="1" applyFont="1" applyFill="1" applyBorder="1" applyAlignment="1" applyProtection="1">
      <alignment horizontal="center" vertical="center"/>
      <protection hidden="1"/>
    </xf>
    <xf numFmtId="2" fontId="9" fillId="0" borderId="15" xfId="0" applyNumberFormat="1" applyFont="1" applyBorder="1" applyAlignment="1" applyProtection="1">
      <alignment horizontal="center"/>
      <protection hidden="1"/>
    </xf>
    <xf numFmtId="20" fontId="51" fillId="2" borderId="4" xfId="0" applyNumberFormat="1" applyFont="1" applyFill="1" applyBorder="1" applyAlignment="1" applyProtection="1">
      <alignment horizontal="center" vertical="center"/>
      <protection hidden="1"/>
    </xf>
    <xf numFmtId="1" fontId="1" fillId="2" borderId="77" xfId="0" applyNumberFormat="1" applyFont="1" applyFill="1" applyBorder="1" applyAlignment="1" applyProtection="1">
      <alignment horizontal="center" vertical="center"/>
      <protection hidden="1"/>
    </xf>
    <xf numFmtId="0" fontId="52" fillId="0" borderId="0" xfId="0" applyFont="1" applyAlignment="1" applyProtection="1">
      <alignment horizontal="center"/>
      <protection locked="0"/>
    </xf>
    <xf numFmtId="172" fontId="53" fillId="0" borderId="20" xfId="0" applyNumberFormat="1" applyFont="1" applyFill="1" applyBorder="1" applyAlignment="1" applyProtection="1">
      <alignment horizontal="center" vertical="center"/>
      <protection hidden="1"/>
    </xf>
    <xf numFmtId="167" fontId="54" fillId="0" borderId="11" xfId="0" applyNumberFormat="1" applyFont="1" applyBorder="1" applyAlignment="1" applyProtection="1">
      <alignment horizontal="center"/>
      <protection locked="0"/>
    </xf>
    <xf numFmtId="2" fontId="54" fillId="0" borderId="4" xfId="0" applyNumberFormat="1" applyFont="1" applyBorder="1" applyAlignment="1" applyProtection="1">
      <alignment horizontal="center"/>
      <protection hidden="1"/>
    </xf>
    <xf numFmtId="165" fontId="54" fillId="0" borderId="12" xfId="0" applyNumberFormat="1" applyFont="1" applyBorder="1" applyAlignment="1" applyProtection="1">
      <alignment horizontal="center"/>
      <protection hidden="1"/>
    </xf>
    <xf numFmtId="165" fontId="54" fillId="0" borderId="20" xfId="0" applyNumberFormat="1" applyFont="1" applyBorder="1" applyAlignment="1" applyProtection="1">
      <alignment horizontal="center"/>
      <protection locked="0"/>
    </xf>
    <xf numFmtId="174" fontId="54" fillId="0" borderId="20" xfId="0" applyNumberFormat="1" applyFont="1" applyBorder="1" applyAlignment="1" applyProtection="1">
      <alignment horizontal="center"/>
      <protection hidden="1"/>
    </xf>
    <xf numFmtId="0" fontId="52" fillId="0" borderId="0" xfId="0" applyFont="1" applyProtection="1">
      <protection locked="0"/>
    </xf>
    <xf numFmtId="0" fontId="53" fillId="0" borderId="0" xfId="0" applyFont="1" applyAlignment="1" applyProtection="1">
      <alignment horizontal="center"/>
      <protection locked="0"/>
    </xf>
    <xf numFmtId="172" fontId="53" fillId="0" borderId="32" xfId="0" applyNumberFormat="1" applyFont="1" applyFill="1" applyBorder="1" applyAlignment="1" applyProtection="1">
      <alignment horizontal="center" vertical="center"/>
      <protection hidden="1"/>
    </xf>
    <xf numFmtId="167" fontId="54" fillId="0" borderId="3" xfId="0" applyNumberFormat="1" applyFont="1" applyBorder="1" applyAlignment="1" applyProtection="1">
      <alignment horizontal="center"/>
      <protection locked="0"/>
    </xf>
    <xf numFmtId="0" fontId="53" fillId="0" borderId="0" xfId="0" applyFont="1" applyProtection="1">
      <protection locked="0"/>
    </xf>
    <xf numFmtId="166" fontId="6" fillId="2" borderId="27" xfId="0" applyNumberFormat="1" applyFont="1" applyFill="1" applyBorder="1" applyAlignment="1" applyProtection="1">
      <alignment horizontal="center"/>
      <protection locked="0"/>
    </xf>
    <xf numFmtId="166" fontId="6" fillId="2" borderId="87" xfId="0" applyNumberFormat="1" applyFont="1" applyFill="1" applyBorder="1" applyAlignment="1" applyProtection="1">
      <alignment horizontal="center"/>
      <protection locked="0"/>
    </xf>
    <xf numFmtId="166" fontId="6" fillId="2" borderId="81" xfId="0" applyNumberFormat="1" applyFont="1" applyFill="1" applyBorder="1" applyAlignment="1" applyProtection="1">
      <alignment horizontal="center"/>
      <protection locked="0"/>
    </xf>
    <xf numFmtId="20" fontId="2" fillId="2" borderId="79" xfId="0" applyNumberFormat="1" applyFont="1" applyFill="1" applyBorder="1" applyAlignment="1" applyProtection="1">
      <alignment horizontal="center" vertical="center"/>
      <protection hidden="1"/>
    </xf>
    <xf numFmtId="20" fontId="2" fillId="2" borderId="80" xfId="0" applyNumberFormat="1" applyFont="1" applyFill="1" applyBorder="1" applyAlignment="1" applyProtection="1">
      <alignment horizontal="center" vertical="center"/>
      <protection hidden="1"/>
    </xf>
    <xf numFmtId="1" fontId="15" fillId="2" borderId="77" xfId="0" applyNumberFormat="1" applyFont="1" applyFill="1" applyBorder="1" applyAlignment="1" applyProtection="1">
      <alignment horizontal="center" vertical="center"/>
      <protection hidden="1"/>
    </xf>
    <xf numFmtId="0" fontId="48" fillId="2" borderId="77" xfId="0" applyFont="1" applyFill="1" applyBorder="1" applyAlignment="1">
      <alignment horizontal="center" vertical="center"/>
    </xf>
    <xf numFmtId="0" fontId="1" fillId="2" borderId="77" xfId="0" applyFont="1" applyFill="1" applyBorder="1" applyAlignment="1" applyProtection="1">
      <alignment horizontal="center" vertical="center"/>
      <protection hidden="1"/>
    </xf>
    <xf numFmtId="166" fontId="5" fillId="2" borderId="27" xfId="0" applyNumberFormat="1" applyFont="1" applyFill="1" applyBorder="1" applyAlignment="1" applyProtection="1">
      <alignment horizontal="center"/>
      <protection locked="0"/>
    </xf>
    <xf numFmtId="20" fontId="15" fillId="2" borderId="78" xfId="0" applyNumberFormat="1" applyFont="1" applyFill="1" applyBorder="1" applyAlignment="1" applyProtection="1">
      <alignment horizontal="center"/>
      <protection locked="0"/>
    </xf>
    <xf numFmtId="20" fontId="15" fillId="0" borderId="2" xfId="0" applyNumberFormat="1" applyFont="1" applyFill="1" applyBorder="1" applyAlignment="1" applyProtection="1">
      <alignment horizontal="center"/>
      <protection locked="0"/>
    </xf>
    <xf numFmtId="20" fontId="12" fillId="0" borderId="3" xfId="0" applyNumberFormat="1" applyFont="1" applyFill="1" applyBorder="1" applyAlignment="1" applyProtection="1">
      <alignment horizontal="center" vertical="center"/>
      <protection hidden="1"/>
    </xf>
    <xf numFmtId="20" fontId="12" fillId="0" borderId="12" xfId="0" applyNumberFormat="1" applyFont="1" applyFill="1" applyBorder="1" applyAlignment="1" applyProtection="1">
      <alignment horizontal="center" vertical="center"/>
      <protection hidden="1"/>
    </xf>
    <xf numFmtId="20" fontId="13" fillId="0" borderId="20" xfId="0" applyNumberFormat="1" applyFont="1" applyFill="1" applyBorder="1" applyAlignment="1" applyProtection="1">
      <alignment horizontal="center"/>
      <protection hidden="1"/>
    </xf>
    <xf numFmtId="20" fontId="12" fillId="0" borderId="7" xfId="0" applyNumberFormat="1" applyFont="1" applyFill="1" applyBorder="1" applyAlignment="1" applyProtection="1">
      <alignment horizontal="center" vertical="center"/>
      <protection hidden="1"/>
    </xf>
    <xf numFmtId="1" fontId="14" fillId="0" borderId="86" xfId="0" applyNumberFormat="1" applyFont="1" applyFill="1" applyBorder="1" applyAlignment="1" applyProtection="1">
      <alignment horizontal="center" vertical="center"/>
      <protection hidden="1"/>
    </xf>
    <xf numFmtId="1" fontId="15" fillId="0" borderId="20" xfId="0" applyNumberFormat="1" applyFont="1" applyFill="1" applyBorder="1" applyAlignment="1" applyProtection="1">
      <alignment horizontal="center" vertical="center"/>
      <protection hidden="1"/>
    </xf>
    <xf numFmtId="0" fontId="46" fillId="0" borderId="86" xfId="0" applyFont="1" applyFill="1" applyBorder="1" applyAlignment="1">
      <alignment horizontal="center" vertical="center"/>
    </xf>
    <xf numFmtId="1" fontId="16" fillId="0" borderId="20" xfId="0" applyNumberFormat="1" applyFont="1" applyFill="1" applyBorder="1" applyAlignment="1" applyProtection="1">
      <alignment horizontal="center"/>
      <protection hidden="1"/>
    </xf>
    <xf numFmtId="0" fontId="48" fillId="0" borderId="86" xfId="0" applyFont="1" applyFill="1" applyBorder="1" applyAlignment="1">
      <alignment horizontal="center" vertical="center"/>
    </xf>
    <xf numFmtId="0" fontId="19" fillId="0" borderId="84" xfId="0" applyFont="1" applyFill="1" applyBorder="1" applyAlignment="1" applyProtection="1">
      <alignment horizontal="center" vertical="center"/>
      <protection hidden="1"/>
    </xf>
    <xf numFmtId="20" fontId="2" fillId="0" borderId="20" xfId="0" applyNumberFormat="1" applyFont="1" applyFill="1" applyBorder="1" applyAlignment="1" applyProtection="1">
      <alignment horizontal="center"/>
      <protection locked="0"/>
    </xf>
    <xf numFmtId="20" fontId="2" fillId="0" borderId="17" xfId="0" applyNumberFormat="1" applyFont="1" applyFill="1" applyBorder="1" applyAlignment="1" applyProtection="1">
      <alignment horizontal="center"/>
      <protection locked="0"/>
    </xf>
    <xf numFmtId="20" fontId="15" fillId="0" borderId="18" xfId="0" applyNumberFormat="1" applyFont="1" applyFill="1" applyBorder="1" applyAlignment="1" applyProtection="1">
      <alignment horizontal="center"/>
      <protection locked="0"/>
    </xf>
    <xf numFmtId="20" fontId="12" fillId="0" borderId="19" xfId="0" applyNumberFormat="1" applyFont="1" applyFill="1" applyBorder="1" applyAlignment="1" applyProtection="1">
      <alignment horizontal="center" vertical="center"/>
      <protection hidden="1"/>
    </xf>
    <xf numFmtId="20" fontId="12" fillId="0" borderId="83" xfId="0" applyNumberFormat="1" applyFont="1" applyFill="1" applyBorder="1" applyAlignment="1" applyProtection="1">
      <alignment horizontal="center" vertical="center"/>
      <protection hidden="1"/>
    </xf>
    <xf numFmtId="20" fontId="13" fillId="0" borderId="17" xfId="0" applyNumberFormat="1" applyFont="1" applyFill="1" applyBorder="1" applyAlignment="1" applyProtection="1">
      <alignment horizontal="center"/>
      <protection hidden="1"/>
    </xf>
    <xf numFmtId="1" fontId="14" fillId="0" borderId="85" xfId="0" applyNumberFormat="1" applyFont="1" applyFill="1" applyBorder="1" applyAlignment="1" applyProtection="1">
      <alignment horizontal="center" vertical="center"/>
      <protection hidden="1"/>
    </xf>
    <xf numFmtId="1" fontId="15" fillId="0" borderId="17" xfId="0" applyNumberFormat="1" applyFont="1" applyFill="1" applyBorder="1" applyAlignment="1" applyProtection="1">
      <alignment horizontal="center" vertical="center"/>
      <protection hidden="1"/>
    </xf>
    <xf numFmtId="0" fontId="46" fillId="0" borderId="85" xfId="0" applyFont="1" applyFill="1" applyBorder="1" applyAlignment="1">
      <alignment horizontal="center" vertical="center"/>
    </xf>
    <xf numFmtId="1" fontId="16" fillId="0" borderId="17" xfId="0" applyNumberFormat="1" applyFont="1" applyFill="1" applyBorder="1" applyAlignment="1" applyProtection="1">
      <alignment horizontal="center"/>
      <protection hidden="1"/>
    </xf>
    <xf numFmtId="0" fontId="48" fillId="0" borderId="85" xfId="0" applyFont="1" applyFill="1" applyBorder="1" applyAlignment="1">
      <alignment horizontal="center" vertical="center"/>
    </xf>
    <xf numFmtId="1" fontId="48" fillId="0" borderId="86" xfId="0" applyNumberFormat="1" applyFont="1" applyFill="1" applyBorder="1" applyAlignment="1" applyProtection="1">
      <alignment horizontal="center" vertical="center"/>
      <protection hidden="1"/>
    </xf>
    <xf numFmtId="20" fontId="2" fillId="0" borderId="3" xfId="0" applyNumberFormat="1" applyFont="1" applyFill="1" applyBorder="1" applyAlignment="1" applyProtection="1">
      <alignment horizontal="center" vertical="center"/>
      <protection hidden="1"/>
    </xf>
    <xf numFmtId="20" fontId="2" fillId="0" borderId="12" xfId="0" applyNumberFormat="1" applyFont="1" applyFill="1" applyBorder="1" applyAlignment="1" applyProtection="1">
      <alignment horizontal="center" vertical="center"/>
      <protection hidden="1"/>
    </xf>
    <xf numFmtId="20" fontId="56" fillId="0" borderId="20" xfId="0" applyNumberFormat="1" applyFont="1" applyFill="1" applyBorder="1" applyAlignment="1" applyProtection="1">
      <alignment horizontal="center"/>
      <protection hidden="1"/>
    </xf>
    <xf numFmtId="20" fontId="2" fillId="0" borderId="7" xfId="0" applyNumberFormat="1" applyFont="1" applyFill="1" applyBorder="1" applyAlignment="1" applyProtection="1">
      <alignment horizontal="center" vertical="center"/>
      <protection hidden="1"/>
    </xf>
    <xf numFmtId="1" fontId="15" fillId="0" borderId="86" xfId="0" applyNumberFormat="1" applyFont="1" applyFill="1" applyBorder="1" applyAlignment="1" applyProtection="1">
      <alignment horizontal="center" vertical="center"/>
      <protection hidden="1"/>
    </xf>
    <xf numFmtId="20" fontId="6" fillId="0" borderId="20" xfId="0" applyNumberFormat="1" applyFont="1" applyFill="1" applyBorder="1" applyAlignment="1" applyProtection="1">
      <alignment horizontal="center"/>
      <protection locked="0"/>
    </xf>
    <xf numFmtId="20" fontId="55" fillId="0" borderId="2" xfId="0" applyNumberFormat="1" applyFont="1" applyFill="1" applyBorder="1" applyAlignment="1" applyProtection="1">
      <alignment horizontal="center"/>
      <protection locked="0"/>
    </xf>
    <xf numFmtId="20" fontId="6" fillId="0" borderId="3" xfId="0" applyNumberFormat="1" applyFont="1" applyFill="1" applyBorder="1" applyAlignment="1" applyProtection="1">
      <alignment horizontal="center" vertical="center"/>
      <protection hidden="1"/>
    </xf>
    <xf numFmtId="20" fontId="6" fillId="0" borderId="12" xfId="0" applyNumberFormat="1" applyFont="1" applyFill="1" applyBorder="1" applyAlignment="1" applyProtection="1">
      <alignment horizontal="center" vertical="center"/>
      <protection hidden="1"/>
    </xf>
    <xf numFmtId="20" fontId="6" fillId="0" borderId="7" xfId="0" applyNumberFormat="1" applyFont="1" applyFill="1" applyBorder="1" applyAlignment="1" applyProtection="1">
      <alignment horizontal="center" vertical="center"/>
      <protection hidden="1"/>
    </xf>
    <xf numFmtId="1" fontId="5" fillId="0" borderId="86" xfId="0" applyNumberFormat="1" applyFont="1" applyFill="1" applyBorder="1" applyAlignment="1" applyProtection="1">
      <alignment horizontal="center" vertical="center"/>
      <protection hidden="1"/>
    </xf>
    <xf numFmtId="1" fontId="5" fillId="0" borderId="20" xfId="0" applyNumberFormat="1" applyFont="1" applyFill="1" applyBorder="1" applyAlignment="1" applyProtection="1">
      <alignment horizontal="center" vertical="center"/>
      <protection hidden="1"/>
    </xf>
    <xf numFmtId="1" fontId="9" fillId="0" borderId="20" xfId="0" applyNumberFormat="1" applyFont="1" applyFill="1" applyBorder="1" applyAlignment="1" applyProtection="1">
      <alignment horizontal="center"/>
      <protection hidden="1"/>
    </xf>
    <xf numFmtId="0" fontId="5" fillId="0" borderId="84" xfId="0" applyFont="1" applyFill="1" applyBorder="1" applyAlignment="1" applyProtection="1">
      <alignment horizontal="center" vertical="center"/>
      <protection hidden="1"/>
    </xf>
    <xf numFmtId="20" fontId="2" fillId="0" borderId="88" xfId="0" applyNumberFormat="1" applyFont="1" applyFill="1" applyBorder="1" applyAlignment="1" applyProtection="1">
      <alignment horizontal="center"/>
      <protection locked="0"/>
    </xf>
    <xf numFmtId="20" fontId="15" fillId="0" borderId="89" xfId="0" applyNumberFormat="1" applyFont="1" applyFill="1" applyBorder="1" applyAlignment="1" applyProtection="1">
      <alignment horizontal="center"/>
      <protection locked="0"/>
    </xf>
    <xf numFmtId="20" fontId="12" fillId="0" borderId="90" xfId="0" applyNumberFormat="1" applyFont="1" applyFill="1" applyBorder="1" applyAlignment="1" applyProtection="1">
      <alignment horizontal="center" vertical="center"/>
      <protection hidden="1"/>
    </xf>
    <xf numFmtId="20" fontId="12" fillId="0" borderId="91" xfId="0" applyNumberFormat="1" applyFont="1" applyFill="1" applyBorder="1" applyAlignment="1" applyProtection="1">
      <alignment horizontal="center" vertical="center"/>
      <protection hidden="1"/>
    </xf>
    <xf numFmtId="20" fontId="13" fillId="0" borderId="88" xfId="0" applyNumberFormat="1" applyFont="1" applyFill="1" applyBorder="1" applyAlignment="1" applyProtection="1">
      <alignment horizontal="center"/>
      <protection hidden="1"/>
    </xf>
    <xf numFmtId="20" fontId="12" fillId="0" borderId="92" xfId="0" applyNumberFormat="1" applyFont="1" applyFill="1" applyBorder="1" applyAlignment="1" applyProtection="1">
      <alignment horizontal="center" vertical="center"/>
      <protection hidden="1"/>
    </xf>
    <xf numFmtId="1" fontId="14" fillId="0" borderId="93" xfId="0" applyNumberFormat="1" applyFont="1" applyFill="1" applyBorder="1" applyAlignment="1" applyProtection="1">
      <alignment horizontal="center" vertical="center"/>
      <protection hidden="1"/>
    </xf>
    <xf numFmtId="1" fontId="15" fillId="0" borderId="88" xfId="0" applyNumberFormat="1" applyFont="1" applyFill="1" applyBorder="1" applyAlignment="1" applyProtection="1">
      <alignment horizontal="center" vertical="center"/>
      <protection hidden="1"/>
    </xf>
    <xf numFmtId="0" fontId="46" fillId="0" borderId="93" xfId="0" applyFont="1" applyFill="1" applyBorder="1" applyAlignment="1">
      <alignment horizontal="center" vertical="center"/>
    </xf>
    <xf numFmtId="1" fontId="16" fillId="0" borderId="88" xfId="0" applyNumberFormat="1" applyFont="1" applyFill="1" applyBorder="1" applyAlignment="1" applyProtection="1">
      <alignment horizontal="center"/>
      <protection hidden="1"/>
    </xf>
    <xf numFmtId="0" fontId="48" fillId="0" borderId="93" xfId="0" applyFont="1" applyFill="1" applyBorder="1" applyAlignment="1">
      <alignment horizontal="center" vertical="center"/>
    </xf>
    <xf numFmtId="0" fontId="19" fillId="0" borderId="94" xfId="0" applyFont="1" applyFill="1" applyBorder="1" applyAlignment="1" applyProtection="1">
      <alignment horizontal="center" vertical="center"/>
      <protection hidden="1"/>
    </xf>
    <xf numFmtId="20" fontId="6" fillId="0" borderId="32" xfId="0" applyNumberFormat="1" applyFont="1" applyFill="1" applyBorder="1" applyAlignment="1" applyProtection="1">
      <alignment horizontal="center"/>
      <protection locked="0"/>
    </xf>
    <xf numFmtId="20" fontId="48" fillId="0" borderId="10" xfId="0" applyNumberFormat="1" applyFont="1" applyFill="1" applyBorder="1" applyAlignment="1" applyProtection="1">
      <alignment horizontal="center"/>
      <protection locked="0"/>
    </xf>
    <xf numFmtId="20" fontId="12" fillId="0" borderId="11" xfId="0" applyNumberFormat="1" applyFont="1" applyFill="1" applyBorder="1" applyAlignment="1" applyProtection="1">
      <alignment horizontal="center" vertical="center"/>
      <protection hidden="1"/>
    </xf>
    <xf numFmtId="20" fontId="12" fillId="0" borderId="6" xfId="0" applyNumberFormat="1" applyFont="1" applyFill="1" applyBorder="1" applyAlignment="1" applyProtection="1">
      <alignment horizontal="center" vertical="center"/>
      <protection hidden="1"/>
    </xf>
    <xf numFmtId="20" fontId="13" fillId="0" borderId="32" xfId="0" applyNumberFormat="1" applyFont="1" applyFill="1" applyBorder="1" applyAlignment="1" applyProtection="1">
      <alignment horizontal="center"/>
      <protection hidden="1"/>
    </xf>
    <xf numFmtId="1" fontId="14" fillId="0" borderId="32" xfId="0" applyNumberFormat="1" applyFont="1" applyFill="1" applyBorder="1" applyAlignment="1" applyProtection="1">
      <alignment horizontal="center" vertical="center"/>
      <protection hidden="1"/>
    </xf>
    <xf numFmtId="1" fontId="15" fillId="0" borderId="32" xfId="0" applyNumberFormat="1" applyFont="1" applyFill="1" applyBorder="1" applyAlignment="1" applyProtection="1">
      <alignment horizontal="center" vertical="center"/>
      <protection hidden="1"/>
    </xf>
    <xf numFmtId="0" fontId="46" fillId="0" borderId="32" xfId="0" applyFont="1" applyFill="1" applyBorder="1" applyAlignment="1">
      <alignment horizontal="center" vertical="center"/>
    </xf>
    <xf numFmtId="1" fontId="16" fillId="0" borderId="32" xfId="0" applyNumberFormat="1" applyFont="1" applyFill="1" applyBorder="1" applyAlignment="1" applyProtection="1">
      <alignment horizontal="center"/>
      <protection hidden="1"/>
    </xf>
    <xf numFmtId="0" fontId="48" fillId="0" borderId="32" xfId="0" applyFont="1" applyFill="1" applyBorder="1" applyAlignment="1">
      <alignment horizontal="center" vertical="center"/>
    </xf>
    <xf numFmtId="1" fontId="1" fillId="0" borderId="32" xfId="0" applyNumberFormat="1" applyFont="1" applyFill="1" applyBorder="1" applyAlignment="1" applyProtection="1">
      <alignment horizontal="center" vertical="center"/>
      <protection hidden="1"/>
    </xf>
    <xf numFmtId="0" fontId="19" fillId="0" borderId="32" xfId="0" applyFont="1" applyFill="1" applyBorder="1" applyAlignment="1" applyProtection="1">
      <alignment horizontal="center" vertical="center"/>
      <protection hidden="1"/>
    </xf>
    <xf numFmtId="0" fontId="48" fillId="0" borderId="20" xfId="0" applyFont="1" applyFill="1" applyBorder="1" applyAlignment="1">
      <alignment horizontal="center" vertical="center"/>
    </xf>
    <xf numFmtId="20" fontId="12" fillId="0" borderId="4" xfId="0" applyNumberFormat="1" applyFont="1" applyFill="1" applyBorder="1" applyAlignment="1" applyProtection="1">
      <alignment horizontal="center" vertical="center"/>
      <protection hidden="1"/>
    </xf>
    <xf numFmtId="1" fontId="14" fillId="0" borderId="20" xfId="0" applyNumberFormat="1" applyFont="1" applyFill="1" applyBorder="1" applyAlignment="1" applyProtection="1">
      <alignment horizontal="center" vertical="center"/>
      <protection hidden="1"/>
    </xf>
    <xf numFmtId="0" fontId="46" fillId="0" borderId="20" xfId="0" applyFont="1" applyFill="1" applyBorder="1" applyAlignment="1">
      <alignment horizontal="center" vertical="center"/>
    </xf>
    <xf numFmtId="0" fontId="19" fillId="0" borderId="20" xfId="0" applyFont="1" applyFill="1" applyBorder="1" applyAlignment="1" applyProtection="1">
      <alignment horizontal="center" vertical="center"/>
      <protection hidden="1"/>
    </xf>
    <xf numFmtId="20" fontId="6" fillId="0" borderId="4" xfId="0" applyNumberFormat="1" applyFont="1" applyFill="1" applyBorder="1" applyAlignment="1" applyProtection="1">
      <alignment horizontal="center" vertical="center"/>
      <protection hidden="1"/>
    </xf>
    <xf numFmtId="0" fontId="5" fillId="0" borderId="20" xfId="0" applyFont="1" applyFill="1" applyBorder="1" applyAlignment="1">
      <alignment horizontal="center" vertical="center"/>
    </xf>
    <xf numFmtId="1" fontId="5" fillId="0" borderId="32" xfId="0" applyNumberFormat="1" applyFont="1" applyFill="1" applyBorder="1" applyAlignment="1" applyProtection="1">
      <alignment horizontal="center" vertical="center"/>
      <protection hidden="1"/>
    </xf>
    <xf numFmtId="0" fontId="5" fillId="0" borderId="20" xfId="0" applyFont="1" applyFill="1" applyBorder="1" applyAlignment="1" applyProtection="1">
      <alignment horizontal="center" vertical="center"/>
      <protection hidden="1"/>
    </xf>
    <xf numFmtId="20" fontId="15" fillId="0" borderId="20" xfId="0" applyNumberFormat="1" applyFont="1" applyFill="1" applyBorder="1" applyAlignment="1" applyProtection="1">
      <alignment horizontal="center"/>
      <protection locked="0"/>
    </xf>
    <xf numFmtId="0" fontId="15" fillId="0" borderId="20" xfId="0" applyFont="1" applyFill="1" applyBorder="1" applyAlignment="1" applyProtection="1">
      <alignment horizontal="center" vertical="center"/>
      <protection hidden="1"/>
    </xf>
    <xf numFmtId="20" fontId="15" fillId="0" borderId="30" xfId="0" applyNumberFormat="1" applyFont="1" applyFill="1" applyBorder="1" applyAlignment="1" applyProtection="1">
      <alignment horizontal="center"/>
      <protection locked="0"/>
    </xf>
    <xf numFmtId="1" fontId="15" fillId="0" borderId="29" xfId="0" applyNumberFormat="1" applyFont="1" applyFill="1" applyBorder="1" applyAlignment="1" applyProtection="1">
      <alignment horizontal="center" vertical="center"/>
      <protection hidden="1"/>
    </xf>
    <xf numFmtId="0" fontId="15" fillId="0" borderId="29" xfId="0" applyFont="1" applyFill="1" applyBorder="1" applyAlignment="1" applyProtection="1">
      <alignment horizontal="center" vertical="center"/>
      <protection hidden="1"/>
    </xf>
    <xf numFmtId="1" fontId="18" fillId="4" borderId="17" xfId="0" applyNumberFormat="1" applyFont="1" applyFill="1" applyBorder="1" applyAlignment="1" applyProtection="1">
      <alignment horizontal="center" vertical="center"/>
      <protection hidden="1"/>
    </xf>
    <xf numFmtId="1" fontId="18" fillId="4" borderId="20" xfId="0" applyNumberFormat="1" applyFont="1" applyFill="1" applyBorder="1" applyAlignment="1" applyProtection="1">
      <alignment horizontal="center" vertical="center"/>
      <protection hidden="1"/>
    </xf>
    <xf numFmtId="20" fontId="15" fillId="0" borderId="32" xfId="0" applyNumberFormat="1" applyFont="1" applyFill="1" applyBorder="1" applyAlignment="1" applyProtection="1">
      <alignment horizontal="center"/>
      <protection locked="0"/>
    </xf>
    <xf numFmtId="20" fontId="2" fillId="0" borderId="4" xfId="0" applyNumberFormat="1" applyFont="1" applyFill="1" applyBorder="1" applyAlignment="1" applyProtection="1">
      <alignment horizontal="center" vertical="center"/>
      <protection hidden="1"/>
    </xf>
    <xf numFmtId="20" fontId="13" fillId="0" borderId="77" xfId="0" applyNumberFormat="1" applyFont="1" applyFill="1" applyBorder="1" applyAlignment="1" applyProtection="1">
      <alignment horizontal="center"/>
      <protection hidden="1"/>
    </xf>
    <xf numFmtId="167" fontId="11" fillId="0" borderId="3" xfId="0" applyNumberFormat="1" applyFont="1" applyBorder="1" applyAlignment="1" applyProtection="1">
      <alignment horizontal="center"/>
      <protection hidden="1"/>
    </xf>
    <xf numFmtId="0" fontId="46" fillId="2" borderId="77" xfId="0" applyFont="1" applyFill="1" applyBorder="1" applyAlignment="1">
      <alignment horizontal="center" vertical="center"/>
    </xf>
    <xf numFmtId="1" fontId="18" fillId="4" borderId="95" xfId="0" applyNumberFormat="1" applyFont="1" applyFill="1" applyBorder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0" fillId="0" borderId="0" xfId="0" applyAlignment="1"/>
    <xf numFmtId="0" fontId="15" fillId="0" borderId="38" xfId="0" applyFont="1" applyBorder="1" applyAlignment="1" applyProtection="1">
      <alignment vertical="top"/>
      <protection locked="0"/>
    </xf>
    <xf numFmtId="0" fontId="15" fillId="0" borderId="39" xfId="0" applyFont="1" applyBorder="1" applyAlignment="1">
      <alignment vertical="top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45" xfId="0" applyFont="1" applyBorder="1" applyAlignment="1" applyProtection="1">
      <alignment horizontal="center"/>
      <protection locked="0"/>
    </xf>
    <xf numFmtId="0" fontId="9" fillId="0" borderId="26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26" xfId="0" applyFont="1" applyBorder="1" applyAlignment="1" applyProtection="1">
      <alignment horizontal="center"/>
      <protection locked="0"/>
    </xf>
    <xf numFmtId="0" fontId="5" fillId="0" borderId="43" xfId="0" applyFont="1" applyBorder="1" applyAlignment="1" applyProtection="1">
      <alignment horizontal="center"/>
      <protection locked="0"/>
    </xf>
    <xf numFmtId="0" fontId="5" fillId="0" borderId="44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6" xfId="0" applyFont="1" applyBorder="1" applyAlignment="1" applyProtection="1">
      <alignment horizontal="center"/>
      <protection locked="0"/>
    </xf>
    <xf numFmtId="0" fontId="45" fillId="0" borderId="0" xfId="0" applyFont="1" applyAlignment="1" applyProtection="1">
      <alignment horizontal="center"/>
      <protection locked="0"/>
    </xf>
    <xf numFmtId="0" fontId="5" fillId="5" borderId="0" xfId="0" applyFont="1" applyFill="1" applyAlignment="1" applyProtection="1">
      <protection locked="0"/>
    </xf>
    <xf numFmtId="0" fontId="5" fillId="6" borderId="0" xfId="0" applyFont="1" applyFill="1" applyAlignment="1" applyProtection="1">
      <protection locked="0"/>
    </xf>
    <xf numFmtId="0" fontId="15" fillId="0" borderId="64" xfId="0" applyFont="1" applyBorder="1" applyAlignment="1" applyProtection="1">
      <protection locked="0"/>
    </xf>
    <xf numFmtId="0" fontId="15" fillId="0" borderId="65" xfId="0" applyFont="1" applyBorder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633"/>
  <sheetViews>
    <sheetView topLeftCell="A34" workbookViewId="0">
      <selection activeCell="E63" sqref="E63"/>
    </sheetView>
  </sheetViews>
  <sheetFormatPr baseColWidth="10" defaultRowHeight="15.75" x14ac:dyDescent="0.25"/>
  <cols>
    <col min="1" max="16384" width="11" style="1"/>
  </cols>
  <sheetData>
    <row r="2" spans="2:6" ht="16.5" thickBot="1" x14ac:dyDescent="0.3"/>
    <row r="3" spans="2:6" ht="16.5" thickBot="1" x14ac:dyDescent="0.3">
      <c r="B3" s="2" t="s">
        <v>2</v>
      </c>
      <c r="C3" s="391" t="s">
        <v>19</v>
      </c>
      <c r="D3" s="392"/>
      <c r="E3" s="391" t="s">
        <v>20</v>
      </c>
      <c r="F3" s="392"/>
    </row>
    <row r="4" spans="2:6" x14ac:dyDescent="0.25">
      <c r="B4" s="4" t="s">
        <v>57</v>
      </c>
      <c r="C4" s="5">
        <v>0.35416666666666669</v>
      </c>
      <c r="D4" s="6">
        <v>0.5</v>
      </c>
      <c r="E4" s="7">
        <v>0.5625</v>
      </c>
      <c r="F4" s="8">
        <v>0.70833333333333337</v>
      </c>
    </row>
    <row r="5" spans="2:6" x14ac:dyDescent="0.25">
      <c r="B5" s="3" t="s">
        <v>28</v>
      </c>
      <c r="C5" s="9">
        <v>0.33333333333333331</v>
      </c>
      <c r="D5" s="10">
        <v>0.5</v>
      </c>
      <c r="E5" s="11">
        <v>0.58333333333333337</v>
      </c>
      <c r="F5" s="12">
        <v>0.73333333333333339</v>
      </c>
    </row>
    <row r="6" spans="2:6" x14ac:dyDescent="0.25">
      <c r="B6" s="3" t="s">
        <v>24</v>
      </c>
      <c r="C6" s="9">
        <v>0</v>
      </c>
      <c r="D6" s="10">
        <v>0</v>
      </c>
      <c r="E6" s="13">
        <v>0</v>
      </c>
      <c r="F6" s="10">
        <v>0</v>
      </c>
    </row>
    <row r="7" spans="2:6" x14ac:dyDescent="0.25">
      <c r="B7" s="3" t="s">
        <v>48</v>
      </c>
      <c r="C7" s="9">
        <v>0</v>
      </c>
      <c r="D7" s="10">
        <v>0</v>
      </c>
      <c r="E7" s="13">
        <v>0</v>
      </c>
      <c r="F7" s="10">
        <v>0</v>
      </c>
    </row>
    <row r="8" spans="2:6" x14ac:dyDescent="0.25">
      <c r="B8" s="3" t="s">
        <v>24</v>
      </c>
      <c r="C8" s="9">
        <v>0</v>
      </c>
      <c r="D8" s="10">
        <v>0</v>
      </c>
      <c r="E8" s="13">
        <v>0</v>
      </c>
      <c r="F8" s="10">
        <v>0</v>
      </c>
    </row>
    <row r="9" spans="2:6" x14ac:dyDescent="0.25">
      <c r="B9" s="3" t="s">
        <v>24</v>
      </c>
      <c r="C9" s="9">
        <v>0</v>
      </c>
      <c r="D9" s="10">
        <v>0</v>
      </c>
      <c r="E9" s="13">
        <v>0</v>
      </c>
      <c r="F9" s="10">
        <v>0</v>
      </c>
    </row>
    <row r="10" spans="2:6" x14ac:dyDescent="0.25">
      <c r="B10" s="3" t="s">
        <v>24</v>
      </c>
      <c r="C10" s="9">
        <v>0</v>
      </c>
      <c r="D10" s="10">
        <v>0</v>
      </c>
      <c r="E10" s="13">
        <v>0</v>
      </c>
      <c r="F10" s="10">
        <v>0</v>
      </c>
    </row>
    <row r="11" spans="2:6" x14ac:dyDescent="0.25">
      <c r="B11" s="3" t="s">
        <v>24</v>
      </c>
      <c r="C11" s="9">
        <v>0</v>
      </c>
      <c r="D11" s="10">
        <v>0</v>
      </c>
      <c r="E11" s="13">
        <v>0</v>
      </c>
      <c r="F11" s="10">
        <v>0</v>
      </c>
    </row>
    <row r="12" spans="2:6" x14ac:dyDescent="0.25">
      <c r="B12" s="3" t="s">
        <v>41</v>
      </c>
      <c r="C12" s="5">
        <v>0.33333333333333331</v>
      </c>
      <c r="D12" s="6">
        <v>0.5</v>
      </c>
      <c r="E12" s="14">
        <v>0.58333333333333337</v>
      </c>
      <c r="F12" s="6">
        <v>0.73333333333333339</v>
      </c>
    </row>
    <row r="13" spans="2:6" x14ac:dyDescent="0.25">
      <c r="B13" s="3" t="s">
        <v>25</v>
      </c>
      <c r="C13" s="9">
        <v>0</v>
      </c>
      <c r="D13" s="10">
        <v>0</v>
      </c>
      <c r="E13" s="13">
        <v>0</v>
      </c>
      <c r="F13" s="10">
        <v>0</v>
      </c>
    </row>
    <row r="14" spans="2:6" x14ac:dyDescent="0.25">
      <c r="B14" s="3" t="s">
        <v>49</v>
      </c>
      <c r="C14" s="9">
        <v>0</v>
      </c>
      <c r="D14" s="10">
        <v>0</v>
      </c>
      <c r="E14" s="13">
        <v>0</v>
      </c>
      <c r="F14" s="10">
        <v>0</v>
      </c>
    </row>
    <row r="15" spans="2:6" x14ac:dyDescent="0.25">
      <c r="B15" s="3" t="s">
        <v>25</v>
      </c>
      <c r="C15" s="9">
        <v>0</v>
      </c>
      <c r="D15" s="10">
        <v>0</v>
      </c>
      <c r="E15" s="13">
        <v>0</v>
      </c>
      <c r="F15" s="10">
        <v>0</v>
      </c>
    </row>
    <row r="16" spans="2:6" x14ac:dyDescent="0.25">
      <c r="B16" s="3" t="s">
        <v>25</v>
      </c>
      <c r="C16" s="9">
        <v>0</v>
      </c>
      <c r="D16" s="10">
        <v>0</v>
      </c>
      <c r="E16" s="13">
        <v>0</v>
      </c>
      <c r="F16" s="10">
        <v>0</v>
      </c>
    </row>
    <row r="17" spans="2:6" x14ac:dyDescent="0.25">
      <c r="B17" s="3" t="s">
        <v>25</v>
      </c>
      <c r="C17" s="9">
        <v>0</v>
      </c>
      <c r="D17" s="10">
        <v>0</v>
      </c>
      <c r="E17" s="13">
        <v>0</v>
      </c>
      <c r="F17" s="10">
        <v>0</v>
      </c>
    </row>
    <row r="18" spans="2:6" x14ac:dyDescent="0.25">
      <c r="B18" s="3" t="s">
        <v>25</v>
      </c>
      <c r="C18" s="9">
        <v>0</v>
      </c>
      <c r="D18" s="10">
        <v>0</v>
      </c>
      <c r="E18" s="13">
        <v>0</v>
      </c>
      <c r="F18" s="10">
        <v>0</v>
      </c>
    </row>
    <row r="19" spans="2:6" x14ac:dyDescent="0.25">
      <c r="B19" s="3" t="s">
        <v>42</v>
      </c>
      <c r="C19" s="5">
        <v>0.33333333333333331</v>
      </c>
      <c r="D19" s="6">
        <v>0.5</v>
      </c>
      <c r="E19" s="7">
        <v>0.58333333333333337</v>
      </c>
      <c r="F19" s="8">
        <v>0.73333333333333339</v>
      </c>
    </row>
    <row r="20" spans="2:6" x14ac:dyDescent="0.25">
      <c r="B20" s="3" t="s">
        <v>56</v>
      </c>
      <c r="C20" s="9">
        <v>0.33333333333333331</v>
      </c>
      <c r="D20" s="10">
        <v>0.5</v>
      </c>
      <c r="E20" s="13">
        <v>0.58333333333333337</v>
      </c>
      <c r="F20" s="10">
        <v>0.73333333333333339</v>
      </c>
    </row>
    <row r="21" spans="2:6" x14ac:dyDescent="0.25">
      <c r="B21" s="3" t="s">
        <v>29</v>
      </c>
      <c r="C21" s="9">
        <v>0</v>
      </c>
      <c r="D21" s="10">
        <v>0</v>
      </c>
      <c r="E21" s="13">
        <v>0</v>
      </c>
      <c r="F21" s="10">
        <v>0</v>
      </c>
    </row>
    <row r="22" spans="2:6" x14ac:dyDescent="0.25">
      <c r="B22" s="3" t="s">
        <v>10</v>
      </c>
      <c r="C22" s="15">
        <v>0</v>
      </c>
      <c r="D22" s="16">
        <v>0</v>
      </c>
      <c r="E22" s="13">
        <v>0</v>
      </c>
      <c r="F22" s="10">
        <v>0</v>
      </c>
    </row>
    <row r="23" spans="2:6" x14ac:dyDescent="0.25">
      <c r="B23" s="141" t="s">
        <v>52</v>
      </c>
      <c r="C23" s="142">
        <v>0</v>
      </c>
      <c r="D23" s="143">
        <v>0</v>
      </c>
      <c r="E23" s="144">
        <v>0</v>
      </c>
      <c r="F23" s="145">
        <v>0</v>
      </c>
    </row>
    <row r="24" spans="2:6" x14ac:dyDescent="0.25">
      <c r="B24" s="4" t="s">
        <v>53</v>
      </c>
      <c r="C24" s="5">
        <v>0</v>
      </c>
      <c r="D24" s="6">
        <v>0</v>
      </c>
      <c r="E24" s="14">
        <v>0</v>
      </c>
      <c r="F24" s="6">
        <v>0</v>
      </c>
    </row>
    <row r="25" spans="2:6" x14ac:dyDescent="0.25">
      <c r="B25" s="4" t="s">
        <v>54</v>
      </c>
      <c r="C25" s="5">
        <v>0</v>
      </c>
      <c r="D25" s="6">
        <v>0</v>
      </c>
      <c r="E25" s="7">
        <v>0</v>
      </c>
      <c r="F25" s="8">
        <v>0</v>
      </c>
    </row>
    <row r="26" spans="2:6" x14ac:dyDescent="0.25">
      <c r="B26" s="3" t="s">
        <v>31</v>
      </c>
      <c r="C26" s="9">
        <v>0.33333333333333331</v>
      </c>
      <c r="D26" s="10">
        <v>0.5</v>
      </c>
      <c r="E26" s="11">
        <v>0.58333333333333337</v>
      </c>
      <c r="F26" s="12">
        <v>0.73333333333333339</v>
      </c>
    </row>
    <row r="27" spans="2:6" x14ac:dyDescent="0.25">
      <c r="B27" s="3" t="s">
        <v>34</v>
      </c>
      <c r="C27" s="9">
        <v>0.33333333333333331</v>
      </c>
      <c r="D27" s="10">
        <v>0.5</v>
      </c>
      <c r="E27" s="13">
        <v>0.58333333333333337</v>
      </c>
      <c r="F27" s="10">
        <v>0.73333333333333339</v>
      </c>
    </row>
    <row r="28" spans="2:6" x14ac:dyDescent="0.25">
      <c r="B28" s="3" t="s">
        <v>27</v>
      </c>
      <c r="C28" s="9">
        <v>0.33333333333333331</v>
      </c>
      <c r="D28" s="10">
        <v>0.5</v>
      </c>
      <c r="E28" s="13">
        <v>0.58333333333333337</v>
      </c>
      <c r="F28" s="10">
        <v>0.73333333333333339</v>
      </c>
    </row>
    <row r="29" spans="2:6" x14ac:dyDescent="0.25">
      <c r="B29" s="3" t="s">
        <v>36</v>
      </c>
      <c r="C29" s="9">
        <v>0</v>
      </c>
      <c r="D29" s="10">
        <v>0</v>
      </c>
      <c r="E29" s="13">
        <v>0</v>
      </c>
      <c r="F29" s="10">
        <v>0</v>
      </c>
    </row>
    <row r="30" spans="2:6" x14ac:dyDescent="0.25">
      <c r="B30" s="3" t="s">
        <v>37</v>
      </c>
      <c r="C30" s="9">
        <v>0.33333333333333331</v>
      </c>
      <c r="D30" s="10">
        <v>0.5</v>
      </c>
      <c r="E30" s="13">
        <v>0.58333333333333337</v>
      </c>
      <c r="F30" s="10">
        <v>0.73333333333333339</v>
      </c>
    </row>
    <row r="31" spans="2:6" x14ac:dyDescent="0.25">
      <c r="B31" s="3" t="s">
        <v>26</v>
      </c>
      <c r="C31" s="9">
        <v>0.33333333333333331</v>
      </c>
      <c r="D31" s="10">
        <v>0.5</v>
      </c>
      <c r="E31" s="13">
        <v>0.58333333333333337</v>
      </c>
      <c r="F31" s="10">
        <v>0.73333333333333339</v>
      </c>
    </row>
    <row r="32" spans="2:6" x14ac:dyDescent="0.25">
      <c r="B32" s="3" t="s">
        <v>30</v>
      </c>
      <c r="C32" s="9">
        <v>0.33333333333333331</v>
      </c>
      <c r="D32" s="10">
        <v>0.5</v>
      </c>
      <c r="E32" s="13">
        <v>0.58333333333333337</v>
      </c>
      <c r="F32" s="10">
        <v>0.73333333333333339</v>
      </c>
    </row>
    <row r="33" spans="2:6" x14ac:dyDescent="0.25">
      <c r="B33" s="3" t="s">
        <v>23</v>
      </c>
      <c r="C33" s="9">
        <v>0</v>
      </c>
      <c r="D33" s="10">
        <v>0</v>
      </c>
      <c r="E33" s="13">
        <v>0</v>
      </c>
      <c r="F33" s="10">
        <v>0</v>
      </c>
    </row>
    <row r="34" spans="2:6" x14ac:dyDescent="0.25">
      <c r="B34" s="3" t="s">
        <v>50</v>
      </c>
      <c r="C34" s="9">
        <v>0</v>
      </c>
      <c r="D34" s="10">
        <v>0</v>
      </c>
      <c r="E34" s="13">
        <v>0</v>
      </c>
      <c r="F34" s="10">
        <v>0</v>
      </c>
    </row>
    <row r="35" spans="2:6" x14ac:dyDescent="0.25">
      <c r="B35" s="3" t="s">
        <v>23</v>
      </c>
      <c r="C35" s="9">
        <v>0</v>
      </c>
      <c r="D35" s="10">
        <v>0</v>
      </c>
      <c r="E35" s="13">
        <v>0</v>
      </c>
      <c r="F35" s="10">
        <v>0</v>
      </c>
    </row>
    <row r="36" spans="2:6" x14ac:dyDescent="0.25">
      <c r="B36" s="3" t="s">
        <v>23</v>
      </c>
      <c r="C36" s="9">
        <v>0</v>
      </c>
      <c r="D36" s="10">
        <v>0</v>
      </c>
      <c r="E36" s="13">
        <v>0</v>
      </c>
      <c r="F36" s="10">
        <v>0</v>
      </c>
    </row>
    <row r="37" spans="2:6" x14ac:dyDescent="0.25">
      <c r="B37" s="3" t="s">
        <v>23</v>
      </c>
      <c r="C37" s="9">
        <v>0</v>
      </c>
      <c r="D37" s="10">
        <v>0</v>
      </c>
      <c r="E37" s="13">
        <v>0</v>
      </c>
      <c r="F37" s="10">
        <v>0</v>
      </c>
    </row>
    <row r="38" spans="2:6" x14ac:dyDescent="0.25">
      <c r="B38" s="3" t="s">
        <v>23</v>
      </c>
      <c r="C38" s="9">
        <v>0</v>
      </c>
      <c r="D38" s="10">
        <v>0</v>
      </c>
      <c r="E38" s="13">
        <v>0</v>
      </c>
      <c r="F38" s="10">
        <v>0</v>
      </c>
    </row>
    <row r="39" spans="2:6" x14ac:dyDescent="0.25">
      <c r="B39" s="3" t="s">
        <v>40</v>
      </c>
      <c r="C39" s="5">
        <v>0.33333333333333331</v>
      </c>
      <c r="D39" s="6">
        <v>0.5</v>
      </c>
      <c r="E39" s="14">
        <v>0.58333333333333337</v>
      </c>
      <c r="F39" s="6">
        <v>0.73333333333333339</v>
      </c>
    </row>
    <row r="40" spans="2:6" x14ac:dyDescent="0.25">
      <c r="B40" s="4" t="s">
        <v>44</v>
      </c>
      <c r="C40" s="5">
        <v>0.33333333333333331</v>
      </c>
      <c r="D40" s="6">
        <v>0.5</v>
      </c>
      <c r="E40" s="7">
        <v>0.58333333333333337</v>
      </c>
      <c r="F40" s="8">
        <v>0.73333333333333339</v>
      </c>
    </row>
    <row r="41" spans="2:6" x14ac:dyDescent="0.25">
      <c r="B41" s="4" t="s">
        <v>43</v>
      </c>
      <c r="C41" s="5">
        <v>0.33333333333333331</v>
      </c>
      <c r="D41" s="6">
        <v>0.5</v>
      </c>
      <c r="E41" s="14">
        <v>0.58333333333333337</v>
      </c>
      <c r="F41" s="6">
        <v>0.73333333333333339</v>
      </c>
    </row>
    <row r="42" spans="2:6" ht="16.5" thickBot="1" x14ac:dyDescent="0.3">
      <c r="B42" s="163" t="s">
        <v>45</v>
      </c>
      <c r="C42" s="164">
        <v>0.33333333333333331</v>
      </c>
      <c r="D42" s="165">
        <v>0.5</v>
      </c>
      <c r="E42" s="166">
        <v>0.58333333333333337</v>
      </c>
      <c r="F42" s="165">
        <v>0.73333333333333339</v>
      </c>
    </row>
    <row r="43" spans="2:6" ht="16.5" thickTop="1" x14ac:dyDescent="0.25">
      <c r="B43" s="17" t="s">
        <v>60</v>
      </c>
      <c r="C43" s="18">
        <v>0.29166666666666669</v>
      </c>
      <c r="D43" s="12">
        <v>0.375</v>
      </c>
      <c r="E43" s="11">
        <v>0.58333333333333337</v>
      </c>
      <c r="F43" s="12">
        <v>0.89722222222222225</v>
      </c>
    </row>
    <row r="44" spans="2:6" x14ac:dyDescent="0.25">
      <c r="B44" s="242" t="s">
        <v>77</v>
      </c>
      <c r="C44" s="243"/>
      <c r="D44" s="244"/>
      <c r="E44" s="11">
        <v>0.58333333333333337</v>
      </c>
      <c r="F44" s="12">
        <v>0.85486111111111107</v>
      </c>
    </row>
    <row r="45" spans="2:6" x14ac:dyDescent="0.25">
      <c r="B45" s="242" t="s">
        <v>61</v>
      </c>
      <c r="C45" s="243">
        <v>0.20833333333333334</v>
      </c>
      <c r="D45" s="244">
        <v>0.5</v>
      </c>
      <c r="E45" s="245"/>
      <c r="F45" s="244"/>
    </row>
    <row r="46" spans="2:6" x14ac:dyDescent="0.25">
      <c r="B46" s="242" t="s">
        <v>62</v>
      </c>
      <c r="C46" s="243"/>
      <c r="D46" s="244"/>
      <c r="E46" s="245">
        <v>0.625</v>
      </c>
      <c r="F46" s="244">
        <v>0.8125</v>
      </c>
    </row>
    <row r="47" spans="2:6" x14ac:dyDescent="0.25">
      <c r="B47" s="242" t="s">
        <v>63</v>
      </c>
      <c r="C47" s="243"/>
      <c r="D47" s="244"/>
      <c r="E47" s="245">
        <v>0.58333333333333337</v>
      </c>
      <c r="F47" s="244">
        <v>0.92361111111111116</v>
      </c>
    </row>
    <row r="48" spans="2:6" x14ac:dyDescent="0.25">
      <c r="B48" s="242" t="s">
        <v>65</v>
      </c>
      <c r="C48" s="243"/>
      <c r="D48" s="244"/>
      <c r="E48" s="245">
        <v>0.58333333333333337</v>
      </c>
      <c r="F48" s="244">
        <v>1.0006944444444443</v>
      </c>
    </row>
    <row r="49" spans="2:6" x14ac:dyDescent="0.25">
      <c r="B49" s="242" t="s">
        <v>64</v>
      </c>
      <c r="C49" s="243"/>
      <c r="D49" s="244"/>
      <c r="E49" s="245">
        <v>0.54166666666666663</v>
      </c>
      <c r="F49" s="244">
        <v>0.75</v>
      </c>
    </row>
    <row r="50" spans="2:6" x14ac:dyDescent="0.25">
      <c r="B50" s="242" t="s">
        <v>66</v>
      </c>
      <c r="C50" s="243"/>
      <c r="D50" s="244"/>
      <c r="E50" s="245">
        <v>0.625</v>
      </c>
      <c r="F50" s="244">
        <v>1.0006944444444443</v>
      </c>
    </row>
    <row r="51" spans="2:6" x14ac:dyDescent="0.25">
      <c r="B51" s="242" t="s">
        <v>68</v>
      </c>
      <c r="C51" s="243">
        <v>0.20833333333333334</v>
      </c>
      <c r="D51" s="244">
        <v>0.5</v>
      </c>
      <c r="E51" s="245"/>
      <c r="F51" s="244"/>
    </row>
    <row r="52" spans="2:6" x14ac:dyDescent="0.25">
      <c r="B52" s="242" t="s">
        <v>70</v>
      </c>
      <c r="C52" s="243">
        <v>0.20833333333333334</v>
      </c>
      <c r="D52" s="244">
        <v>0.5</v>
      </c>
      <c r="E52" s="243"/>
      <c r="F52" s="244"/>
    </row>
    <row r="53" spans="2:6" x14ac:dyDescent="0.25">
      <c r="B53" s="251" t="s">
        <v>78</v>
      </c>
      <c r="C53" s="252">
        <v>0.25</v>
      </c>
      <c r="D53" s="253">
        <v>0.54166666666666663</v>
      </c>
      <c r="E53" s="254"/>
      <c r="F53" s="253"/>
    </row>
    <row r="54" spans="2:6" x14ac:dyDescent="0.25">
      <c r="B54" s="255" t="s">
        <v>67</v>
      </c>
      <c r="C54" s="256">
        <v>0.20694444444444446</v>
      </c>
      <c r="D54" s="257">
        <v>0.5</v>
      </c>
      <c r="E54" s="258"/>
      <c r="F54" s="257"/>
    </row>
    <row r="55" spans="2:6" x14ac:dyDescent="0.25">
      <c r="B55" s="242" t="s">
        <v>71</v>
      </c>
      <c r="C55" s="18">
        <v>0.29166666666666669</v>
      </c>
      <c r="D55" s="12">
        <v>0.375</v>
      </c>
      <c r="E55" s="11">
        <v>0.58333333333333337</v>
      </c>
      <c r="F55" s="12">
        <v>0.8534722222222223</v>
      </c>
    </row>
    <row r="56" spans="2:6" x14ac:dyDescent="0.25">
      <c r="B56" s="242" t="s">
        <v>69</v>
      </c>
      <c r="C56" s="243"/>
      <c r="D56" s="244"/>
      <c r="E56" s="245">
        <v>0.58333333333333337</v>
      </c>
      <c r="F56" s="244">
        <v>0.85555555555555562</v>
      </c>
    </row>
    <row r="57" spans="2:6" x14ac:dyDescent="0.25">
      <c r="B57" s="242" t="s">
        <v>72</v>
      </c>
      <c r="C57" s="243">
        <v>0.16666666666666666</v>
      </c>
      <c r="D57" s="244">
        <v>0.45833333333333331</v>
      </c>
      <c r="E57" s="245"/>
      <c r="F57" s="244"/>
    </row>
    <row r="58" spans="2:6" x14ac:dyDescent="0.25">
      <c r="B58" s="242" t="s">
        <v>73</v>
      </c>
      <c r="C58" s="243"/>
      <c r="D58" s="244"/>
      <c r="E58" s="245">
        <v>0.625</v>
      </c>
      <c r="F58" s="244">
        <v>1.0006944444444443</v>
      </c>
    </row>
    <row r="59" spans="2:6" x14ac:dyDescent="0.25">
      <c r="B59" s="242" t="s">
        <v>74</v>
      </c>
      <c r="C59" s="243">
        <v>0.29166666666666669</v>
      </c>
      <c r="D59" s="244">
        <v>0.58333333333333337</v>
      </c>
      <c r="E59" s="245"/>
      <c r="F59" s="244"/>
    </row>
    <row r="60" spans="2:6" x14ac:dyDescent="0.25">
      <c r="B60" s="242" t="s">
        <v>75</v>
      </c>
      <c r="C60" s="243"/>
      <c r="D60" s="244"/>
      <c r="E60" s="11">
        <v>0.58333333333333337</v>
      </c>
      <c r="F60" s="12">
        <v>0.85486111111111107</v>
      </c>
    </row>
    <row r="61" spans="2:6" x14ac:dyDescent="0.25">
      <c r="B61" s="242" t="s">
        <v>76</v>
      </c>
      <c r="C61" s="248">
        <v>0.25</v>
      </c>
      <c r="D61" s="249">
        <v>0.56874999999999998</v>
      </c>
      <c r="E61" s="250"/>
      <c r="F61" s="249"/>
    </row>
    <row r="62" spans="2:6" x14ac:dyDescent="0.25">
      <c r="B62" s="242" t="s">
        <v>79</v>
      </c>
      <c r="C62" s="243"/>
      <c r="D62" s="244"/>
      <c r="E62" s="11">
        <v>0.58333333333333337</v>
      </c>
      <c r="F62" s="12">
        <v>0.85486111111111107</v>
      </c>
    </row>
    <row r="63" spans="2:6" x14ac:dyDescent="0.25">
      <c r="B63" s="146"/>
      <c r="C63" s="198"/>
      <c r="D63" s="199"/>
      <c r="E63" s="200"/>
      <c r="F63" s="199"/>
    </row>
    <row r="64" spans="2:6" x14ac:dyDescent="0.25">
      <c r="B64" s="146"/>
      <c r="C64" s="198"/>
      <c r="D64" s="199"/>
      <c r="E64" s="200"/>
      <c r="F64" s="199"/>
    </row>
    <row r="65" spans="2:6" x14ac:dyDescent="0.25">
      <c r="B65" s="146"/>
      <c r="C65" s="198"/>
      <c r="D65" s="199"/>
      <c r="E65" s="200"/>
      <c r="F65" s="199"/>
    </row>
    <row r="66" spans="2:6" x14ac:dyDescent="0.25">
      <c r="B66" s="146"/>
      <c r="C66" s="9"/>
      <c r="D66" s="10"/>
      <c r="E66" s="13"/>
      <c r="F66" s="10"/>
    </row>
    <row r="67" spans="2:6" x14ac:dyDescent="0.25">
      <c r="B67" s="146"/>
      <c r="C67" s="198"/>
      <c r="D67" s="199"/>
      <c r="E67" s="200"/>
      <c r="F67" s="199"/>
    </row>
    <row r="68" spans="2:6" x14ac:dyDescent="0.25">
      <c r="B68" s="4"/>
      <c r="C68" s="9"/>
      <c r="D68" s="10"/>
      <c r="E68" s="13"/>
      <c r="F68" s="10"/>
    </row>
    <row r="69" spans="2:6" x14ac:dyDescent="0.25">
      <c r="B69" s="146"/>
      <c r="C69" s="198"/>
      <c r="D69" s="199"/>
      <c r="E69" s="200"/>
      <c r="F69" s="199"/>
    </row>
    <row r="70" spans="2:6" x14ac:dyDescent="0.25">
      <c r="B70" s="146"/>
      <c r="C70" s="198"/>
      <c r="D70" s="199"/>
      <c r="E70" s="225"/>
      <c r="F70" s="199"/>
    </row>
    <row r="71" spans="2:6" x14ac:dyDescent="0.25">
      <c r="B71" s="146"/>
      <c r="C71" s="198"/>
      <c r="D71" s="199"/>
      <c r="E71" s="200"/>
      <c r="F71" s="199"/>
    </row>
    <row r="72" spans="2:6" x14ac:dyDescent="0.25">
      <c r="B72" s="146"/>
      <c r="C72" s="198"/>
      <c r="D72" s="199"/>
      <c r="E72" s="200"/>
      <c r="F72" s="199"/>
    </row>
    <row r="73" spans="2:6" x14ac:dyDescent="0.25">
      <c r="B73" s="4"/>
      <c r="C73" s="9"/>
      <c r="D73" s="10"/>
      <c r="E73" s="13"/>
      <c r="F73" s="10"/>
    </row>
    <row r="74" spans="2:6" x14ac:dyDescent="0.25">
      <c r="B74" s="146"/>
      <c r="C74" s="198"/>
      <c r="D74" s="199"/>
      <c r="E74" s="200"/>
      <c r="F74" s="199"/>
    </row>
    <row r="75" spans="2:6" x14ac:dyDescent="0.25">
      <c r="B75" s="147"/>
      <c r="C75" s="198"/>
      <c r="D75" s="199"/>
      <c r="E75" s="200"/>
      <c r="F75" s="199"/>
    </row>
    <row r="76" spans="2:6" x14ac:dyDescent="0.25">
      <c r="B76" s="4"/>
      <c r="C76" s="9"/>
      <c r="D76" s="10"/>
      <c r="E76" s="9"/>
      <c r="F76" s="10"/>
    </row>
    <row r="77" spans="2:6" x14ac:dyDescent="0.25">
      <c r="B77" s="146"/>
      <c r="C77" s="198"/>
      <c r="D77" s="199"/>
      <c r="E77" s="200"/>
      <c r="F77" s="199"/>
    </row>
    <row r="78" spans="2:6" x14ac:dyDescent="0.25">
      <c r="B78" s="146"/>
      <c r="C78" s="198"/>
      <c r="D78" s="199"/>
      <c r="E78" s="200"/>
      <c r="F78" s="199"/>
    </row>
    <row r="79" spans="2:6" x14ac:dyDescent="0.25">
      <c r="B79" s="146"/>
      <c r="C79" s="9"/>
      <c r="D79" s="10"/>
      <c r="E79" s="13"/>
      <c r="F79" s="10"/>
    </row>
    <row r="80" spans="2:6" x14ac:dyDescent="0.25">
      <c r="B80" s="4"/>
      <c r="C80" s="9"/>
      <c r="D80" s="10"/>
      <c r="E80" s="9"/>
      <c r="F80" s="10"/>
    </row>
    <row r="81" spans="2:6" x14ac:dyDescent="0.25">
      <c r="B81" s="146"/>
      <c r="C81" s="198"/>
      <c r="D81" s="199"/>
      <c r="E81" s="200"/>
      <c r="F81" s="199"/>
    </row>
    <row r="82" spans="2:6" x14ac:dyDescent="0.25">
      <c r="B82" s="146"/>
      <c r="C82" s="198"/>
      <c r="D82" s="199"/>
      <c r="E82" s="200"/>
      <c r="F82" s="199"/>
    </row>
    <row r="83" spans="2:6" x14ac:dyDescent="0.25">
      <c r="B83" s="4"/>
      <c r="C83" s="9"/>
      <c r="D83" s="10"/>
      <c r="E83" s="13"/>
      <c r="F83" s="10"/>
    </row>
    <row r="84" spans="2:6" x14ac:dyDescent="0.25">
      <c r="B84" s="146"/>
      <c r="C84" s="198"/>
      <c r="D84" s="199"/>
      <c r="E84" s="200"/>
      <c r="F84" s="199"/>
    </row>
    <row r="85" spans="2:6" x14ac:dyDescent="0.25">
      <c r="B85" s="3"/>
      <c r="C85" s="9"/>
      <c r="D85" s="10"/>
      <c r="E85" s="13"/>
      <c r="F85" s="10"/>
    </row>
    <row r="86" spans="2:6" x14ac:dyDescent="0.25">
      <c r="B86" s="146"/>
      <c r="C86" s="198"/>
      <c r="D86" s="199"/>
      <c r="E86" s="200"/>
      <c r="F86" s="199"/>
    </row>
    <row r="87" spans="2:6" x14ac:dyDescent="0.25">
      <c r="B87" s="4"/>
      <c r="C87" s="9"/>
      <c r="D87" s="10"/>
      <c r="E87" s="13"/>
      <c r="F87" s="10"/>
    </row>
    <row r="88" spans="2:6" x14ac:dyDescent="0.25">
      <c r="B88" s="146"/>
      <c r="C88" s="198"/>
      <c r="D88" s="199"/>
      <c r="E88" s="200"/>
      <c r="F88" s="199"/>
    </row>
    <row r="89" spans="2:6" x14ac:dyDescent="0.25">
      <c r="B89" s="146"/>
      <c r="C89" s="198"/>
      <c r="D89" s="199"/>
      <c r="E89" s="200"/>
      <c r="F89" s="199"/>
    </row>
    <row r="90" spans="2:6" x14ac:dyDescent="0.25">
      <c r="B90" s="197"/>
      <c r="C90" s="216"/>
      <c r="D90" s="217"/>
      <c r="E90" s="218"/>
      <c r="F90" s="217"/>
    </row>
    <row r="91" spans="2:6" x14ac:dyDescent="0.25">
      <c r="B91" s="146"/>
      <c r="C91" s="198"/>
      <c r="D91" s="199"/>
      <c r="E91" s="200"/>
      <c r="F91" s="199"/>
    </row>
    <row r="92" spans="2:6" x14ac:dyDescent="0.25">
      <c r="B92" s="146"/>
      <c r="C92" s="198"/>
      <c r="D92" s="199"/>
      <c r="E92" s="200"/>
      <c r="F92" s="199"/>
    </row>
    <row r="93" spans="2:6" x14ac:dyDescent="0.25">
      <c r="B93" s="146"/>
      <c r="C93" s="198"/>
      <c r="D93" s="199"/>
      <c r="E93" s="198"/>
      <c r="F93" s="199"/>
    </row>
    <row r="94" spans="2:6" x14ac:dyDescent="0.25">
      <c r="B94" s="146"/>
      <c r="C94" s="198"/>
      <c r="D94" s="199"/>
      <c r="E94" s="200"/>
      <c r="F94" s="199"/>
    </row>
    <row r="95" spans="2:6" x14ac:dyDescent="0.25">
      <c r="B95" s="4"/>
      <c r="C95" s="9"/>
      <c r="D95" s="10"/>
      <c r="E95" s="13"/>
      <c r="F95" s="10"/>
    </row>
    <row r="96" spans="2:6" x14ac:dyDescent="0.25">
      <c r="B96" s="146"/>
      <c r="C96" s="198"/>
      <c r="D96" s="199"/>
      <c r="E96" s="200"/>
      <c r="F96" s="199"/>
    </row>
    <row r="97" spans="2:6" x14ac:dyDescent="0.25">
      <c r="B97" s="146"/>
      <c r="C97" s="198"/>
      <c r="D97" s="199"/>
      <c r="E97" s="200"/>
      <c r="F97" s="199"/>
    </row>
    <row r="98" spans="2:6" x14ac:dyDescent="0.25">
      <c r="B98" s="146"/>
      <c r="C98" s="9"/>
      <c r="D98" s="10"/>
      <c r="E98" s="13"/>
      <c r="F98" s="10"/>
    </row>
    <row r="99" spans="2:6" x14ac:dyDescent="0.25">
      <c r="B99" s="4"/>
      <c r="C99" s="9"/>
      <c r="D99" s="10"/>
      <c r="E99" s="13"/>
      <c r="F99" s="10"/>
    </row>
    <row r="100" spans="2:6" x14ac:dyDescent="0.25">
      <c r="B100" s="4"/>
      <c r="C100" s="9"/>
      <c r="D100" s="10"/>
      <c r="E100" s="13"/>
      <c r="F100" s="10"/>
    </row>
    <row r="101" spans="2:6" x14ac:dyDescent="0.25">
      <c r="B101" s="146"/>
      <c r="C101" s="198"/>
      <c r="D101" s="199"/>
      <c r="E101" s="200"/>
      <c r="F101" s="199"/>
    </row>
    <row r="102" spans="2:6" x14ac:dyDescent="0.25">
      <c r="B102" s="146"/>
      <c r="C102" s="198"/>
      <c r="D102" s="199"/>
      <c r="E102" s="200"/>
      <c r="F102" s="199"/>
    </row>
    <row r="103" spans="2:6" x14ac:dyDescent="0.25">
      <c r="B103" s="146"/>
      <c r="C103" s="198"/>
      <c r="D103" s="199"/>
      <c r="E103" s="200"/>
      <c r="F103" s="199"/>
    </row>
    <row r="104" spans="2:6" x14ac:dyDescent="0.25">
      <c r="B104" s="4"/>
      <c r="C104" s="9"/>
      <c r="D104" s="10"/>
      <c r="E104" s="13"/>
      <c r="F104" s="10"/>
    </row>
    <row r="105" spans="2:6" x14ac:dyDescent="0.25">
      <c r="B105" s="146"/>
      <c r="C105" s="198"/>
      <c r="D105" s="199"/>
      <c r="E105" s="200"/>
      <c r="F105" s="199"/>
    </row>
    <row r="106" spans="2:6" x14ac:dyDescent="0.25">
      <c r="B106" s="146"/>
      <c r="C106" s="198"/>
      <c r="D106" s="199"/>
      <c r="E106" s="200"/>
      <c r="F106" s="199"/>
    </row>
    <row r="107" spans="2:6" x14ac:dyDescent="0.25">
      <c r="B107" s="4"/>
      <c r="C107" s="9"/>
      <c r="D107" s="10"/>
      <c r="E107" s="13"/>
      <c r="F107" s="10"/>
    </row>
    <row r="108" spans="2:6" x14ac:dyDescent="0.25">
      <c r="B108" s="146"/>
      <c r="C108" s="198"/>
      <c r="D108" s="199"/>
      <c r="E108" s="200"/>
      <c r="F108" s="199"/>
    </row>
    <row r="109" spans="2:6" x14ac:dyDescent="0.25">
      <c r="B109" s="146"/>
      <c r="C109" s="198"/>
      <c r="D109" s="199"/>
      <c r="E109" s="200"/>
      <c r="F109" s="199"/>
    </row>
    <row r="110" spans="2:6" x14ac:dyDescent="0.25">
      <c r="B110" s="146"/>
      <c r="C110" s="198"/>
      <c r="D110" s="199"/>
      <c r="E110" s="200"/>
      <c r="F110" s="199"/>
    </row>
    <row r="111" spans="2:6" x14ac:dyDescent="0.25">
      <c r="B111" s="4"/>
      <c r="C111" s="9"/>
      <c r="D111" s="10"/>
      <c r="E111" s="13"/>
      <c r="F111" s="10"/>
    </row>
    <row r="112" spans="2:6" x14ac:dyDescent="0.25">
      <c r="B112" s="146"/>
      <c r="C112" s="198"/>
      <c r="D112" s="199"/>
      <c r="E112" s="200"/>
      <c r="F112" s="199"/>
    </row>
    <row r="113" spans="2:6" x14ac:dyDescent="0.25">
      <c r="B113" s="4"/>
      <c r="C113" s="9"/>
      <c r="D113" s="10"/>
      <c r="E113" s="13"/>
      <c r="F113" s="10"/>
    </row>
    <row r="114" spans="2:6" x14ac:dyDescent="0.25">
      <c r="B114" s="146"/>
      <c r="C114" s="198"/>
      <c r="D114" s="199"/>
      <c r="E114" s="200"/>
      <c r="F114" s="199"/>
    </row>
    <row r="115" spans="2:6" x14ac:dyDescent="0.25">
      <c r="B115" s="4"/>
      <c r="C115" s="9"/>
      <c r="D115" s="10"/>
      <c r="E115" s="13"/>
      <c r="F115" s="10"/>
    </row>
    <row r="116" spans="2:6" x14ac:dyDescent="0.25">
      <c r="B116" s="146"/>
      <c r="C116" s="198"/>
      <c r="D116" s="199"/>
      <c r="E116" s="200"/>
      <c r="F116" s="199"/>
    </row>
    <row r="117" spans="2:6" x14ac:dyDescent="0.25">
      <c r="B117" s="146"/>
      <c r="C117" s="198"/>
      <c r="D117" s="199"/>
      <c r="E117" s="200"/>
      <c r="F117" s="199"/>
    </row>
    <row r="118" spans="2:6" x14ac:dyDescent="0.25">
      <c r="B118" s="4"/>
      <c r="C118" s="9"/>
      <c r="D118" s="10"/>
      <c r="E118" s="13"/>
      <c r="F118" s="10"/>
    </row>
    <row r="119" spans="2:6" x14ac:dyDescent="0.25">
      <c r="B119" s="146"/>
      <c r="C119" s="198"/>
      <c r="D119" s="199"/>
      <c r="E119" s="200"/>
      <c r="F119" s="199"/>
    </row>
    <row r="120" spans="2:6" x14ac:dyDescent="0.25">
      <c r="B120" s="146"/>
      <c r="C120" s="198"/>
      <c r="D120" s="199"/>
      <c r="E120" s="200"/>
      <c r="F120" s="199"/>
    </row>
    <row r="121" spans="2:6" x14ac:dyDescent="0.25">
      <c r="B121" s="146"/>
      <c r="C121" s="198"/>
      <c r="D121" s="199"/>
      <c r="E121" s="200"/>
      <c r="F121" s="199"/>
    </row>
    <row r="122" spans="2:6" x14ac:dyDescent="0.25">
      <c r="B122" s="146"/>
      <c r="C122" s="198"/>
      <c r="D122" s="199"/>
      <c r="E122" s="200"/>
      <c r="F122" s="199"/>
    </row>
    <row r="123" spans="2:6" x14ac:dyDescent="0.25">
      <c r="B123" s="4"/>
      <c r="C123" s="9"/>
      <c r="D123" s="10"/>
      <c r="E123" s="13"/>
      <c r="F123" s="10"/>
    </row>
    <row r="124" spans="2:6" x14ac:dyDescent="0.25">
      <c r="B124" s="146"/>
      <c r="C124" s="198"/>
      <c r="D124" s="199"/>
      <c r="E124" s="200"/>
      <c r="F124" s="199"/>
    </row>
    <row r="125" spans="2:6" x14ac:dyDescent="0.25">
      <c r="B125" s="146"/>
      <c r="C125" s="198"/>
      <c r="D125" s="199"/>
      <c r="E125" s="200"/>
      <c r="F125" s="199"/>
    </row>
    <row r="126" spans="2:6" x14ac:dyDescent="0.25">
      <c r="B126" s="4"/>
      <c r="C126" s="9"/>
      <c r="D126" s="10"/>
      <c r="E126" s="13"/>
      <c r="F126" s="10"/>
    </row>
    <row r="127" spans="2:6" x14ac:dyDescent="0.25">
      <c r="B127" s="4"/>
      <c r="C127" s="9"/>
      <c r="D127" s="10"/>
      <c r="E127" s="13"/>
      <c r="F127" s="10"/>
    </row>
    <row r="128" spans="2:6" x14ac:dyDescent="0.25">
      <c r="B128" s="146"/>
      <c r="C128" s="198"/>
      <c r="D128" s="199"/>
      <c r="E128" s="200"/>
      <c r="F128" s="199"/>
    </row>
    <row r="129" spans="2:6" x14ac:dyDescent="0.25">
      <c r="B129" s="146"/>
      <c r="C129" s="198"/>
      <c r="D129" s="199"/>
      <c r="E129" s="200"/>
      <c r="F129" s="199"/>
    </row>
    <row r="130" spans="2:6" x14ac:dyDescent="0.25">
      <c r="B130" s="146"/>
      <c r="C130" s="198"/>
      <c r="D130" s="199"/>
      <c r="E130" s="200"/>
      <c r="F130" s="199"/>
    </row>
    <row r="131" spans="2:6" x14ac:dyDescent="0.25">
      <c r="B131" s="146"/>
      <c r="C131" s="198"/>
      <c r="D131" s="199"/>
      <c r="E131" s="200"/>
      <c r="F131" s="199"/>
    </row>
    <row r="132" spans="2:6" x14ac:dyDescent="0.25">
      <c r="B132" s="146"/>
      <c r="C132" s="198"/>
      <c r="D132" s="199"/>
      <c r="E132" s="200"/>
      <c r="F132" s="199"/>
    </row>
    <row r="133" spans="2:6" x14ac:dyDescent="0.25">
      <c r="B133" s="146"/>
      <c r="C133" s="198"/>
      <c r="D133" s="199"/>
      <c r="E133" s="198"/>
      <c r="F133" s="199"/>
    </row>
    <row r="134" spans="2:6" x14ac:dyDescent="0.25">
      <c r="B134" s="146"/>
      <c r="C134" s="198"/>
      <c r="D134" s="199"/>
      <c r="E134" s="200"/>
      <c r="F134" s="199"/>
    </row>
    <row r="135" spans="2:6" x14ac:dyDescent="0.25">
      <c r="B135" s="146"/>
      <c r="C135" s="198"/>
      <c r="D135" s="199"/>
      <c r="E135" s="200"/>
      <c r="F135" s="199"/>
    </row>
    <row r="136" spans="2:6" x14ac:dyDescent="0.25">
      <c r="B136" s="4"/>
      <c r="C136" s="9"/>
      <c r="D136" s="10"/>
      <c r="E136" s="13"/>
      <c r="F136" s="10"/>
    </row>
    <row r="137" spans="2:6" x14ac:dyDescent="0.25">
      <c r="B137" s="4"/>
      <c r="C137" s="9"/>
      <c r="D137" s="10"/>
      <c r="E137" s="13"/>
      <c r="F137" s="10"/>
    </row>
    <row r="138" spans="2:6" x14ac:dyDescent="0.25">
      <c r="B138" s="146"/>
      <c r="C138" s="198"/>
      <c r="D138" s="199"/>
      <c r="E138" s="200"/>
      <c r="F138" s="199"/>
    </row>
    <row r="139" spans="2:6" x14ac:dyDescent="0.25">
      <c r="B139" s="4"/>
      <c r="C139" s="9"/>
      <c r="D139" s="10"/>
      <c r="E139" s="9"/>
      <c r="F139" s="10"/>
    </row>
    <row r="140" spans="2:6" x14ac:dyDescent="0.25">
      <c r="B140" s="146"/>
      <c r="C140" s="198"/>
      <c r="D140" s="199"/>
      <c r="E140" s="200"/>
      <c r="F140" s="199"/>
    </row>
    <row r="141" spans="2:6" x14ac:dyDescent="0.25">
      <c r="B141" s="146"/>
      <c r="C141" s="198"/>
      <c r="D141" s="199"/>
      <c r="E141" s="200"/>
      <c r="F141" s="199"/>
    </row>
    <row r="142" spans="2:6" x14ac:dyDescent="0.25">
      <c r="B142" s="146"/>
      <c r="C142" s="198"/>
      <c r="D142" s="199"/>
      <c r="E142" s="200"/>
      <c r="F142" s="199"/>
    </row>
    <row r="143" spans="2:6" x14ac:dyDescent="0.25">
      <c r="B143" s="4"/>
      <c r="C143" s="9"/>
      <c r="D143" s="10"/>
      <c r="E143" s="13"/>
      <c r="F143" s="10"/>
    </row>
    <row r="144" spans="2:6" x14ac:dyDescent="0.25">
      <c r="B144" s="146"/>
      <c r="C144" s="198"/>
      <c r="D144" s="199"/>
      <c r="E144" s="200"/>
      <c r="F144" s="199"/>
    </row>
    <row r="145" spans="2:6" x14ac:dyDescent="0.25">
      <c r="B145" s="146"/>
      <c r="C145" s="198"/>
      <c r="D145" s="199"/>
      <c r="E145" s="200"/>
      <c r="F145" s="199"/>
    </row>
    <row r="146" spans="2:6" ht="16.5" thickBot="1" x14ac:dyDescent="0.3">
      <c r="B146" s="197"/>
      <c r="C146" s="216"/>
      <c r="D146" s="217"/>
      <c r="E146" s="218"/>
      <c r="F146" s="217"/>
    </row>
    <row r="147" spans="2:6" ht="16.5" thickTop="1" x14ac:dyDescent="0.25">
      <c r="B147" s="148"/>
      <c r="C147" s="219"/>
      <c r="D147" s="220"/>
      <c r="E147" s="221"/>
      <c r="F147" s="220"/>
    </row>
    <row r="148" spans="2:6" x14ac:dyDescent="0.25">
      <c r="B148" s="146"/>
      <c r="C148" s="198"/>
      <c r="D148" s="199"/>
      <c r="E148" s="200"/>
      <c r="F148" s="199"/>
    </row>
    <row r="149" spans="2:6" x14ac:dyDescent="0.25">
      <c r="B149" s="146"/>
      <c r="C149" s="198"/>
      <c r="D149" s="199"/>
      <c r="E149" s="200"/>
      <c r="F149" s="199"/>
    </row>
    <row r="150" spans="2:6" ht="16.5" thickBot="1" x14ac:dyDescent="0.3">
      <c r="B150" s="149"/>
      <c r="C150" s="201"/>
      <c r="D150" s="202"/>
      <c r="E150" s="203"/>
      <c r="F150" s="202"/>
    </row>
    <row r="151" spans="2:6" ht="16.5" thickTop="1" x14ac:dyDescent="0.25">
      <c r="B151" s="173"/>
      <c r="C151" s="213"/>
      <c r="D151" s="214"/>
      <c r="E151" s="215"/>
      <c r="F151" s="214"/>
    </row>
    <row r="152" spans="2:6" ht="16.5" thickBot="1" x14ac:dyDescent="0.3">
      <c r="B152" s="172"/>
      <c r="C152" s="216"/>
      <c r="D152" s="217"/>
      <c r="E152" s="218"/>
      <c r="F152" s="217"/>
    </row>
    <row r="153" spans="2:6" ht="16.5" thickTop="1" x14ac:dyDescent="0.25">
      <c r="B153" s="176"/>
      <c r="C153" s="222"/>
      <c r="D153" s="223"/>
      <c r="E153" s="224"/>
      <c r="F153" s="223"/>
    </row>
    <row r="154" spans="2:6" x14ac:dyDescent="0.25">
      <c r="B154" s="176"/>
      <c r="C154" s="213"/>
      <c r="D154" s="214"/>
      <c r="E154" s="215"/>
      <c r="F154" s="214"/>
    </row>
    <row r="155" spans="2:6" x14ac:dyDescent="0.25">
      <c r="B155" s="171"/>
      <c r="C155" s="198"/>
      <c r="D155" s="199"/>
      <c r="E155" s="200"/>
      <c r="F155" s="199"/>
    </row>
    <row r="156" spans="2:6" x14ac:dyDescent="0.25">
      <c r="B156" s="176"/>
      <c r="C156" s="198"/>
      <c r="D156" s="199"/>
      <c r="E156" s="200"/>
      <c r="F156" s="199"/>
    </row>
    <row r="157" spans="2:6" x14ac:dyDescent="0.25">
      <c r="B157" s="171"/>
      <c r="C157" s="198"/>
      <c r="D157" s="199"/>
      <c r="E157" s="200"/>
      <c r="F157" s="199"/>
    </row>
    <row r="158" spans="2:6" x14ac:dyDescent="0.25">
      <c r="B158" s="171"/>
      <c r="C158" s="198"/>
      <c r="D158" s="199"/>
      <c r="E158" s="200"/>
      <c r="F158" s="199"/>
    </row>
    <row r="159" spans="2:6" x14ac:dyDescent="0.25">
      <c r="B159" s="171"/>
      <c r="C159" s="198"/>
      <c r="D159" s="199"/>
      <c r="E159" s="200"/>
      <c r="F159" s="199"/>
    </row>
    <row r="160" spans="2:6" x14ac:dyDescent="0.25">
      <c r="B160" s="171"/>
      <c r="C160" s="198"/>
      <c r="D160" s="199"/>
      <c r="E160" s="200"/>
      <c r="F160" s="199"/>
    </row>
    <row r="161" spans="2:6" x14ac:dyDescent="0.25">
      <c r="B161" s="171"/>
      <c r="C161" s="198"/>
      <c r="D161" s="199"/>
      <c r="E161" s="200"/>
      <c r="F161" s="199"/>
    </row>
    <row r="162" spans="2:6" x14ac:dyDescent="0.25">
      <c r="B162" s="171"/>
      <c r="C162" s="198"/>
      <c r="D162" s="199"/>
      <c r="E162" s="200"/>
      <c r="F162" s="199"/>
    </row>
    <row r="163" spans="2:6" x14ac:dyDescent="0.25">
      <c r="B163" s="171"/>
      <c r="C163" s="198"/>
      <c r="D163" s="199"/>
      <c r="E163" s="200"/>
      <c r="F163" s="199"/>
    </row>
    <row r="164" spans="2:6" ht="16.5" thickBot="1" x14ac:dyDescent="0.3">
      <c r="B164" s="177"/>
      <c r="C164" s="216"/>
      <c r="D164" s="217"/>
      <c r="E164" s="218"/>
      <c r="F164" s="217"/>
    </row>
    <row r="165" spans="2:6" ht="16.5" thickTop="1" x14ac:dyDescent="0.25">
      <c r="B165" s="150"/>
      <c r="C165" s="204"/>
      <c r="D165" s="205"/>
      <c r="E165" s="206"/>
      <c r="F165" s="205"/>
    </row>
    <row r="166" spans="2:6" x14ac:dyDescent="0.25">
      <c r="B166" s="151"/>
      <c r="C166" s="207"/>
      <c r="D166" s="208"/>
      <c r="E166" s="209"/>
      <c r="F166" s="208"/>
    </row>
    <row r="167" spans="2:6" x14ac:dyDescent="0.25">
      <c r="B167" s="151"/>
      <c r="C167" s="207"/>
      <c r="D167" s="208"/>
      <c r="E167" s="209"/>
      <c r="F167" s="208"/>
    </row>
    <row r="168" spans="2:6" x14ac:dyDescent="0.25">
      <c r="B168" s="151"/>
      <c r="C168" s="207"/>
      <c r="D168" s="208"/>
      <c r="E168" s="209"/>
      <c r="F168" s="208"/>
    </row>
    <row r="169" spans="2:6" x14ac:dyDescent="0.25">
      <c r="B169" s="151"/>
      <c r="C169" s="207"/>
      <c r="D169" s="208"/>
      <c r="E169" s="209"/>
      <c r="F169" s="208"/>
    </row>
    <row r="170" spans="2:6" x14ac:dyDescent="0.25">
      <c r="B170" s="151"/>
      <c r="C170" s="207"/>
      <c r="D170" s="208"/>
      <c r="E170" s="209"/>
      <c r="F170" s="208"/>
    </row>
    <row r="171" spans="2:6" x14ac:dyDescent="0.25">
      <c r="B171" s="146"/>
      <c r="C171" s="210"/>
      <c r="D171" s="211"/>
      <c r="E171" s="212"/>
      <c r="F171" s="211"/>
    </row>
    <row r="172" spans="2:6" x14ac:dyDescent="0.25">
      <c r="B172" s="160"/>
      <c r="C172" s="198"/>
      <c r="D172" s="199"/>
      <c r="E172" s="200"/>
      <c r="F172" s="199"/>
    </row>
    <row r="173" spans="2:6" x14ac:dyDescent="0.25">
      <c r="B173" s="146"/>
      <c r="C173" s="198"/>
      <c r="D173" s="199"/>
      <c r="E173" s="200"/>
      <c r="F173" s="199"/>
    </row>
    <row r="174" spans="2:6" x14ac:dyDescent="0.25">
      <c r="B174" s="151"/>
      <c r="C174" s="207"/>
      <c r="D174" s="208"/>
      <c r="E174" s="209"/>
      <c r="F174" s="208"/>
    </row>
    <row r="175" spans="2:6" ht="16.5" thickBot="1" x14ac:dyDescent="0.3">
      <c r="B175" s="149"/>
      <c r="C175" s="201"/>
      <c r="D175" s="202"/>
      <c r="E175" s="203"/>
      <c r="F175" s="202"/>
    </row>
    <row r="176" spans="2:6" ht="16.5" thickTop="1" x14ac:dyDescent="0.25">
      <c r="B176" s="175"/>
      <c r="C176" s="9"/>
      <c r="D176" s="10"/>
      <c r="E176" s="13"/>
      <c r="F176" s="10"/>
    </row>
    <row r="177" spans="2:6" x14ac:dyDescent="0.25">
      <c r="B177" s="17"/>
      <c r="C177" s="18"/>
      <c r="D177" s="12"/>
      <c r="E177" s="11"/>
      <c r="F177" s="12"/>
    </row>
    <row r="178" spans="2:6" x14ac:dyDescent="0.25">
      <c r="B178" s="174"/>
      <c r="C178" s="9"/>
      <c r="D178" s="10"/>
      <c r="E178" s="13"/>
      <c r="F178" s="10"/>
    </row>
    <row r="179" spans="2:6" x14ac:dyDescent="0.25">
      <c r="B179" s="174"/>
      <c r="C179" s="9"/>
      <c r="D179" s="10"/>
      <c r="E179" s="13"/>
      <c r="F179" s="10"/>
    </row>
    <row r="180" spans="2:6" x14ac:dyDescent="0.25">
      <c r="B180" s="4"/>
      <c r="C180" s="9"/>
      <c r="D180" s="10"/>
      <c r="E180" s="13"/>
      <c r="F180" s="10"/>
    </row>
    <row r="181" spans="2:6" x14ac:dyDescent="0.25">
      <c r="B181" s="4"/>
      <c r="C181" s="9"/>
      <c r="D181" s="10"/>
      <c r="E181" s="13"/>
      <c r="F181" s="10"/>
    </row>
    <row r="182" spans="2:6" x14ac:dyDescent="0.25">
      <c r="B182" s="4"/>
      <c r="C182" s="9"/>
      <c r="D182" s="10"/>
      <c r="E182" s="13"/>
      <c r="F182" s="10"/>
    </row>
    <row r="183" spans="2:6" x14ac:dyDescent="0.25">
      <c r="B183" s="4"/>
      <c r="C183" s="9"/>
      <c r="D183" s="10"/>
      <c r="E183" s="13"/>
      <c r="F183" s="10"/>
    </row>
    <row r="184" spans="2:6" x14ac:dyDescent="0.25">
      <c r="B184" s="4"/>
      <c r="C184" s="9"/>
      <c r="D184" s="10"/>
      <c r="E184" s="13"/>
      <c r="F184" s="10"/>
    </row>
    <row r="185" spans="2:6" x14ac:dyDescent="0.25">
      <c r="B185" s="4"/>
      <c r="C185" s="9"/>
      <c r="D185" s="10"/>
      <c r="E185" s="13"/>
      <c r="F185" s="10"/>
    </row>
    <row r="186" spans="2:6" x14ac:dyDescent="0.25">
      <c r="B186" s="4"/>
      <c r="C186" s="9"/>
      <c r="D186" s="10"/>
      <c r="E186" s="13"/>
      <c r="F186" s="10"/>
    </row>
    <row r="187" spans="2:6" x14ac:dyDescent="0.25">
      <c r="B187" s="4"/>
      <c r="C187" s="9"/>
      <c r="D187" s="10"/>
      <c r="E187" s="13"/>
      <c r="F187" s="10"/>
    </row>
    <row r="188" spans="2:6" x14ac:dyDescent="0.25">
      <c r="B188" s="4"/>
      <c r="C188" s="9"/>
      <c r="D188" s="10"/>
      <c r="E188" s="13"/>
      <c r="F188" s="10"/>
    </row>
    <row r="189" spans="2:6" x14ac:dyDescent="0.25">
      <c r="B189" s="4"/>
      <c r="C189" s="9"/>
      <c r="D189" s="10"/>
      <c r="E189" s="13"/>
      <c r="F189" s="10"/>
    </row>
    <row r="190" spans="2:6" x14ac:dyDescent="0.25">
      <c r="B190" s="4"/>
      <c r="C190" s="9"/>
      <c r="D190" s="10"/>
      <c r="E190" s="13"/>
      <c r="F190" s="10"/>
    </row>
    <row r="191" spans="2:6" x14ac:dyDescent="0.25">
      <c r="B191" s="4"/>
      <c r="C191" s="9"/>
      <c r="D191" s="10"/>
      <c r="E191" s="13"/>
      <c r="F191" s="10"/>
    </row>
    <row r="192" spans="2:6" x14ac:dyDescent="0.25">
      <c r="B192" s="4"/>
      <c r="C192" s="9"/>
      <c r="D192" s="10"/>
      <c r="E192" s="13"/>
      <c r="F192" s="10"/>
    </row>
    <row r="193" spans="2:6" x14ac:dyDescent="0.25">
      <c r="B193" s="4"/>
      <c r="C193" s="9"/>
      <c r="D193" s="10"/>
      <c r="E193" s="13"/>
      <c r="F193" s="10"/>
    </row>
    <row r="194" spans="2:6" x14ac:dyDescent="0.25">
      <c r="B194" s="4"/>
      <c r="C194" s="9"/>
      <c r="D194" s="10"/>
      <c r="E194" s="13"/>
      <c r="F194" s="10"/>
    </row>
    <row r="195" spans="2:6" x14ac:dyDescent="0.25">
      <c r="B195" s="4"/>
      <c r="C195" s="9"/>
      <c r="D195" s="10"/>
      <c r="E195" s="13"/>
      <c r="F195" s="10"/>
    </row>
    <row r="196" spans="2:6" x14ac:dyDescent="0.25">
      <c r="B196" s="4"/>
      <c r="C196" s="9"/>
      <c r="D196" s="10"/>
      <c r="E196" s="13"/>
      <c r="F196" s="10"/>
    </row>
    <row r="197" spans="2:6" x14ac:dyDescent="0.25">
      <c r="B197" s="4"/>
      <c r="C197" s="9"/>
      <c r="D197" s="10"/>
      <c r="E197" s="13"/>
      <c r="F197" s="10"/>
    </row>
    <row r="198" spans="2:6" x14ac:dyDescent="0.25">
      <c r="B198" s="4"/>
      <c r="C198" s="9"/>
      <c r="D198" s="10"/>
      <c r="E198" s="13"/>
      <c r="F198" s="10"/>
    </row>
    <row r="199" spans="2:6" x14ac:dyDescent="0.25">
      <c r="B199" s="4"/>
      <c r="C199" s="9"/>
      <c r="D199" s="10"/>
      <c r="E199" s="13"/>
      <c r="F199" s="10"/>
    </row>
    <row r="200" spans="2:6" x14ac:dyDescent="0.25">
      <c r="B200" s="4"/>
      <c r="C200" s="9"/>
      <c r="D200" s="10"/>
      <c r="E200" s="13"/>
      <c r="F200" s="10"/>
    </row>
    <row r="201" spans="2:6" x14ac:dyDescent="0.25">
      <c r="B201" s="4"/>
      <c r="C201" s="9"/>
      <c r="D201" s="10"/>
      <c r="E201" s="13"/>
      <c r="F201" s="10"/>
    </row>
    <row r="202" spans="2:6" x14ac:dyDescent="0.25">
      <c r="B202" s="4"/>
      <c r="C202" s="9"/>
      <c r="D202" s="10"/>
      <c r="E202" s="13"/>
      <c r="F202" s="10"/>
    </row>
    <row r="203" spans="2:6" x14ac:dyDescent="0.25">
      <c r="B203" s="4"/>
      <c r="C203" s="9"/>
      <c r="D203" s="10"/>
      <c r="E203" s="13"/>
      <c r="F203" s="10"/>
    </row>
    <row r="204" spans="2:6" x14ac:dyDescent="0.25">
      <c r="B204" s="4"/>
      <c r="C204" s="9"/>
      <c r="D204" s="10"/>
      <c r="E204" s="13"/>
      <c r="F204" s="10"/>
    </row>
    <row r="205" spans="2:6" x14ac:dyDescent="0.25">
      <c r="B205" s="4"/>
      <c r="C205" s="9"/>
      <c r="D205" s="10"/>
      <c r="E205" s="13"/>
      <c r="F205" s="10"/>
    </row>
    <row r="206" spans="2:6" x14ac:dyDescent="0.25">
      <c r="B206" s="4"/>
      <c r="C206" s="9"/>
      <c r="D206" s="10"/>
      <c r="E206" s="13"/>
      <c r="F206" s="10"/>
    </row>
    <row r="207" spans="2:6" x14ac:dyDescent="0.25">
      <c r="B207" s="4"/>
      <c r="C207" s="9"/>
      <c r="D207" s="10"/>
      <c r="E207" s="13"/>
      <c r="F207" s="10"/>
    </row>
    <row r="208" spans="2:6" x14ac:dyDescent="0.25">
      <c r="B208" s="4"/>
      <c r="C208" s="9"/>
      <c r="D208" s="10"/>
      <c r="E208" s="13"/>
      <c r="F208" s="10"/>
    </row>
    <row r="209" spans="2:6" x14ac:dyDescent="0.25">
      <c r="B209" s="4"/>
      <c r="C209" s="9"/>
      <c r="D209" s="10"/>
      <c r="E209" s="13"/>
      <c r="F209" s="10"/>
    </row>
    <row r="210" spans="2:6" x14ac:dyDescent="0.25">
      <c r="B210" s="4"/>
      <c r="C210" s="9"/>
      <c r="D210" s="10"/>
      <c r="E210" s="13"/>
      <c r="F210" s="10"/>
    </row>
    <row r="211" spans="2:6" x14ac:dyDescent="0.25">
      <c r="B211" s="4"/>
      <c r="C211" s="9"/>
      <c r="D211" s="10"/>
      <c r="E211" s="13"/>
      <c r="F211" s="10"/>
    </row>
    <row r="212" spans="2:6" x14ac:dyDescent="0.25">
      <c r="B212" s="4"/>
      <c r="C212" s="9"/>
      <c r="D212" s="10"/>
      <c r="E212" s="13"/>
      <c r="F212" s="10"/>
    </row>
    <row r="213" spans="2:6" x14ac:dyDescent="0.25">
      <c r="B213" s="4"/>
      <c r="C213" s="9"/>
      <c r="D213" s="10"/>
      <c r="E213" s="13"/>
      <c r="F213" s="10"/>
    </row>
    <row r="214" spans="2:6" x14ac:dyDescent="0.25">
      <c r="B214" s="4"/>
      <c r="C214" s="9"/>
      <c r="D214" s="10"/>
      <c r="E214" s="13"/>
      <c r="F214" s="10"/>
    </row>
    <row r="215" spans="2:6" x14ac:dyDescent="0.25">
      <c r="B215" s="4"/>
      <c r="C215" s="9"/>
      <c r="D215" s="10"/>
      <c r="E215" s="13"/>
      <c r="F215" s="10"/>
    </row>
    <row r="216" spans="2:6" x14ac:dyDescent="0.25">
      <c r="B216" s="4"/>
      <c r="C216" s="9"/>
      <c r="D216" s="10"/>
      <c r="E216" s="13"/>
      <c r="F216" s="10"/>
    </row>
    <row r="217" spans="2:6" x14ac:dyDescent="0.25">
      <c r="B217" s="4"/>
      <c r="C217" s="9"/>
      <c r="D217" s="10"/>
      <c r="E217" s="13"/>
      <c r="F217" s="10"/>
    </row>
    <row r="218" spans="2:6" x14ac:dyDescent="0.25">
      <c r="B218" s="4"/>
      <c r="C218" s="9"/>
      <c r="D218" s="10"/>
      <c r="E218" s="13"/>
      <c r="F218" s="10"/>
    </row>
    <row r="219" spans="2:6" x14ac:dyDescent="0.25">
      <c r="B219" s="4"/>
      <c r="C219" s="9"/>
      <c r="D219" s="10"/>
      <c r="E219" s="13"/>
      <c r="F219" s="10"/>
    </row>
    <row r="220" spans="2:6" x14ac:dyDescent="0.25">
      <c r="B220" s="4"/>
      <c r="C220" s="9"/>
      <c r="D220" s="10"/>
      <c r="E220" s="13"/>
      <c r="F220" s="10"/>
    </row>
    <row r="221" spans="2:6" x14ac:dyDescent="0.25">
      <c r="B221" s="4"/>
      <c r="C221" s="9"/>
      <c r="D221" s="10"/>
      <c r="E221" s="13"/>
      <c r="F221" s="10"/>
    </row>
    <row r="222" spans="2:6" x14ac:dyDescent="0.25">
      <c r="B222" s="4"/>
      <c r="C222" s="9"/>
      <c r="D222" s="10"/>
      <c r="E222" s="13"/>
      <c r="F222" s="10"/>
    </row>
    <row r="223" spans="2:6" x14ac:dyDescent="0.25">
      <c r="B223" s="4"/>
      <c r="C223" s="9"/>
      <c r="D223" s="10"/>
      <c r="E223" s="13"/>
      <c r="F223" s="10"/>
    </row>
    <row r="224" spans="2:6" x14ac:dyDescent="0.25">
      <c r="B224" s="4"/>
      <c r="C224" s="9"/>
      <c r="D224" s="10"/>
      <c r="E224" s="13"/>
      <c r="F224" s="10"/>
    </row>
    <row r="225" spans="2:6" x14ac:dyDescent="0.25">
      <c r="B225" s="4"/>
      <c r="C225" s="9"/>
      <c r="D225" s="10"/>
      <c r="E225" s="13"/>
      <c r="F225" s="10"/>
    </row>
    <row r="226" spans="2:6" x14ac:dyDescent="0.25">
      <c r="B226" s="4"/>
      <c r="C226" s="9"/>
      <c r="D226" s="10"/>
      <c r="E226" s="13"/>
      <c r="F226" s="10"/>
    </row>
    <row r="227" spans="2:6" x14ac:dyDescent="0.25">
      <c r="B227" s="4"/>
      <c r="C227" s="9"/>
      <c r="D227" s="10"/>
      <c r="E227" s="13"/>
      <c r="F227" s="10"/>
    </row>
    <row r="228" spans="2:6" x14ac:dyDescent="0.25">
      <c r="B228" s="4"/>
      <c r="C228" s="9"/>
      <c r="D228" s="10"/>
      <c r="E228" s="13"/>
      <c r="F228" s="10"/>
    </row>
    <row r="229" spans="2:6" x14ac:dyDescent="0.25">
      <c r="B229" s="4"/>
      <c r="C229" s="9"/>
      <c r="D229" s="10"/>
      <c r="E229" s="13"/>
      <c r="F229" s="10"/>
    </row>
    <row r="230" spans="2:6" x14ac:dyDescent="0.25">
      <c r="B230" s="4"/>
      <c r="C230" s="9"/>
      <c r="D230" s="10"/>
      <c r="E230" s="13"/>
      <c r="F230" s="10"/>
    </row>
    <row r="231" spans="2:6" x14ac:dyDescent="0.25">
      <c r="B231" s="4"/>
      <c r="C231" s="9"/>
      <c r="D231" s="10"/>
      <c r="E231" s="13"/>
      <c r="F231" s="10"/>
    </row>
    <row r="232" spans="2:6" x14ac:dyDescent="0.25">
      <c r="B232" s="4"/>
      <c r="C232" s="9"/>
      <c r="D232" s="10"/>
      <c r="E232" s="13"/>
      <c r="F232" s="10"/>
    </row>
    <row r="233" spans="2:6" x14ac:dyDescent="0.25">
      <c r="B233" s="4"/>
      <c r="C233" s="9"/>
      <c r="D233" s="10"/>
      <c r="E233" s="13"/>
      <c r="F233" s="10"/>
    </row>
    <row r="234" spans="2:6" x14ac:dyDescent="0.25">
      <c r="B234" s="4"/>
      <c r="C234" s="9"/>
      <c r="D234" s="10"/>
      <c r="E234" s="13"/>
      <c r="F234" s="10"/>
    </row>
    <row r="235" spans="2:6" x14ac:dyDescent="0.25">
      <c r="B235" s="4"/>
      <c r="C235" s="9"/>
      <c r="D235" s="10"/>
      <c r="E235" s="13"/>
      <c r="F235" s="10"/>
    </row>
    <row r="236" spans="2:6" x14ac:dyDescent="0.25">
      <c r="B236" s="4"/>
      <c r="C236" s="9"/>
      <c r="D236" s="10"/>
      <c r="E236" s="13"/>
      <c r="F236" s="10"/>
    </row>
    <row r="237" spans="2:6" x14ac:dyDescent="0.25">
      <c r="B237" s="4"/>
      <c r="C237" s="9"/>
      <c r="D237" s="10"/>
      <c r="E237" s="13"/>
      <c r="F237" s="10"/>
    </row>
    <row r="238" spans="2:6" x14ac:dyDescent="0.25">
      <c r="B238" s="4"/>
      <c r="C238" s="9"/>
      <c r="D238" s="10"/>
      <c r="E238" s="13"/>
      <c r="F238" s="10"/>
    </row>
    <row r="239" spans="2:6" x14ac:dyDescent="0.25">
      <c r="B239" s="4"/>
      <c r="C239" s="9"/>
      <c r="D239" s="10"/>
      <c r="E239" s="13"/>
      <c r="F239" s="10"/>
    </row>
    <row r="240" spans="2:6" x14ac:dyDescent="0.25">
      <c r="B240" s="4"/>
      <c r="C240" s="9"/>
      <c r="D240" s="10"/>
      <c r="E240" s="13"/>
      <c r="F240" s="10"/>
    </row>
    <row r="241" spans="2:6" x14ac:dyDescent="0.25">
      <c r="B241" s="4"/>
      <c r="C241" s="9"/>
      <c r="D241" s="10"/>
      <c r="E241" s="13"/>
      <c r="F241" s="10"/>
    </row>
    <row r="242" spans="2:6" x14ac:dyDescent="0.25">
      <c r="B242" s="4"/>
      <c r="C242" s="9"/>
      <c r="D242" s="10"/>
      <c r="E242" s="13"/>
      <c r="F242" s="10"/>
    </row>
    <row r="243" spans="2:6" x14ac:dyDescent="0.25">
      <c r="B243" s="4"/>
      <c r="C243" s="9"/>
      <c r="D243" s="10"/>
      <c r="E243" s="13"/>
      <c r="F243" s="10"/>
    </row>
    <row r="244" spans="2:6" x14ac:dyDescent="0.25">
      <c r="B244" s="4"/>
      <c r="C244" s="9"/>
      <c r="D244" s="10"/>
      <c r="E244" s="13"/>
      <c r="F244" s="10"/>
    </row>
    <row r="245" spans="2:6" x14ac:dyDescent="0.25">
      <c r="B245" s="4"/>
      <c r="C245" s="9"/>
      <c r="D245" s="10"/>
      <c r="E245" s="13"/>
      <c r="F245" s="10"/>
    </row>
    <row r="246" spans="2:6" x14ac:dyDescent="0.25">
      <c r="B246" s="4"/>
      <c r="C246" s="9"/>
      <c r="D246" s="10"/>
      <c r="E246" s="13"/>
      <c r="F246" s="10"/>
    </row>
    <row r="247" spans="2:6" x14ac:dyDescent="0.25">
      <c r="B247" s="4"/>
      <c r="C247" s="9"/>
      <c r="D247" s="10"/>
      <c r="E247" s="13"/>
      <c r="F247" s="10"/>
    </row>
    <row r="248" spans="2:6" x14ac:dyDescent="0.25">
      <c r="B248" s="4"/>
      <c r="C248" s="9"/>
      <c r="D248" s="10"/>
      <c r="E248" s="13"/>
      <c r="F248" s="10"/>
    </row>
    <row r="249" spans="2:6" x14ac:dyDescent="0.25">
      <c r="B249" s="4"/>
      <c r="C249" s="9"/>
      <c r="D249" s="10"/>
      <c r="E249" s="13"/>
      <c r="F249" s="10"/>
    </row>
    <row r="250" spans="2:6" x14ac:dyDescent="0.25">
      <c r="B250" s="4"/>
      <c r="C250" s="9"/>
      <c r="D250" s="10"/>
      <c r="E250" s="13"/>
      <c r="F250" s="10"/>
    </row>
    <row r="251" spans="2:6" x14ac:dyDescent="0.25">
      <c r="B251" s="4"/>
      <c r="C251" s="9"/>
      <c r="D251" s="10"/>
      <c r="E251" s="13"/>
      <c r="F251" s="10"/>
    </row>
    <row r="252" spans="2:6" x14ac:dyDescent="0.25">
      <c r="B252" s="4"/>
      <c r="C252" s="9"/>
      <c r="D252" s="10"/>
      <c r="E252" s="13"/>
      <c r="F252" s="10"/>
    </row>
    <row r="253" spans="2:6" x14ac:dyDescent="0.25">
      <c r="B253" s="4"/>
      <c r="C253" s="9"/>
      <c r="D253" s="10"/>
      <c r="E253" s="13"/>
      <c r="F253" s="10"/>
    </row>
    <row r="254" spans="2:6" x14ac:dyDescent="0.25">
      <c r="B254" s="4"/>
      <c r="C254" s="9"/>
      <c r="D254" s="10"/>
      <c r="E254" s="13"/>
      <c r="F254" s="10"/>
    </row>
    <row r="255" spans="2:6" x14ac:dyDescent="0.25">
      <c r="B255" s="4"/>
      <c r="C255" s="9"/>
      <c r="D255" s="10"/>
      <c r="E255" s="13"/>
      <c r="F255" s="10"/>
    </row>
    <row r="256" spans="2:6" x14ac:dyDescent="0.25">
      <c r="B256" s="4"/>
      <c r="C256" s="9"/>
      <c r="D256" s="10"/>
      <c r="E256" s="13"/>
      <c r="F256" s="10"/>
    </row>
    <row r="257" spans="2:6" x14ac:dyDescent="0.25">
      <c r="B257" s="4"/>
      <c r="C257" s="9"/>
      <c r="D257" s="10"/>
      <c r="E257" s="13"/>
      <c r="F257" s="10"/>
    </row>
    <row r="258" spans="2:6" x14ac:dyDescent="0.25">
      <c r="B258" s="4"/>
      <c r="C258" s="9"/>
      <c r="D258" s="10"/>
      <c r="E258" s="13"/>
      <c r="F258" s="10"/>
    </row>
    <row r="259" spans="2:6" x14ac:dyDescent="0.25">
      <c r="B259" s="4"/>
      <c r="C259" s="9"/>
      <c r="D259" s="10"/>
      <c r="E259" s="13"/>
      <c r="F259" s="10"/>
    </row>
    <row r="260" spans="2:6" x14ac:dyDescent="0.25">
      <c r="B260" s="4"/>
      <c r="C260" s="9"/>
      <c r="D260" s="10"/>
      <c r="E260" s="13"/>
      <c r="F260" s="10"/>
    </row>
    <row r="261" spans="2:6" x14ac:dyDescent="0.25">
      <c r="B261" s="4"/>
      <c r="C261" s="9"/>
      <c r="D261" s="10"/>
      <c r="E261" s="13"/>
      <c r="F261" s="10"/>
    </row>
    <row r="262" spans="2:6" x14ac:dyDescent="0.25">
      <c r="B262" s="4"/>
      <c r="C262" s="9"/>
      <c r="D262" s="10"/>
      <c r="E262" s="13"/>
      <c r="F262" s="10"/>
    </row>
    <row r="263" spans="2:6" x14ac:dyDescent="0.25">
      <c r="B263" s="4"/>
      <c r="C263" s="9"/>
      <c r="D263" s="10"/>
      <c r="E263" s="13"/>
      <c r="F263" s="10"/>
    </row>
    <row r="264" spans="2:6" x14ac:dyDescent="0.25">
      <c r="B264" s="4"/>
      <c r="C264" s="9"/>
      <c r="D264" s="10"/>
      <c r="E264" s="13"/>
      <c r="F264" s="10"/>
    </row>
    <row r="265" spans="2:6" x14ac:dyDescent="0.25">
      <c r="B265" s="4"/>
      <c r="C265" s="9"/>
      <c r="D265" s="10"/>
      <c r="E265" s="13"/>
      <c r="F265" s="10"/>
    </row>
    <row r="266" spans="2:6" x14ac:dyDescent="0.25">
      <c r="B266" s="4"/>
      <c r="C266" s="9"/>
      <c r="D266" s="10"/>
      <c r="E266" s="13"/>
      <c r="F266" s="10"/>
    </row>
    <row r="267" spans="2:6" x14ac:dyDescent="0.25">
      <c r="B267" s="4"/>
      <c r="C267" s="9"/>
      <c r="D267" s="10"/>
      <c r="E267" s="13"/>
      <c r="F267" s="10"/>
    </row>
    <row r="268" spans="2:6" x14ac:dyDescent="0.25">
      <c r="B268" s="4"/>
      <c r="C268" s="9"/>
      <c r="D268" s="10"/>
      <c r="E268" s="13"/>
      <c r="F268" s="10"/>
    </row>
    <row r="269" spans="2:6" x14ac:dyDescent="0.25">
      <c r="B269" s="4"/>
      <c r="C269" s="9"/>
      <c r="D269" s="10"/>
      <c r="E269" s="13"/>
      <c r="F269" s="10"/>
    </row>
    <row r="270" spans="2:6" x14ac:dyDescent="0.25">
      <c r="B270" s="4"/>
      <c r="C270" s="9"/>
      <c r="D270" s="10"/>
      <c r="E270" s="13"/>
      <c r="F270" s="10"/>
    </row>
    <row r="271" spans="2:6" x14ac:dyDescent="0.25">
      <c r="B271" s="4"/>
      <c r="C271" s="9"/>
      <c r="D271" s="10"/>
      <c r="E271" s="13"/>
      <c r="F271" s="10"/>
    </row>
    <row r="272" spans="2:6" x14ac:dyDescent="0.25">
      <c r="B272" s="4"/>
      <c r="C272" s="9"/>
      <c r="D272" s="10"/>
      <c r="E272" s="13"/>
      <c r="F272" s="10"/>
    </row>
    <row r="273" spans="2:6" x14ac:dyDescent="0.25">
      <c r="B273" s="4"/>
      <c r="C273" s="9"/>
      <c r="D273" s="10"/>
      <c r="E273" s="13"/>
      <c r="F273" s="10"/>
    </row>
    <row r="274" spans="2:6" x14ac:dyDescent="0.25">
      <c r="B274" s="4"/>
      <c r="C274" s="9"/>
      <c r="D274" s="10"/>
      <c r="E274" s="13"/>
      <c r="F274" s="10"/>
    </row>
    <row r="275" spans="2:6" x14ac:dyDescent="0.25">
      <c r="B275" s="4"/>
      <c r="C275" s="9"/>
      <c r="D275" s="10"/>
      <c r="E275" s="13"/>
      <c r="F275" s="10"/>
    </row>
    <row r="276" spans="2:6" x14ac:dyDescent="0.25">
      <c r="B276" s="4"/>
      <c r="C276" s="9"/>
      <c r="D276" s="10"/>
      <c r="E276" s="13"/>
      <c r="F276" s="10"/>
    </row>
    <row r="277" spans="2:6" x14ac:dyDescent="0.25">
      <c r="B277" s="4"/>
      <c r="C277" s="9"/>
      <c r="D277" s="10"/>
      <c r="E277" s="13"/>
      <c r="F277" s="10"/>
    </row>
    <row r="278" spans="2:6" x14ac:dyDescent="0.25">
      <c r="B278" s="4"/>
      <c r="C278" s="9"/>
      <c r="D278" s="10"/>
      <c r="E278" s="13"/>
      <c r="F278" s="10"/>
    </row>
    <row r="279" spans="2:6" x14ac:dyDescent="0.25">
      <c r="B279" s="4"/>
      <c r="C279" s="9"/>
      <c r="D279" s="10"/>
      <c r="E279" s="13"/>
      <c r="F279" s="10"/>
    </row>
    <row r="280" spans="2:6" x14ac:dyDescent="0.25">
      <c r="B280" s="4"/>
      <c r="C280" s="9"/>
      <c r="D280" s="10"/>
      <c r="E280" s="13"/>
      <c r="F280" s="10"/>
    </row>
    <row r="281" spans="2:6" x14ac:dyDescent="0.25">
      <c r="B281" s="4"/>
      <c r="C281" s="9"/>
      <c r="D281" s="10"/>
      <c r="E281" s="13"/>
      <c r="F281" s="10"/>
    </row>
    <row r="282" spans="2:6" x14ac:dyDescent="0.25">
      <c r="B282" s="4"/>
      <c r="C282" s="9"/>
      <c r="D282" s="10"/>
      <c r="E282" s="13"/>
      <c r="F282" s="10"/>
    </row>
    <row r="283" spans="2:6" x14ac:dyDescent="0.25">
      <c r="B283" s="4"/>
      <c r="C283" s="9"/>
      <c r="D283" s="10"/>
      <c r="E283" s="13"/>
      <c r="F283" s="10"/>
    </row>
    <row r="284" spans="2:6" x14ac:dyDescent="0.25">
      <c r="B284" s="4"/>
      <c r="C284" s="9"/>
      <c r="D284" s="10"/>
      <c r="E284" s="13"/>
      <c r="F284" s="10"/>
    </row>
    <row r="285" spans="2:6" x14ac:dyDescent="0.25">
      <c r="B285" s="4"/>
      <c r="C285" s="9"/>
      <c r="D285" s="10"/>
      <c r="E285" s="13"/>
      <c r="F285" s="10"/>
    </row>
    <row r="286" spans="2:6" x14ac:dyDescent="0.25">
      <c r="B286" s="4"/>
      <c r="C286" s="9"/>
      <c r="D286" s="10"/>
      <c r="E286" s="13"/>
      <c r="F286" s="10"/>
    </row>
    <row r="287" spans="2:6" x14ac:dyDescent="0.25">
      <c r="B287" s="4"/>
      <c r="C287" s="9"/>
      <c r="D287" s="10"/>
      <c r="E287" s="13"/>
      <c r="F287" s="10"/>
    </row>
    <row r="288" spans="2:6" x14ac:dyDescent="0.25">
      <c r="B288" s="4"/>
      <c r="C288" s="9"/>
      <c r="D288" s="10"/>
      <c r="E288" s="13"/>
      <c r="F288" s="10"/>
    </row>
    <row r="289" spans="2:6" x14ac:dyDescent="0.25">
      <c r="B289" s="4"/>
      <c r="C289" s="9"/>
      <c r="D289" s="10"/>
      <c r="E289" s="13"/>
      <c r="F289" s="10"/>
    </row>
    <row r="290" spans="2:6" x14ac:dyDescent="0.25">
      <c r="B290" s="4"/>
      <c r="C290" s="9"/>
      <c r="D290" s="10"/>
      <c r="E290" s="13"/>
      <c r="F290" s="10"/>
    </row>
    <row r="291" spans="2:6" x14ac:dyDescent="0.25">
      <c r="B291" s="4"/>
      <c r="C291" s="9"/>
      <c r="D291" s="10"/>
      <c r="E291" s="13"/>
      <c r="F291" s="10"/>
    </row>
    <row r="292" spans="2:6" x14ac:dyDescent="0.25">
      <c r="B292" s="4"/>
      <c r="C292" s="9"/>
      <c r="D292" s="10"/>
      <c r="E292" s="13"/>
      <c r="F292" s="10"/>
    </row>
    <row r="293" spans="2:6" x14ac:dyDescent="0.25">
      <c r="B293" s="4"/>
      <c r="C293" s="9"/>
      <c r="D293" s="10"/>
      <c r="E293" s="13"/>
      <c r="F293" s="10"/>
    </row>
    <row r="294" spans="2:6" x14ac:dyDescent="0.25">
      <c r="B294" s="4"/>
      <c r="C294" s="9"/>
      <c r="D294" s="10"/>
      <c r="E294" s="13"/>
      <c r="F294" s="10"/>
    </row>
    <row r="295" spans="2:6" x14ac:dyDescent="0.25">
      <c r="B295" s="4"/>
      <c r="C295" s="9"/>
      <c r="D295" s="10"/>
      <c r="E295" s="13"/>
      <c r="F295" s="10"/>
    </row>
    <row r="296" spans="2:6" x14ac:dyDescent="0.25">
      <c r="B296" s="4"/>
      <c r="C296" s="9"/>
      <c r="D296" s="10"/>
      <c r="E296" s="13"/>
      <c r="F296" s="10"/>
    </row>
    <row r="297" spans="2:6" x14ac:dyDescent="0.25">
      <c r="B297" s="4"/>
      <c r="C297" s="9"/>
      <c r="D297" s="10"/>
      <c r="E297" s="13"/>
      <c r="F297" s="10"/>
    </row>
    <row r="298" spans="2:6" x14ac:dyDescent="0.25">
      <c r="B298" s="4"/>
      <c r="C298" s="9"/>
      <c r="D298" s="10"/>
      <c r="E298" s="13"/>
      <c r="F298" s="10"/>
    </row>
    <row r="299" spans="2:6" x14ac:dyDescent="0.25">
      <c r="B299" s="4"/>
      <c r="C299" s="9"/>
      <c r="D299" s="10"/>
      <c r="E299" s="13"/>
      <c r="F299" s="10"/>
    </row>
    <row r="300" spans="2:6" x14ac:dyDescent="0.25">
      <c r="B300" s="4"/>
      <c r="C300" s="9"/>
      <c r="D300" s="10"/>
      <c r="E300" s="13"/>
      <c r="F300" s="10"/>
    </row>
    <row r="301" spans="2:6" x14ac:dyDescent="0.25">
      <c r="B301" s="4"/>
      <c r="C301" s="9"/>
      <c r="D301" s="10"/>
      <c r="E301" s="13"/>
      <c r="F301" s="10"/>
    </row>
    <row r="302" spans="2:6" x14ac:dyDescent="0.25">
      <c r="B302" s="4"/>
      <c r="C302" s="9"/>
      <c r="D302" s="10"/>
      <c r="E302" s="13"/>
      <c r="F302" s="10"/>
    </row>
    <row r="303" spans="2:6" x14ac:dyDescent="0.25">
      <c r="B303" s="4"/>
      <c r="C303" s="9"/>
      <c r="D303" s="10"/>
      <c r="E303" s="13"/>
      <c r="F303" s="10"/>
    </row>
    <row r="304" spans="2:6" x14ac:dyDescent="0.25">
      <c r="B304" s="4"/>
      <c r="C304" s="9"/>
      <c r="D304" s="10"/>
      <c r="E304" s="13"/>
      <c r="F304" s="10"/>
    </row>
    <row r="305" spans="2:6" x14ac:dyDescent="0.25">
      <c r="B305" s="4"/>
      <c r="C305" s="9"/>
      <c r="D305" s="10"/>
      <c r="E305" s="13"/>
      <c r="F305" s="10"/>
    </row>
    <row r="306" spans="2:6" x14ac:dyDescent="0.25">
      <c r="B306" s="4"/>
      <c r="C306" s="9"/>
      <c r="D306" s="10"/>
      <c r="E306" s="13"/>
      <c r="F306" s="10"/>
    </row>
    <row r="307" spans="2:6" x14ac:dyDescent="0.25">
      <c r="B307" s="4"/>
      <c r="C307" s="9"/>
      <c r="D307" s="10"/>
      <c r="E307" s="13"/>
      <c r="F307" s="10"/>
    </row>
    <row r="308" spans="2:6" x14ac:dyDescent="0.25">
      <c r="B308" s="4"/>
      <c r="C308" s="9"/>
      <c r="D308" s="10"/>
      <c r="E308" s="13"/>
      <c r="F308" s="10"/>
    </row>
    <row r="309" spans="2:6" x14ac:dyDescent="0.25">
      <c r="B309" s="4"/>
      <c r="C309" s="9"/>
      <c r="D309" s="10"/>
      <c r="E309" s="13"/>
      <c r="F309" s="10"/>
    </row>
    <row r="310" spans="2:6" x14ac:dyDescent="0.25">
      <c r="B310" s="4"/>
      <c r="C310" s="9"/>
      <c r="D310" s="10"/>
      <c r="E310" s="13"/>
      <c r="F310" s="10"/>
    </row>
    <row r="311" spans="2:6" x14ac:dyDescent="0.25">
      <c r="B311" s="4"/>
      <c r="C311" s="9"/>
      <c r="D311" s="10"/>
      <c r="E311" s="13"/>
      <c r="F311" s="10"/>
    </row>
    <row r="312" spans="2:6" x14ac:dyDescent="0.25">
      <c r="B312" s="4"/>
      <c r="C312" s="9"/>
      <c r="D312" s="10"/>
      <c r="E312" s="13"/>
      <c r="F312" s="10"/>
    </row>
    <row r="313" spans="2:6" x14ac:dyDescent="0.25">
      <c r="B313" s="4"/>
      <c r="C313" s="9"/>
      <c r="D313" s="10"/>
      <c r="E313" s="13"/>
      <c r="F313" s="10"/>
    </row>
    <row r="314" spans="2:6" x14ac:dyDescent="0.25">
      <c r="B314" s="4"/>
      <c r="C314" s="9"/>
      <c r="D314" s="10"/>
      <c r="E314" s="13"/>
      <c r="F314" s="10"/>
    </row>
    <row r="315" spans="2:6" x14ac:dyDescent="0.25">
      <c r="B315" s="4"/>
      <c r="C315" s="9"/>
      <c r="D315" s="10"/>
      <c r="E315" s="13"/>
      <c r="F315" s="10"/>
    </row>
    <row r="316" spans="2:6" x14ac:dyDescent="0.25">
      <c r="B316" s="4"/>
      <c r="C316" s="9"/>
      <c r="D316" s="10"/>
      <c r="E316" s="13"/>
      <c r="F316" s="10"/>
    </row>
    <row r="317" spans="2:6" x14ac:dyDescent="0.25">
      <c r="B317" s="4"/>
      <c r="C317" s="9"/>
      <c r="D317" s="10"/>
      <c r="E317" s="13"/>
      <c r="F317" s="10"/>
    </row>
    <row r="318" spans="2:6" x14ac:dyDescent="0.25">
      <c r="B318" s="4"/>
      <c r="C318" s="9"/>
      <c r="D318" s="10"/>
      <c r="E318" s="13"/>
      <c r="F318" s="10"/>
    </row>
    <row r="319" spans="2:6" x14ac:dyDescent="0.25">
      <c r="B319" s="4"/>
      <c r="C319" s="9"/>
      <c r="D319" s="10"/>
      <c r="E319" s="13"/>
      <c r="F319" s="10"/>
    </row>
    <row r="320" spans="2:6" x14ac:dyDescent="0.25">
      <c r="B320" s="4"/>
      <c r="C320" s="9"/>
      <c r="D320" s="10"/>
      <c r="E320" s="13"/>
      <c r="F320" s="10"/>
    </row>
    <row r="321" spans="2:6" x14ac:dyDescent="0.25">
      <c r="B321" s="4"/>
      <c r="C321" s="9"/>
      <c r="D321" s="10"/>
      <c r="E321" s="13"/>
      <c r="F321" s="10"/>
    </row>
    <row r="322" spans="2:6" x14ac:dyDescent="0.25">
      <c r="B322" s="4"/>
      <c r="C322" s="9"/>
      <c r="D322" s="10"/>
      <c r="E322" s="13"/>
      <c r="F322" s="10"/>
    </row>
    <row r="323" spans="2:6" x14ac:dyDescent="0.25">
      <c r="B323" s="4"/>
      <c r="C323" s="9"/>
      <c r="D323" s="10"/>
      <c r="E323" s="13"/>
      <c r="F323" s="10"/>
    </row>
    <row r="324" spans="2:6" x14ac:dyDescent="0.25">
      <c r="B324" s="4"/>
      <c r="C324" s="9"/>
      <c r="D324" s="10"/>
      <c r="E324" s="13"/>
      <c r="F324" s="10"/>
    </row>
    <row r="325" spans="2:6" x14ac:dyDescent="0.25">
      <c r="B325" s="4"/>
      <c r="C325" s="9"/>
      <c r="D325" s="10"/>
      <c r="E325" s="13"/>
      <c r="F325" s="10"/>
    </row>
    <row r="326" spans="2:6" x14ac:dyDescent="0.25">
      <c r="B326" s="4"/>
      <c r="C326" s="9"/>
      <c r="D326" s="10"/>
      <c r="E326" s="13"/>
      <c r="F326" s="10"/>
    </row>
    <row r="327" spans="2:6" x14ac:dyDescent="0.25">
      <c r="B327" s="4"/>
      <c r="C327" s="9"/>
      <c r="D327" s="10"/>
      <c r="E327" s="13"/>
      <c r="F327" s="10"/>
    </row>
    <row r="328" spans="2:6" x14ac:dyDescent="0.25">
      <c r="B328" s="4"/>
      <c r="C328" s="9"/>
      <c r="D328" s="10"/>
      <c r="E328" s="13"/>
      <c r="F328" s="10"/>
    </row>
    <row r="329" spans="2:6" x14ac:dyDescent="0.25">
      <c r="B329" s="4"/>
      <c r="C329" s="9"/>
      <c r="D329" s="10"/>
      <c r="E329" s="13"/>
      <c r="F329" s="10"/>
    </row>
    <row r="330" spans="2:6" x14ac:dyDescent="0.25">
      <c r="B330" s="4"/>
      <c r="C330" s="9"/>
      <c r="D330" s="10"/>
      <c r="E330" s="13"/>
      <c r="F330" s="10"/>
    </row>
    <row r="331" spans="2:6" x14ac:dyDescent="0.25">
      <c r="B331" s="4"/>
      <c r="C331" s="9"/>
      <c r="D331" s="10"/>
      <c r="E331" s="13"/>
      <c r="F331" s="10"/>
    </row>
    <row r="332" spans="2:6" x14ac:dyDescent="0.25">
      <c r="B332" s="4"/>
      <c r="C332" s="9"/>
      <c r="D332" s="10"/>
      <c r="E332" s="13"/>
      <c r="F332" s="10"/>
    </row>
    <row r="333" spans="2:6" x14ac:dyDescent="0.25">
      <c r="B333" s="4"/>
      <c r="C333" s="9"/>
      <c r="D333" s="10"/>
      <c r="E333" s="13"/>
      <c r="F333" s="10"/>
    </row>
    <row r="334" spans="2:6" x14ac:dyDescent="0.25">
      <c r="B334" s="4"/>
      <c r="C334" s="9"/>
      <c r="D334" s="10"/>
      <c r="E334" s="13"/>
      <c r="F334" s="10"/>
    </row>
    <row r="335" spans="2:6" x14ac:dyDescent="0.25">
      <c r="B335" s="4"/>
      <c r="C335" s="9"/>
      <c r="D335" s="10"/>
      <c r="E335" s="13"/>
      <c r="F335" s="10"/>
    </row>
    <row r="336" spans="2:6" x14ac:dyDescent="0.25">
      <c r="B336" s="4"/>
      <c r="C336" s="9"/>
      <c r="D336" s="10"/>
      <c r="E336" s="13"/>
      <c r="F336" s="10"/>
    </row>
    <row r="337" spans="2:6" x14ac:dyDescent="0.25">
      <c r="B337" s="4"/>
      <c r="C337" s="9"/>
      <c r="D337" s="10"/>
      <c r="E337" s="13"/>
      <c r="F337" s="10"/>
    </row>
    <row r="338" spans="2:6" x14ac:dyDescent="0.25">
      <c r="B338" s="4"/>
      <c r="C338" s="9"/>
      <c r="D338" s="10"/>
      <c r="E338" s="13"/>
      <c r="F338" s="10"/>
    </row>
    <row r="339" spans="2:6" x14ac:dyDescent="0.25">
      <c r="B339" s="4"/>
      <c r="C339" s="9"/>
      <c r="D339" s="10"/>
      <c r="E339" s="13"/>
      <c r="F339" s="10"/>
    </row>
    <row r="340" spans="2:6" x14ac:dyDescent="0.25">
      <c r="B340" s="4"/>
      <c r="C340" s="9"/>
      <c r="D340" s="10"/>
      <c r="E340" s="13"/>
      <c r="F340" s="10"/>
    </row>
    <row r="341" spans="2:6" x14ac:dyDescent="0.25">
      <c r="B341" s="4"/>
      <c r="C341" s="9"/>
      <c r="D341" s="10"/>
      <c r="E341" s="13"/>
      <c r="F341" s="10"/>
    </row>
    <row r="342" spans="2:6" x14ac:dyDescent="0.25">
      <c r="B342" s="4"/>
      <c r="C342" s="9"/>
      <c r="D342" s="10"/>
      <c r="E342" s="13"/>
      <c r="F342" s="10"/>
    </row>
    <row r="343" spans="2:6" x14ac:dyDescent="0.25">
      <c r="B343" s="4"/>
      <c r="C343" s="9"/>
      <c r="D343" s="10"/>
      <c r="E343" s="13"/>
      <c r="F343" s="10"/>
    </row>
    <row r="344" spans="2:6" x14ac:dyDescent="0.25">
      <c r="B344" s="4"/>
      <c r="C344" s="9"/>
      <c r="D344" s="10"/>
      <c r="E344" s="13"/>
      <c r="F344" s="10"/>
    </row>
    <row r="345" spans="2:6" x14ac:dyDescent="0.25">
      <c r="B345" s="4"/>
      <c r="C345" s="9"/>
      <c r="D345" s="10"/>
      <c r="E345" s="13"/>
      <c r="F345" s="10"/>
    </row>
    <row r="346" spans="2:6" x14ac:dyDescent="0.25">
      <c r="B346" s="4"/>
      <c r="C346" s="9"/>
      <c r="D346" s="10"/>
      <c r="E346" s="13"/>
      <c r="F346" s="10"/>
    </row>
    <row r="347" spans="2:6" x14ac:dyDescent="0.25">
      <c r="B347" s="4"/>
      <c r="C347" s="9"/>
      <c r="D347" s="10"/>
      <c r="E347" s="13"/>
      <c r="F347" s="10"/>
    </row>
    <row r="348" spans="2:6" x14ac:dyDescent="0.25">
      <c r="B348" s="4"/>
      <c r="C348" s="9"/>
      <c r="D348" s="10"/>
      <c r="E348" s="13"/>
      <c r="F348" s="10"/>
    </row>
    <row r="349" spans="2:6" x14ac:dyDescent="0.25">
      <c r="B349" s="4"/>
      <c r="C349" s="9"/>
      <c r="D349" s="10"/>
      <c r="E349" s="13"/>
      <c r="F349" s="10"/>
    </row>
    <row r="350" spans="2:6" x14ac:dyDescent="0.25">
      <c r="B350" s="4"/>
      <c r="C350" s="9"/>
      <c r="D350" s="10"/>
      <c r="E350" s="13"/>
      <c r="F350" s="10"/>
    </row>
    <row r="351" spans="2:6" x14ac:dyDescent="0.25">
      <c r="B351" s="4"/>
      <c r="C351" s="9"/>
      <c r="D351" s="10"/>
      <c r="E351" s="13"/>
      <c r="F351" s="10"/>
    </row>
    <row r="352" spans="2:6" x14ac:dyDescent="0.25">
      <c r="B352" s="4"/>
      <c r="C352" s="9"/>
      <c r="D352" s="10"/>
      <c r="E352" s="13"/>
      <c r="F352" s="10"/>
    </row>
    <row r="353" spans="2:6" x14ac:dyDescent="0.25">
      <c r="B353" s="4"/>
      <c r="C353" s="9"/>
      <c r="D353" s="10"/>
      <c r="E353" s="13"/>
      <c r="F353" s="10"/>
    </row>
    <row r="354" spans="2:6" x14ac:dyDescent="0.25">
      <c r="B354" s="4"/>
      <c r="C354" s="9"/>
      <c r="D354" s="10"/>
      <c r="E354" s="13"/>
      <c r="F354" s="10"/>
    </row>
    <row r="355" spans="2:6" x14ac:dyDescent="0.25">
      <c r="B355" s="4"/>
      <c r="C355" s="9"/>
      <c r="D355" s="10"/>
      <c r="E355" s="13"/>
      <c r="F355" s="10"/>
    </row>
    <row r="356" spans="2:6" x14ac:dyDescent="0.25">
      <c r="B356" s="4"/>
      <c r="C356" s="9"/>
      <c r="D356" s="10"/>
      <c r="E356" s="13"/>
      <c r="F356" s="10"/>
    </row>
    <row r="357" spans="2:6" x14ac:dyDescent="0.25">
      <c r="B357" s="4"/>
      <c r="C357" s="9"/>
      <c r="D357" s="10"/>
      <c r="E357" s="13"/>
      <c r="F357" s="10"/>
    </row>
    <row r="358" spans="2:6" x14ac:dyDescent="0.25">
      <c r="B358" s="4"/>
      <c r="C358" s="9"/>
      <c r="D358" s="10"/>
      <c r="E358" s="13"/>
      <c r="F358" s="10"/>
    </row>
    <row r="359" spans="2:6" x14ac:dyDescent="0.25">
      <c r="B359" s="4"/>
      <c r="C359" s="9"/>
      <c r="D359" s="10"/>
      <c r="E359" s="13"/>
      <c r="F359" s="10"/>
    </row>
    <row r="360" spans="2:6" x14ac:dyDescent="0.25">
      <c r="B360" s="4"/>
      <c r="C360" s="9"/>
      <c r="D360" s="10"/>
      <c r="E360" s="13"/>
      <c r="F360" s="10"/>
    </row>
    <row r="361" spans="2:6" x14ac:dyDescent="0.25">
      <c r="B361" s="4"/>
      <c r="C361" s="9"/>
      <c r="D361" s="10"/>
      <c r="E361" s="13"/>
      <c r="F361" s="10"/>
    </row>
    <row r="362" spans="2:6" x14ac:dyDescent="0.25">
      <c r="B362" s="4"/>
      <c r="C362" s="9"/>
      <c r="D362" s="10"/>
      <c r="E362" s="13"/>
      <c r="F362" s="10"/>
    </row>
    <row r="363" spans="2:6" x14ac:dyDescent="0.25">
      <c r="B363" s="4"/>
      <c r="C363" s="9"/>
      <c r="D363" s="10"/>
      <c r="E363" s="13"/>
      <c r="F363" s="10"/>
    </row>
    <row r="364" spans="2:6" x14ac:dyDescent="0.25">
      <c r="B364" s="4"/>
      <c r="C364" s="9"/>
      <c r="D364" s="10"/>
      <c r="E364" s="13"/>
      <c r="F364" s="10"/>
    </row>
    <row r="365" spans="2:6" x14ac:dyDescent="0.25">
      <c r="B365" s="4"/>
      <c r="C365" s="9"/>
      <c r="D365" s="10"/>
      <c r="E365" s="13"/>
      <c r="F365" s="10"/>
    </row>
    <row r="366" spans="2:6" x14ac:dyDescent="0.25">
      <c r="B366" s="4"/>
      <c r="C366" s="9"/>
      <c r="D366" s="10"/>
      <c r="E366" s="13"/>
      <c r="F366" s="10"/>
    </row>
    <row r="367" spans="2:6" x14ac:dyDescent="0.25">
      <c r="B367" s="4"/>
      <c r="C367" s="9"/>
      <c r="D367" s="10"/>
      <c r="E367" s="13"/>
      <c r="F367" s="10"/>
    </row>
    <row r="368" spans="2:6" x14ac:dyDescent="0.25">
      <c r="B368" s="4"/>
      <c r="C368" s="9"/>
      <c r="D368" s="10"/>
      <c r="E368" s="13"/>
      <c r="F368" s="10"/>
    </row>
    <row r="369" spans="2:6" x14ac:dyDescent="0.25">
      <c r="B369" s="4"/>
      <c r="C369" s="9"/>
      <c r="D369" s="10"/>
      <c r="E369" s="13"/>
      <c r="F369" s="10"/>
    </row>
    <row r="370" spans="2:6" x14ac:dyDescent="0.25">
      <c r="B370" s="4"/>
      <c r="C370" s="9"/>
      <c r="D370" s="10"/>
      <c r="E370" s="13"/>
      <c r="F370" s="10"/>
    </row>
    <row r="371" spans="2:6" x14ac:dyDescent="0.25">
      <c r="B371" s="4"/>
      <c r="C371" s="9"/>
      <c r="D371" s="10"/>
      <c r="E371" s="13"/>
      <c r="F371" s="10"/>
    </row>
    <row r="372" spans="2:6" x14ac:dyDescent="0.25">
      <c r="B372" s="4"/>
      <c r="C372" s="9"/>
      <c r="D372" s="10"/>
      <c r="E372" s="13"/>
      <c r="F372" s="10"/>
    </row>
    <row r="373" spans="2:6" x14ac:dyDescent="0.25">
      <c r="B373" s="4"/>
      <c r="C373" s="9"/>
      <c r="D373" s="10"/>
      <c r="E373" s="13"/>
      <c r="F373" s="10"/>
    </row>
    <row r="374" spans="2:6" x14ac:dyDescent="0.25">
      <c r="B374" s="4"/>
      <c r="C374" s="9"/>
      <c r="D374" s="10"/>
      <c r="E374" s="13"/>
      <c r="F374" s="10"/>
    </row>
    <row r="375" spans="2:6" x14ac:dyDescent="0.25">
      <c r="B375" s="4"/>
      <c r="C375" s="9"/>
      <c r="D375" s="10"/>
      <c r="E375" s="13"/>
      <c r="F375" s="10"/>
    </row>
    <row r="376" spans="2:6" x14ac:dyDescent="0.25">
      <c r="B376" s="4"/>
      <c r="C376" s="9"/>
      <c r="D376" s="10"/>
      <c r="E376" s="13"/>
      <c r="F376" s="10"/>
    </row>
    <row r="377" spans="2:6" x14ac:dyDescent="0.25">
      <c r="B377" s="4"/>
      <c r="C377" s="9"/>
      <c r="D377" s="10"/>
      <c r="E377" s="13"/>
      <c r="F377" s="10"/>
    </row>
    <row r="378" spans="2:6" x14ac:dyDescent="0.25">
      <c r="B378" s="4"/>
      <c r="C378" s="9"/>
      <c r="D378" s="10"/>
      <c r="E378" s="13"/>
      <c r="F378" s="10"/>
    </row>
    <row r="379" spans="2:6" x14ac:dyDescent="0.25">
      <c r="B379" s="4"/>
      <c r="C379" s="9"/>
      <c r="D379" s="10"/>
      <c r="E379" s="13"/>
      <c r="F379" s="10"/>
    </row>
    <row r="380" spans="2:6" x14ac:dyDescent="0.25">
      <c r="B380" s="4"/>
      <c r="C380" s="9"/>
      <c r="D380" s="10"/>
      <c r="E380" s="13"/>
      <c r="F380" s="10"/>
    </row>
    <row r="381" spans="2:6" x14ac:dyDescent="0.25">
      <c r="B381" s="4"/>
      <c r="C381" s="9"/>
      <c r="D381" s="10"/>
      <c r="E381" s="13"/>
      <c r="F381" s="10"/>
    </row>
    <row r="382" spans="2:6" x14ac:dyDescent="0.25">
      <c r="B382" s="4"/>
      <c r="C382" s="9"/>
      <c r="D382" s="10"/>
      <c r="E382" s="13"/>
      <c r="F382" s="10"/>
    </row>
    <row r="383" spans="2:6" x14ac:dyDescent="0.25">
      <c r="B383" s="4"/>
      <c r="C383" s="9"/>
      <c r="D383" s="10"/>
      <c r="E383" s="13"/>
      <c r="F383" s="10"/>
    </row>
    <row r="384" spans="2:6" x14ac:dyDescent="0.25">
      <c r="B384" s="4"/>
      <c r="C384" s="9"/>
      <c r="D384" s="10"/>
      <c r="E384" s="13"/>
      <c r="F384" s="10"/>
    </row>
    <row r="385" spans="2:6" x14ac:dyDescent="0.25">
      <c r="B385" s="4"/>
      <c r="C385" s="9"/>
      <c r="D385" s="10"/>
      <c r="E385" s="13"/>
      <c r="F385" s="10"/>
    </row>
    <row r="386" spans="2:6" x14ac:dyDescent="0.25">
      <c r="B386" s="4"/>
      <c r="C386" s="9"/>
      <c r="D386" s="10"/>
      <c r="E386" s="13"/>
      <c r="F386" s="10"/>
    </row>
    <row r="387" spans="2:6" x14ac:dyDescent="0.25">
      <c r="B387" s="4"/>
      <c r="C387" s="9"/>
      <c r="D387" s="10"/>
      <c r="E387" s="13"/>
      <c r="F387" s="10"/>
    </row>
    <row r="388" spans="2:6" x14ac:dyDescent="0.25">
      <c r="B388" s="4"/>
      <c r="C388" s="9"/>
      <c r="D388" s="10"/>
      <c r="E388" s="13"/>
      <c r="F388" s="10"/>
    </row>
    <row r="389" spans="2:6" x14ac:dyDescent="0.25">
      <c r="B389" s="4"/>
      <c r="C389" s="9"/>
      <c r="D389" s="10"/>
      <c r="E389" s="13"/>
      <c r="F389" s="10"/>
    </row>
    <row r="390" spans="2:6" x14ac:dyDescent="0.25">
      <c r="B390" s="4"/>
      <c r="C390" s="9"/>
      <c r="D390" s="10"/>
      <c r="E390" s="13"/>
      <c r="F390" s="10"/>
    </row>
    <row r="391" spans="2:6" x14ac:dyDescent="0.25">
      <c r="B391" s="4"/>
      <c r="C391" s="9"/>
      <c r="D391" s="10"/>
      <c r="E391" s="13"/>
      <c r="F391" s="10"/>
    </row>
    <row r="392" spans="2:6" x14ac:dyDescent="0.25">
      <c r="B392" s="4"/>
      <c r="C392" s="9"/>
      <c r="D392" s="10"/>
      <c r="E392" s="13"/>
      <c r="F392" s="10"/>
    </row>
    <row r="393" spans="2:6" x14ac:dyDescent="0.25">
      <c r="B393" s="4"/>
      <c r="C393" s="9"/>
      <c r="D393" s="10"/>
      <c r="E393" s="13"/>
      <c r="F393" s="10"/>
    </row>
    <row r="394" spans="2:6" x14ac:dyDescent="0.25">
      <c r="B394" s="4"/>
      <c r="C394" s="9"/>
      <c r="D394" s="10"/>
      <c r="E394" s="13"/>
      <c r="F394" s="10"/>
    </row>
    <row r="395" spans="2:6" x14ac:dyDescent="0.25">
      <c r="B395" s="4"/>
      <c r="C395" s="9"/>
      <c r="D395" s="10"/>
      <c r="E395" s="13"/>
      <c r="F395" s="10"/>
    </row>
    <row r="396" spans="2:6" x14ac:dyDescent="0.25">
      <c r="B396" s="4"/>
      <c r="C396" s="9"/>
      <c r="D396" s="10"/>
      <c r="E396" s="13"/>
      <c r="F396" s="10"/>
    </row>
    <row r="397" spans="2:6" x14ac:dyDescent="0.25">
      <c r="B397" s="4"/>
      <c r="C397" s="9"/>
      <c r="D397" s="10"/>
      <c r="E397" s="13"/>
      <c r="F397" s="10"/>
    </row>
    <row r="398" spans="2:6" x14ac:dyDescent="0.25">
      <c r="B398" s="4"/>
      <c r="C398" s="9"/>
      <c r="D398" s="10"/>
      <c r="E398" s="13"/>
      <c r="F398" s="10"/>
    </row>
    <row r="399" spans="2:6" x14ac:dyDescent="0.25">
      <c r="B399" s="4"/>
      <c r="C399" s="9"/>
      <c r="D399" s="10"/>
      <c r="E399" s="13"/>
      <c r="F399" s="10"/>
    </row>
    <row r="400" spans="2:6" x14ac:dyDescent="0.25">
      <c r="B400" s="4"/>
      <c r="C400" s="9"/>
      <c r="D400" s="10"/>
      <c r="E400" s="13"/>
      <c r="F400" s="10"/>
    </row>
    <row r="401" spans="2:6" x14ac:dyDescent="0.25">
      <c r="B401" s="4"/>
      <c r="C401" s="9"/>
      <c r="D401" s="10"/>
      <c r="E401" s="13"/>
      <c r="F401" s="10"/>
    </row>
    <row r="402" spans="2:6" x14ac:dyDescent="0.25">
      <c r="B402" s="4"/>
      <c r="C402" s="9"/>
      <c r="D402" s="10"/>
      <c r="E402" s="13"/>
      <c r="F402" s="10"/>
    </row>
    <row r="403" spans="2:6" x14ac:dyDescent="0.25">
      <c r="B403" s="4"/>
      <c r="C403" s="9"/>
      <c r="D403" s="10"/>
      <c r="E403" s="13"/>
      <c r="F403" s="10"/>
    </row>
    <row r="404" spans="2:6" x14ac:dyDescent="0.25">
      <c r="B404" s="4"/>
      <c r="C404" s="9"/>
      <c r="D404" s="10"/>
      <c r="E404" s="13"/>
      <c r="F404" s="10"/>
    </row>
    <row r="405" spans="2:6" x14ac:dyDescent="0.25">
      <c r="B405" s="4"/>
      <c r="C405" s="9"/>
      <c r="D405" s="10"/>
      <c r="E405" s="13"/>
      <c r="F405" s="10"/>
    </row>
    <row r="406" spans="2:6" x14ac:dyDescent="0.25">
      <c r="B406" s="4"/>
      <c r="C406" s="9"/>
      <c r="D406" s="10"/>
      <c r="E406" s="13"/>
      <c r="F406" s="10"/>
    </row>
    <row r="407" spans="2:6" x14ac:dyDescent="0.25">
      <c r="B407" s="4"/>
      <c r="C407" s="9"/>
      <c r="D407" s="10"/>
      <c r="E407" s="13"/>
      <c r="F407" s="10"/>
    </row>
    <row r="408" spans="2:6" x14ac:dyDescent="0.25">
      <c r="B408" s="4"/>
      <c r="C408" s="9"/>
      <c r="D408" s="10"/>
      <c r="E408" s="13"/>
      <c r="F408" s="10"/>
    </row>
    <row r="409" spans="2:6" x14ac:dyDescent="0.25">
      <c r="B409" s="4"/>
      <c r="C409" s="9"/>
      <c r="D409" s="10"/>
      <c r="E409" s="13"/>
      <c r="F409" s="10"/>
    </row>
    <row r="410" spans="2:6" x14ac:dyDescent="0.25">
      <c r="B410" s="4"/>
      <c r="C410" s="9"/>
      <c r="D410" s="10"/>
      <c r="E410" s="13"/>
      <c r="F410" s="10"/>
    </row>
    <row r="411" spans="2:6" x14ac:dyDescent="0.25">
      <c r="B411" s="4"/>
      <c r="C411" s="9"/>
      <c r="D411" s="10"/>
      <c r="E411" s="13"/>
      <c r="F411" s="10"/>
    </row>
    <row r="412" spans="2:6" x14ac:dyDescent="0.25">
      <c r="B412" s="4"/>
      <c r="C412" s="9"/>
      <c r="D412" s="10"/>
      <c r="E412" s="13"/>
      <c r="F412" s="10"/>
    </row>
    <row r="413" spans="2:6" x14ac:dyDescent="0.25">
      <c r="B413" s="4"/>
      <c r="C413" s="9"/>
      <c r="D413" s="10"/>
      <c r="E413" s="13"/>
      <c r="F413" s="10"/>
    </row>
    <row r="414" spans="2:6" x14ac:dyDescent="0.25">
      <c r="B414" s="4"/>
      <c r="C414" s="9"/>
      <c r="D414" s="10"/>
      <c r="E414" s="13"/>
      <c r="F414" s="10"/>
    </row>
    <row r="415" spans="2:6" x14ac:dyDescent="0.25">
      <c r="B415" s="4"/>
      <c r="C415" s="9"/>
      <c r="D415" s="10"/>
      <c r="E415" s="13"/>
      <c r="F415" s="10"/>
    </row>
    <row r="416" spans="2:6" x14ac:dyDescent="0.25">
      <c r="B416" s="4"/>
      <c r="C416" s="9"/>
      <c r="D416" s="10"/>
      <c r="E416" s="13"/>
      <c r="F416" s="10"/>
    </row>
    <row r="417" spans="2:6" x14ac:dyDescent="0.25">
      <c r="B417" s="4"/>
      <c r="C417" s="9"/>
      <c r="D417" s="10"/>
      <c r="E417" s="13"/>
      <c r="F417" s="10"/>
    </row>
    <row r="418" spans="2:6" x14ac:dyDescent="0.25">
      <c r="B418" s="4"/>
      <c r="C418" s="9"/>
      <c r="D418" s="10"/>
      <c r="E418" s="13"/>
      <c r="F418" s="10"/>
    </row>
    <row r="419" spans="2:6" x14ac:dyDescent="0.25">
      <c r="B419" s="4"/>
      <c r="C419" s="9"/>
      <c r="D419" s="10"/>
      <c r="E419" s="13"/>
      <c r="F419" s="10"/>
    </row>
    <row r="420" spans="2:6" x14ac:dyDescent="0.25">
      <c r="B420" s="4"/>
      <c r="C420" s="9"/>
      <c r="D420" s="10"/>
      <c r="E420" s="13"/>
      <c r="F420" s="10"/>
    </row>
    <row r="421" spans="2:6" x14ac:dyDescent="0.25">
      <c r="B421" s="4"/>
      <c r="C421" s="9"/>
      <c r="D421" s="10"/>
      <c r="E421" s="13"/>
      <c r="F421" s="10"/>
    </row>
    <row r="422" spans="2:6" x14ac:dyDescent="0.25">
      <c r="B422" s="4"/>
      <c r="C422" s="9"/>
      <c r="D422" s="10"/>
      <c r="E422" s="13"/>
      <c r="F422" s="10"/>
    </row>
    <row r="423" spans="2:6" x14ac:dyDescent="0.25">
      <c r="B423" s="4"/>
      <c r="C423" s="9"/>
      <c r="D423" s="10"/>
      <c r="E423" s="13"/>
      <c r="F423" s="10"/>
    </row>
    <row r="424" spans="2:6" x14ac:dyDescent="0.25">
      <c r="B424" s="4"/>
      <c r="C424" s="9"/>
      <c r="D424" s="10"/>
      <c r="E424" s="13"/>
      <c r="F424" s="10"/>
    </row>
    <row r="425" spans="2:6" x14ac:dyDescent="0.25">
      <c r="B425" s="4"/>
      <c r="C425" s="9"/>
      <c r="D425" s="10"/>
      <c r="E425" s="13"/>
      <c r="F425" s="10"/>
    </row>
    <row r="426" spans="2:6" x14ac:dyDescent="0.25">
      <c r="B426" s="4"/>
      <c r="C426" s="9"/>
      <c r="D426" s="10"/>
      <c r="E426" s="13"/>
      <c r="F426" s="10"/>
    </row>
    <row r="427" spans="2:6" x14ac:dyDescent="0.25">
      <c r="B427" s="4"/>
      <c r="C427" s="9"/>
      <c r="D427" s="19"/>
      <c r="E427" s="9"/>
      <c r="F427" s="10"/>
    </row>
    <row r="428" spans="2:6" x14ac:dyDescent="0.25">
      <c r="B428" s="4"/>
      <c r="C428" s="9"/>
      <c r="D428" s="19"/>
      <c r="E428" s="9"/>
      <c r="F428" s="10"/>
    </row>
    <row r="429" spans="2:6" x14ac:dyDescent="0.25">
      <c r="B429" s="4"/>
      <c r="C429" s="20"/>
      <c r="D429" s="21"/>
      <c r="E429" s="20"/>
      <c r="F429" s="22"/>
    </row>
    <row r="430" spans="2:6" x14ac:dyDescent="0.25">
      <c r="B430" s="4"/>
      <c r="C430" s="20"/>
      <c r="D430" s="22"/>
      <c r="E430" s="23"/>
      <c r="F430" s="22"/>
    </row>
    <row r="431" spans="2:6" x14ac:dyDescent="0.25">
      <c r="B431" s="4"/>
      <c r="C431" s="20"/>
      <c r="D431" s="22"/>
      <c r="E431" s="23"/>
      <c r="F431" s="22"/>
    </row>
    <row r="432" spans="2:6" x14ac:dyDescent="0.25">
      <c r="B432" s="4"/>
      <c r="C432" s="20"/>
      <c r="D432" s="22"/>
      <c r="E432" s="23"/>
      <c r="F432" s="22"/>
    </row>
    <row r="433" spans="2:6" x14ac:dyDescent="0.25">
      <c r="B433" s="4"/>
      <c r="C433" s="20"/>
      <c r="D433" s="22"/>
      <c r="E433" s="23"/>
      <c r="F433" s="22"/>
    </row>
    <row r="434" spans="2:6" x14ac:dyDescent="0.25">
      <c r="B434" s="4"/>
      <c r="C434" s="20"/>
      <c r="D434" s="22"/>
      <c r="E434" s="23"/>
      <c r="F434" s="22"/>
    </row>
    <row r="435" spans="2:6" x14ac:dyDescent="0.25">
      <c r="B435" s="4"/>
      <c r="C435" s="20"/>
      <c r="D435" s="22"/>
      <c r="E435" s="23"/>
      <c r="F435" s="22"/>
    </row>
    <row r="436" spans="2:6" x14ac:dyDescent="0.25">
      <c r="B436" s="4"/>
      <c r="C436" s="20"/>
      <c r="D436" s="22"/>
      <c r="E436" s="23"/>
      <c r="F436" s="22"/>
    </row>
    <row r="437" spans="2:6" x14ac:dyDescent="0.25">
      <c r="B437" s="4"/>
      <c r="C437" s="20"/>
      <c r="D437" s="22"/>
      <c r="E437" s="23"/>
      <c r="F437" s="22"/>
    </row>
    <row r="438" spans="2:6" x14ac:dyDescent="0.25">
      <c r="B438" s="4"/>
      <c r="C438" s="20"/>
      <c r="D438" s="22"/>
      <c r="E438" s="23"/>
      <c r="F438" s="22"/>
    </row>
    <row r="439" spans="2:6" x14ac:dyDescent="0.25">
      <c r="B439" s="4"/>
      <c r="C439" s="20"/>
      <c r="D439" s="22"/>
      <c r="E439" s="23"/>
      <c r="F439" s="22"/>
    </row>
    <row r="440" spans="2:6" x14ac:dyDescent="0.25">
      <c r="B440" s="4"/>
      <c r="C440" s="20"/>
      <c r="D440" s="22"/>
      <c r="E440" s="23"/>
      <c r="F440" s="22"/>
    </row>
    <row r="441" spans="2:6" x14ac:dyDescent="0.25">
      <c r="B441" s="4"/>
      <c r="C441" s="20"/>
      <c r="D441" s="22"/>
      <c r="E441" s="23"/>
      <c r="F441" s="22"/>
    </row>
    <row r="442" spans="2:6" x14ac:dyDescent="0.25">
      <c r="B442" s="4"/>
      <c r="C442" s="20"/>
      <c r="D442" s="22"/>
      <c r="E442" s="23"/>
      <c r="F442" s="22"/>
    </row>
    <row r="443" spans="2:6" x14ac:dyDescent="0.25">
      <c r="B443" s="4"/>
      <c r="C443" s="20"/>
      <c r="D443" s="22"/>
      <c r="E443" s="23"/>
      <c r="F443" s="22"/>
    </row>
    <row r="444" spans="2:6" x14ac:dyDescent="0.25">
      <c r="B444" s="4"/>
      <c r="C444" s="20"/>
      <c r="D444" s="22"/>
      <c r="E444" s="23"/>
      <c r="F444" s="22"/>
    </row>
    <row r="445" spans="2:6" x14ac:dyDescent="0.25">
      <c r="B445" s="4"/>
      <c r="C445" s="20"/>
      <c r="D445" s="22"/>
      <c r="E445" s="23"/>
      <c r="F445" s="22"/>
    </row>
    <row r="446" spans="2:6" x14ac:dyDescent="0.25">
      <c r="B446" s="4"/>
      <c r="C446" s="20"/>
      <c r="D446" s="22"/>
      <c r="E446" s="23"/>
      <c r="F446" s="22"/>
    </row>
    <row r="447" spans="2:6" x14ac:dyDescent="0.25">
      <c r="B447" s="4"/>
      <c r="C447" s="20"/>
      <c r="D447" s="22"/>
      <c r="E447" s="23"/>
      <c r="F447" s="22"/>
    </row>
    <row r="448" spans="2:6" x14ac:dyDescent="0.25">
      <c r="B448" s="4"/>
      <c r="C448" s="20"/>
      <c r="D448" s="22"/>
      <c r="E448" s="23"/>
      <c r="F448" s="22"/>
    </row>
    <row r="449" spans="2:6" x14ac:dyDescent="0.25">
      <c r="B449" s="4"/>
      <c r="C449" s="20"/>
      <c r="D449" s="22"/>
      <c r="E449" s="23"/>
      <c r="F449" s="22"/>
    </row>
    <row r="450" spans="2:6" x14ac:dyDescent="0.25">
      <c r="B450" s="4"/>
      <c r="C450" s="20"/>
      <c r="D450" s="22"/>
      <c r="E450" s="23"/>
      <c r="F450" s="22"/>
    </row>
    <row r="451" spans="2:6" x14ac:dyDescent="0.25">
      <c r="B451" s="4"/>
      <c r="C451" s="20"/>
      <c r="D451" s="22"/>
      <c r="E451" s="23"/>
      <c r="F451" s="22"/>
    </row>
    <row r="452" spans="2:6" x14ac:dyDescent="0.25">
      <c r="B452" s="4"/>
      <c r="C452" s="20"/>
      <c r="D452" s="22"/>
      <c r="E452" s="23"/>
      <c r="F452" s="22"/>
    </row>
    <row r="453" spans="2:6" x14ac:dyDescent="0.25">
      <c r="B453" s="4"/>
      <c r="C453" s="20"/>
      <c r="D453" s="22"/>
      <c r="E453" s="23"/>
      <c r="F453" s="22"/>
    </row>
    <row r="454" spans="2:6" x14ac:dyDescent="0.25">
      <c r="B454" s="4"/>
      <c r="C454" s="20"/>
      <c r="D454" s="22"/>
      <c r="E454" s="23"/>
      <c r="F454" s="22"/>
    </row>
    <row r="455" spans="2:6" x14ac:dyDescent="0.25">
      <c r="B455" s="4"/>
      <c r="C455" s="20"/>
      <c r="D455" s="22"/>
      <c r="E455" s="23"/>
      <c r="F455" s="22"/>
    </row>
    <row r="456" spans="2:6" x14ac:dyDescent="0.25">
      <c r="B456" s="4"/>
      <c r="C456" s="20"/>
      <c r="D456" s="22"/>
      <c r="E456" s="23"/>
      <c r="F456" s="22"/>
    </row>
    <row r="457" spans="2:6" x14ac:dyDescent="0.25">
      <c r="B457" s="4"/>
      <c r="C457" s="20"/>
      <c r="D457" s="22"/>
      <c r="E457" s="23"/>
      <c r="F457" s="22"/>
    </row>
    <row r="458" spans="2:6" x14ac:dyDescent="0.25">
      <c r="B458" s="4"/>
      <c r="C458" s="20"/>
      <c r="D458" s="22"/>
      <c r="E458" s="23"/>
      <c r="F458" s="22"/>
    </row>
    <row r="459" spans="2:6" x14ac:dyDescent="0.25">
      <c r="B459" s="4"/>
      <c r="C459" s="20"/>
      <c r="D459" s="22"/>
      <c r="E459" s="23"/>
      <c r="F459" s="22"/>
    </row>
    <row r="460" spans="2:6" x14ac:dyDescent="0.25">
      <c r="B460" s="4"/>
      <c r="C460" s="20"/>
      <c r="D460" s="22"/>
      <c r="E460" s="23"/>
      <c r="F460" s="22"/>
    </row>
    <row r="461" spans="2:6" x14ac:dyDescent="0.25">
      <c r="B461" s="4"/>
      <c r="C461" s="20"/>
      <c r="D461" s="22"/>
      <c r="E461" s="23"/>
      <c r="F461" s="22"/>
    </row>
    <row r="462" spans="2:6" x14ac:dyDescent="0.25">
      <c r="B462" s="4"/>
      <c r="C462" s="20"/>
      <c r="D462" s="22"/>
      <c r="E462" s="23"/>
      <c r="F462" s="22"/>
    </row>
    <row r="463" spans="2:6" x14ac:dyDescent="0.25">
      <c r="B463" s="4"/>
      <c r="C463" s="20"/>
      <c r="D463" s="22"/>
      <c r="E463" s="23"/>
      <c r="F463" s="22"/>
    </row>
    <row r="464" spans="2:6" x14ac:dyDescent="0.25">
      <c r="B464" s="4"/>
      <c r="C464" s="20"/>
      <c r="D464" s="22"/>
      <c r="E464" s="23"/>
      <c r="F464" s="22"/>
    </row>
    <row r="465" spans="2:6" x14ac:dyDescent="0.25">
      <c r="B465" s="4"/>
      <c r="C465" s="20"/>
      <c r="D465" s="22"/>
      <c r="E465" s="23"/>
      <c r="F465" s="22"/>
    </row>
    <row r="466" spans="2:6" x14ac:dyDescent="0.25">
      <c r="B466" s="4"/>
      <c r="C466" s="20"/>
      <c r="D466" s="22"/>
      <c r="E466" s="23"/>
      <c r="F466" s="22"/>
    </row>
    <row r="467" spans="2:6" x14ac:dyDescent="0.25">
      <c r="B467" s="4"/>
      <c r="C467" s="20"/>
      <c r="D467" s="22"/>
      <c r="E467" s="23"/>
      <c r="F467" s="22"/>
    </row>
    <row r="468" spans="2:6" x14ac:dyDescent="0.25">
      <c r="B468" s="4"/>
      <c r="C468" s="20"/>
      <c r="D468" s="22"/>
      <c r="E468" s="23"/>
      <c r="F468" s="22"/>
    </row>
    <row r="469" spans="2:6" x14ac:dyDescent="0.25">
      <c r="B469" s="4"/>
      <c r="C469" s="20"/>
      <c r="D469" s="22"/>
      <c r="E469" s="23"/>
      <c r="F469" s="22"/>
    </row>
    <row r="470" spans="2:6" x14ac:dyDescent="0.25">
      <c r="B470" s="4"/>
      <c r="C470" s="20"/>
      <c r="D470" s="22"/>
      <c r="E470" s="23"/>
      <c r="F470" s="22"/>
    </row>
    <row r="471" spans="2:6" x14ac:dyDescent="0.25">
      <c r="B471" s="4"/>
      <c r="C471" s="20"/>
      <c r="D471" s="22"/>
      <c r="E471" s="23"/>
      <c r="F471" s="22"/>
    </row>
    <row r="472" spans="2:6" x14ac:dyDescent="0.25">
      <c r="B472" s="4"/>
      <c r="C472" s="20"/>
      <c r="D472" s="22"/>
      <c r="E472" s="23"/>
      <c r="F472" s="22"/>
    </row>
    <row r="473" spans="2:6" x14ac:dyDescent="0.25">
      <c r="B473" s="4"/>
      <c r="C473" s="20"/>
      <c r="D473" s="22"/>
      <c r="E473" s="23"/>
      <c r="F473" s="22"/>
    </row>
    <row r="474" spans="2:6" x14ac:dyDescent="0.25">
      <c r="B474" s="4"/>
      <c r="C474" s="20"/>
      <c r="D474" s="22"/>
      <c r="E474" s="23"/>
      <c r="F474" s="22"/>
    </row>
    <row r="475" spans="2:6" x14ac:dyDescent="0.25">
      <c r="B475" s="4"/>
      <c r="C475" s="20"/>
      <c r="D475" s="22"/>
      <c r="E475" s="23"/>
      <c r="F475" s="22"/>
    </row>
    <row r="476" spans="2:6" x14ac:dyDescent="0.25">
      <c r="B476" s="4"/>
      <c r="C476" s="20"/>
      <c r="D476" s="22"/>
      <c r="E476" s="23"/>
      <c r="F476" s="22"/>
    </row>
    <row r="477" spans="2:6" x14ac:dyDescent="0.25">
      <c r="B477" s="4"/>
      <c r="C477" s="20"/>
      <c r="D477" s="22"/>
      <c r="E477" s="23"/>
      <c r="F477" s="22"/>
    </row>
    <row r="478" spans="2:6" x14ac:dyDescent="0.25">
      <c r="B478" s="4"/>
      <c r="C478" s="20"/>
      <c r="D478" s="22"/>
      <c r="E478" s="23"/>
      <c r="F478" s="22"/>
    </row>
    <row r="479" spans="2:6" x14ac:dyDescent="0.25">
      <c r="B479" s="4"/>
      <c r="C479" s="20"/>
      <c r="D479" s="22"/>
      <c r="E479" s="23"/>
      <c r="F479" s="22"/>
    </row>
    <row r="480" spans="2:6" x14ac:dyDescent="0.25">
      <c r="B480" s="4"/>
      <c r="C480" s="20"/>
      <c r="D480" s="22"/>
      <c r="E480" s="23"/>
      <c r="F480" s="22"/>
    </row>
    <row r="481" spans="2:6" x14ac:dyDescent="0.25">
      <c r="B481" s="4"/>
      <c r="C481" s="20"/>
      <c r="D481" s="22"/>
      <c r="E481" s="23"/>
      <c r="F481" s="22"/>
    </row>
    <row r="482" spans="2:6" x14ac:dyDescent="0.25">
      <c r="B482" s="4"/>
      <c r="C482" s="20"/>
      <c r="D482" s="22"/>
      <c r="E482" s="23"/>
      <c r="F482" s="22"/>
    </row>
    <row r="483" spans="2:6" x14ac:dyDescent="0.25">
      <c r="B483" s="4"/>
      <c r="C483" s="20"/>
      <c r="D483" s="22"/>
      <c r="E483" s="23"/>
      <c r="F483" s="22"/>
    </row>
    <row r="484" spans="2:6" x14ac:dyDescent="0.25">
      <c r="B484" s="4"/>
      <c r="C484" s="20"/>
      <c r="D484" s="22"/>
      <c r="E484" s="23"/>
      <c r="F484" s="22"/>
    </row>
    <row r="485" spans="2:6" x14ac:dyDescent="0.25">
      <c r="B485" s="4"/>
      <c r="C485" s="20"/>
      <c r="D485" s="22"/>
      <c r="E485" s="23"/>
      <c r="F485" s="22"/>
    </row>
    <row r="486" spans="2:6" x14ac:dyDescent="0.25">
      <c r="B486" s="4"/>
      <c r="C486" s="20"/>
      <c r="D486" s="22"/>
      <c r="E486" s="23"/>
      <c r="F486" s="22"/>
    </row>
    <row r="487" spans="2:6" x14ac:dyDescent="0.25">
      <c r="B487" s="4"/>
      <c r="C487" s="20"/>
      <c r="D487" s="22"/>
      <c r="E487" s="23"/>
      <c r="F487" s="22"/>
    </row>
    <row r="488" spans="2:6" x14ac:dyDescent="0.25">
      <c r="B488" s="4"/>
      <c r="C488" s="20"/>
      <c r="D488" s="22"/>
      <c r="E488" s="23"/>
      <c r="F488" s="22"/>
    </row>
    <row r="489" spans="2:6" x14ac:dyDescent="0.25">
      <c r="B489" s="4"/>
      <c r="C489" s="20"/>
      <c r="D489" s="22"/>
      <c r="E489" s="23"/>
      <c r="F489" s="22"/>
    </row>
    <row r="490" spans="2:6" x14ac:dyDescent="0.25">
      <c r="B490" s="4"/>
      <c r="C490" s="20"/>
      <c r="D490" s="22"/>
      <c r="E490" s="23"/>
      <c r="F490" s="22"/>
    </row>
    <row r="491" spans="2:6" x14ac:dyDescent="0.25">
      <c r="B491" s="4"/>
      <c r="C491" s="20"/>
      <c r="D491" s="22"/>
      <c r="E491" s="23"/>
      <c r="F491" s="22"/>
    </row>
    <row r="492" spans="2:6" x14ac:dyDescent="0.25">
      <c r="B492" s="4"/>
      <c r="C492" s="20"/>
      <c r="D492" s="22"/>
      <c r="E492" s="23"/>
      <c r="F492" s="22"/>
    </row>
    <row r="493" spans="2:6" x14ac:dyDescent="0.25">
      <c r="B493" s="4"/>
      <c r="C493" s="20"/>
      <c r="D493" s="22"/>
      <c r="E493" s="23"/>
      <c r="F493" s="22"/>
    </row>
    <row r="494" spans="2:6" x14ac:dyDescent="0.25">
      <c r="B494" s="4"/>
      <c r="C494" s="20"/>
      <c r="D494" s="22"/>
      <c r="E494" s="23"/>
      <c r="F494" s="22"/>
    </row>
    <row r="495" spans="2:6" x14ac:dyDescent="0.25">
      <c r="B495" s="4"/>
      <c r="C495" s="20"/>
      <c r="D495" s="22"/>
      <c r="E495" s="23"/>
      <c r="F495" s="22"/>
    </row>
    <row r="496" spans="2:6" x14ac:dyDescent="0.25">
      <c r="B496" s="4"/>
      <c r="C496" s="20"/>
      <c r="D496" s="22"/>
      <c r="E496" s="23"/>
      <c r="F496" s="22"/>
    </row>
    <row r="497" spans="2:6" x14ac:dyDescent="0.25">
      <c r="B497" s="4"/>
      <c r="C497" s="20"/>
      <c r="D497" s="22"/>
      <c r="E497" s="23"/>
      <c r="F497" s="22"/>
    </row>
    <row r="498" spans="2:6" x14ac:dyDescent="0.25">
      <c r="B498" s="4"/>
      <c r="C498" s="20"/>
      <c r="D498" s="22"/>
      <c r="E498" s="23"/>
      <c r="F498" s="22"/>
    </row>
    <row r="499" spans="2:6" x14ac:dyDescent="0.25">
      <c r="B499" s="4"/>
      <c r="C499" s="20"/>
      <c r="D499" s="22"/>
      <c r="E499" s="23"/>
      <c r="F499" s="22"/>
    </row>
    <row r="500" spans="2:6" x14ac:dyDescent="0.25">
      <c r="B500" s="4"/>
      <c r="C500" s="20"/>
      <c r="D500" s="22"/>
      <c r="E500" s="23"/>
      <c r="F500" s="22"/>
    </row>
    <row r="501" spans="2:6" x14ac:dyDescent="0.25">
      <c r="B501" s="4"/>
      <c r="C501" s="20"/>
      <c r="D501" s="22"/>
      <c r="E501" s="23"/>
      <c r="F501" s="22"/>
    </row>
    <row r="502" spans="2:6" x14ac:dyDescent="0.25">
      <c r="B502" s="4"/>
      <c r="C502" s="20"/>
      <c r="D502" s="22"/>
      <c r="E502" s="23"/>
      <c r="F502" s="22"/>
    </row>
    <row r="503" spans="2:6" x14ac:dyDescent="0.25">
      <c r="B503" s="4"/>
      <c r="C503" s="20"/>
      <c r="D503" s="22"/>
      <c r="E503" s="23"/>
      <c r="F503" s="22"/>
    </row>
    <row r="504" spans="2:6" x14ac:dyDescent="0.25">
      <c r="B504" s="4"/>
      <c r="C504" s="20"/>
      <c r="D504" s="22"/>
      <c r="E504" s="23"/>
      <c r="F504" s="22"/>
    </row>
    <row r="505" spans="2:6" x14ac:dyDescent="0.25">
      <c r="B505" s="4"/>
      <c r="C505" s="20"/>
      <c r="D505" s="22"/>
      <c r="E505" s="23"/>
      <c r="F505" s="22"/>
    </row>
    <row r="506" spans="2:6" x14ac:dyDescent="0.25">
      <c r="B506" s="4"/>
      <c r="C506" s="20"/>
      <c r="D506" s="22"/>
      <c r="E506" s="23"/>
      <c r="F506" s="22"/>
    </row>
    <row r="507" spans="2:6" x14ac:dyDescent="0.25">
      <c r="B507" s="4"/>
      <c r="C507" s="20"/>
      <c r="D507" s="22"/>
      <c r="E507" s="23"/>
      <c r="F507" s="22"/>
    </row>
    <row r="508" spans="2:6" x14ac:dyDescent="0.25">
      <c r="B508" s="4"/>
      <c r="C508" s="20"/>
      <c r="D508" s="22"/>
      <c r="E508" s="23"/>
      <c r="F508" s="22"/>
    </row>
    <row r="509" spans="2:6" x14ac:dyDescent="0.25">
      <c r="B509" s="4"/>
      <c r="C509" s="20"/>
      <c r="D509" s="22"/>
      <c r="E509" s="23"/>
      <c r="F509" s="22"/>
    </row>
    <row r="510" spans="2:6" x14ac:dyDescent="0.25">
      <c r="B510" s="4"/>
      <c r="C510" s="20"/>
      <c r="D510" s="22"/>
      <c r="E510" s="23"/>
      <c r="F510" s="22"/>
    </row>
    <row r="511" spans="2:6" x14ac:dyDescent="0.25">
      <c r="B511" s="4"/>
      <c r="C511" s="20"/>
      <c r="D511" s="22"/>
      <c r="E511" s="23"/>
      <c r="F511" s="22"/>
    </row>
    <row r="512" spans="2:6" x14ac:dyDescent="0.25">
      <c r="B512" s="4"/>
      <c r="C512" s="20"/>
      <c r="D512" s="22"/>
      <c r="E512" s="23"/>
      <c r="F512" s="22"/>
    </row>
    <row r="513" spans="2:6" x14ac:dyDescent="0.25">
      <c r="B513" s="4"/>
      <c r="C513" s="20"/>
      <c r="D513" s="22"/>
      <c r="E513" s="23"/>
      <c r="F513" s="22"/>
    </row>
    <row r="514" spans="2:6" x14ac:dyDescent="0.25">
      <c r="B514" s="4"/>
      <c r="C514" s="20"/>
      <c r="D514" s="22"/>
      <c r="E514" s="23"/>
      <c r="F514" s="22"/>
    </row>
    <row r="515" spans="2:6" x14ac:dyDescent="0.25">
      <c r="B515" s="4"/>
      <c r="C515" s="20"/>
      <c r="D515" s="22"/>
      <c r="E515" s="23"/>
      <c r="F515" s="22"/>
    </row>
    <row r="516" spans="2:6" x14ac:dyDescent="0.25">
      <c r="B516" s="4"/>
      <c r="C516" s="20"/>
      <c r="D516" s="22"/>
      <c r="E516" s="23"/>
      <c r="F516" s="22"/>
    </row>
    <row r="517" spans="2:6" x14ac:dyDescent="0.25">
      <c r="B517" s="4"/>
      <c r="C517" s="20"/>
      <c r="D517" s="22"/>
      <c r="E517" s="23"/>
      <c r="F517" s="22"/>
    </row>
    <row r="518" spans="2:6" x14ac:dyDescent="0.25">
      <c r="B518" s="4"/>
      <c r="C518" s="20"/>
      <c r="D518" s="22"/>
      <c r="E518" s="23"/>
      <c r="F518" s="22"/>
    </row>
    <row r="519" spans="2:6" x14ac:dyDescent="0.25">
      <c r="B519" s="4"/>
      <c r="C519" s="20"/>
      <c r="D519" s="22"/>
      <c r="E519" s="23"/>
      <c r="F519" s="22"/>
    </row>
    <row r="520" spans="2:6" x14ac:dyDescent="0.25">
      <c r="B520" s="4"/>
      <c r="C520" s="20"/>
      <c r="D520" s="22"/>
      <c r="E520" s="23"/>
      <c r="F520" s="22"/>
    </row>
    <row r="521" spans="2:6" x14ac:dyDescent="0.25">
      <c r="B521" s="4"/>
      <c r="C521" s="20"/>
      <c r="D521" s="22"/>
      <c r="E521" s="23"/>
      <c r="F521" s="22"/>
    </row>
    <row r="522" spans="2:6" x14ac:dyDescent="0.25">
      <c r="B522" s="4"/>
      <c r="C522" s="20"/>
      <c r="D522" s="22"/>
      <c r="E522" s="23"/>
      <c r="F522" s="22"/>
    </row>
    <row r="523" spans="2:6" x14ac:dyDescent="0.25">
      <c r="B523" s="4"/>
      <c r="C523" s="20"/>
      <c r="D523" s="22"/>
      <c r="E523" s="23"/>
      <c r="F523" s="22"/>
    </row>
    <row r="524" spans="2:6" x14ac:dyDescent="0.25">
      <c r="B524" s="4"/>
      <c r="C524" s="20"/>
      <c r="D524" s="22"/>
      <c r="E524" s="23"/>
      <c r="F524" s="22"/>
    </row>
    <row r="525" spans="2:6" x14ac:dyDescent="0.25">
      <c r="B525" s="4"/>
      <c r="C525" s="20"/>
      <c r="D525" s="22"/>
      <c r="E525" s="23"/>
      <c r="F525" s="22"/>
    </row>
    <row r="526" spans="2:6" x14ac:dyDescent="0.25">
      <c r="B526" s="4"/>
      <c r="C526" s="20"/>
      <c r="D526" s="22"/>
      <c r="E526" s="23"/>
      <c r="F526" s="22"/>
    </row>
    <row r="527" spans="2:6" x14ac:dyDescent="0.25">
      <c r="B527" s="4"/>
      <c r="C527" s="20"/>
      <c r="D527" s="22"/>
      <c r="E527" s="23"/>
      <c r="F527" s="22"/>
    </row>
    <row r="528" spans="2:6" x14ac:dyDescent="0.25">
      <c r="B528" s="4"/>
      <c r="C528" s="20"/>
      <c r="D528" s="22"/>
      <c r="E528" s="23"/>
      <c r="F528" s="22"/>
    </row>
    <row r="529" spans="2:6" x14ac:dyDescent="0.25">
      <c r="B529" s="4"/>
      <c r="C529" s="20"/>
      <c r="D529" s="22"/>
      <c r="E529" s="23"/>
      <c r="F529" s="22"/>
    </row>
    <row r="530" spans="2:6" x14ac:dyDescent="0.25">
      <c r="B530" s="4"/>
      <c r="C530" s="20"/>
      <c r="D530" s="22"/>
      <c r="E530" s="23"/>
      <c r="F530" s="22"/>
    </row>
    <row r="531" spans="2:6" x14ac:dyDescent="0.25">
      <c r="B531" s="4"/>
      <c r="C531" s="20"/>
      <c r="D531" s="22"/>
      <c r="E531" s="23"/>
      <c r="F531" s="22"/>
    </row>
    <row r="532" spans="2:6" x14ac:dyDescent="0.25">
      <c r="B532" s="4"/>
      <c r="C532" s="20"/>
      <c r="D532" s="22"/>
      <c r="E532" s="23"/>
      <c r="F532" s="22"/>
    </row>
    <row r="533" spans="2:6" x14ac:dyDescent="0.25">
      <c r="B533" s="4"/>
      <c r="C533" s="20"/>
      <c r="D533" s="22"/>
      <c r="E533" s="23"/>
      <c r="F533" s="22"/>
    </row>
    <row r="534" spans="2:6" x14ac:dyDescent="0.25">
      <c r="B534" s="4"/>
      <c r="C534" s="20"/>
      <c r="D534" s="22"/>
      <c r="E534" s="23"/>
      <c r="F534" s="22"/>
    </row>
    <row r="535" spans="2:6" x14ac:dyDescent="0.25">
      <c r="B535" s="4"/>
      <c r="C535" s="20"/>
      <c r="D535" s="22"/>
      <c r="E535" s="23"/>
      <c r="F535" s="22"/>
    </row>
    <row r="536" spans="2:6" x14ac:dyDescent="0.25">
      <c r="B536" s="4"/>
      <c r="C536" s="20"/>
      <c r="D536" s="22"/>
      <c r="E536" s="23"/>
      <c r="F536" s="22"/>
    </row>
    <row r="537" spans="2:6" x14ac:dyDescent="0.25">
      <c r="B537" s="4"/>
      <c r="C537" s="20"/>
      <c r="D537" s="22"/>
      <c r="E537" s="23"/>
      <c r="F537" s="22"/>
    </row>
    <row r="538" spans="2:6" x14ac:dyDescent="0.25">
      <c r="B538" s="4"/>
      <c r="C538" s="20"/>
      <c r="D538" s="22"/>
      <c r="E538" s="23"/>
      <c r="F538" s="22"/>
    </row>
    <row r="539" spans="2:6" x14ac:dyDescent="0.25">
      <c r="B539" s="4"/>
      <c r="C539" s="20"/>
      <c r="D539" s="22"/>
      <c r="E539" s="23"/>
      <c r="F539" s="22"/>
    </row>
    <row r="540" spans="2:6" x14ac:dyDescent="0.25">
      <c r="B540" s="4"/>
      <c r="C540" s="20"/>
      <c r="D540" s="22"/>
      <c r="E540" s="23"/>
      <c r="F540" s="22"/>
    </row>
    <row r="541" spans="2:6" x14ac:dyDescent="0.25">
      <c r="B541" s="4"/>
      <c r="C541" s="20"/>
      <c r="D541" s="22"/>
      <c r="E541" s="23"/>
      <c r="F541" s="22"/>
    </row>
    <row r="542" spans="2:6" x14ac:dyDescent="0.25">
      <c r="B542" s="4"/>
      <c r="C542" s="20"/>
      <c r="D542" s="22"/>
      <c r="E542" s="23"/>
      <c r="F542" s="22"/>
    </row>
    <row r="543" spans="2:6" x14ac:dyDescent="0.25">
      <c r="B543" s="4"/>
      <c r="C543" s="20"/>
      <c r="D543" s="22"/>
      <c r="E543" s="23"/>
      <c r="F543" s="22"/>
    </row>
    <row r="544" spans="2:6" x14ac:dyDescent="0.25">
      <c r="B544" s="4"/>
      <c r="C544" s="20"/>
      <c r="D544" s="22"/>
      <c r="E544" s="23"/>
      <c r="F544" s="22"/>
    </row>
    <row r="545" spans="2:6" x14ac:dyDescent="0.25">
      <c r="B545" s="4"/>
      <c r="C545" s="20"/>
      <c r="D545" s="22"/>
      <c r="E545" s="23"/>
      <c r="F545" s="22"/>
    </row>
    <row r="546" spans="2:6" x14ac:dyDescent="0.25">
      <c r="B546" s="4"/>
      <c r="C546" s="20"/>
      <c r="D546" s="22"/>
      <c r="E546" s="23"/>
      <c r="F546" s="22"/>
    </row>
    <row r="547" spans="2:6" x14ac:dyDescent="0.25">
      <c r="B547" s="4"/>
      <c r="C547" s="20"/>
      <c r="D547" s="22"/>
      <c r="E547" s="23"/>
      <c r="F547" s="22"/>
    </row>
    <row r="548" spans="2:6" x14ac:dyDescent="0.25">
      <c r="B548" s="4"/>
      <c r="C548" s="20"/>
      <c r="D548" s="22"/>
      <c r="E548" s="23"/>
      <c r="F548" s="22"/>
    </row>
    <row r="549" spans="2:6" x14ac:dyDescent="0.25">
      <c r="B549" s="4"/>
      <c r="C549" s="20"/>
      <c r="D549" s="22"/>
      <c r="E549" s="23"/>
      <c r="F549" s="22"/>
    </row>
    <row r="550" spans="2:6" x14ac:dyDescent="0.25">
      <c r="B550" s="4"/>
      <c r="C550" s="20"/>
      <c r="D550" s="22"/>
      <c r="E550" s="23"/>
      <c r="F550" s="22"/>
    </row>
    <row r="551" spans="2:6" x14ac:dyDescent="0.25">
      <c r="B551" s="4"/>
      <c r="C551" s="20"/>
      <c r="D551" s="22"/>
      <c r="E551" s="23"/>
      <c r="F551" s="22"/>
    </row>
    <row r="552" spans="2:6" x14ac:dyDescent="0.25">
      <c r="B552" s="4"/>
      <c r="C552" s="20"/>
      <c r="D552" s="22"/>
      <c r="E552" s="23"/>
      <c r="F552" s="22"/>
    </row>
    <row r="553" spans="2:6" x14ac:dyDescent="0.25">
      <c r="B553" s="4"/>
      <c r="C553" s="20"/>
      <c r="D553" s="22"/>
      <c r="E553" s="23"/>
      <c r="F553" s="22"/>
    </row>
    <row r="554" spans="2:6" x14ac:dyDescent="0.25">
      <c r="B554" s="4"/>
      <c r="C554" s="20"/>
      <c r="D554" s="22"/>
      <c r="E554" s="23"/>
      <c r="F554" s="22"/>
    </row>
    <row r="555" spans="2:6" x14ac:dyDescent="0.25">
      <c r="B555" s="4"/>
      <c r="C555" s="20"/>
      <c r="D555" s="22"/>
      <c r="E555" s="23"/>
      <c r="F555" s="22"/>
    </row>
    <row r="556" spans="2:6" x14ac:dyDescent="0.25">
      <c r="B556" s="4"/>
      <c r="C556" s="20"/>
      <c r="D556" s="22"/>
      <c r="E556" s="23"/>
      <c r="F556" s="22"/>
    </row>
    <row r="557" spans="2:6" x14ac:dyDescent="0.25">
      <c r="B557" s="4"/>
      <c r="C557" s="20"/>
      <c r="D557" s="22"/>
      <c r="E557" s="23"/>
      <c r="F557" s="22"/>
    </row>
    <row r="558" spans="2:6" x14ac:dyDescent="0.25">
      <c r="B558" s="4"/>
      <c r="C558" s="20"/>
      <c r="D558" s="22"/>
      <c r="E558" s="23"/>
      <c r="F558" s="22"/>
    </row>
    <row r="559" spans="2:6" x14ac:dyDescent="0.25">
      <c r="B559" s="4"/>
      <c r="C559" s="20"/>
      <c r="D559" s="22"/>
      <c r="E559" s="23"/>
      <c r="F559" s="22"/>
    </row>
    <row r="560" spans="2:6" x14ac:dyDescent="0.25">
      <c r="B560" s="4"/>
      <c r="C560" s="20"/>
      <c r="D560" s="22"/>
      <c r="E560" s="23"/>
      <c r="F560" s="22"/>
    </row>
    <row r="561" spans="2:6" x14ac:dyDescent="0.25">
      <c r="B561" s="4"/>
      <c r="C561" s="20"/>
      <c r="D561" s="22"/>
      <c r="E561" s="23"/>
      <c r="F561" s="22"/>
    </row>
    <row r="562" spans="2:6" x14ac:dyDescent="0.25">
      <c r="B562" s="4"/>
      <c r="C562" s="20"/>
      <c r="D562" s="22"/>
      <c r="E562" s="23"/>
      <c r="F562" s="22"/>
    </row>
    <row r="563" spans="2:6" x14ac:dyDescent="0.25">
      <c r="B563" s="4"/>
      <c r="C563" s="20"/>
      <c r="D563" s="22"/>
      <c r="E563" s="23"/>
      <c r="F563" s="22"/>
    </row>
    <row r="564" spans="2:6" x14ac:dyDescent="0.25">
      <c r="B564" s="4"/>
      <c r="C564" s="20"/>
      <c r="D564" s="22"/>
      <c r="E564" s="23"/>
      <c r="F564" s="22"/>
    </row>
    <row r="565" spans="2:6" x14ac:dyDescent="0.25">
      <c r="B565" s="4"/>
      <c r="C565" s="20"/>
      <c r="D565" s="22"/>
      <c r="E565" s="23"/>
      <c r="F565" s="22"/>
    </row>
    <row r="566" spans="2:6" x14ac:dyDescent="0.25">
      <c r="B566" s="4"/>
      <c r="C566" s="20"/>
      <c r="D566" s="22"/>
      <c r="E566" s="23"/>
      <c r="F566" s="22"/>
    </row>
    <row r="567" spans="2:6" x14ac:dyDescent="0.25">
      <c r="B567" s="4"/>
      <c r="C567" s="20"/>
      <c r="D567" s="22"/>
      <c r="E567" s="23"/>
      <c r="F567" s="22"/>
    </row>
    <row r="568" spans="2:6" x14ac:dyDescent="0.25">
      <c r="B568" s="4"/>
      <c r="C568" s="20"/>
      <c r="D568" s="22"/>
      <c r="E568" s="23"/>
      <c r="F568" s="22"/>
    </row>
    <row r="569" spans="2:6" x14ac:dyDescent="0.25">
      <c r="B569" s="4"/>
      <c r="C569" s="20"/>
      <c r="D569" s="22"/>
      <c r="E569" s="23"/>
      <c r="F569" s="22"/>
    </row>
    <row r="570" spans="2:6" x14ac:dyDescent="0.25">
      <c r="B570" s="4"/>
      <c r="C570" s="20"/>
      <c r="D570" s="22"/>
      <c r="E570" s="23"/>
      <c r="F570" s="22"/>
    </row>
    <row r="571" spans="2:6" x14ac:dyDescent="0.25">
      <c r="B571" s="4"/>
      <c r="C571" s="20"/>
      <c r="D571" s="22"/>
      <c r="E571" s="23"/>
      <c r="F571" s="22"/>
    </row>
    <row r="572" spans="2:6" x14ac:dyDescent="0.25">
      <c r="B572" s="4"/>
      <c r="C572" s="20"/>
      <c r="D572" s="22"/>
      <c r="E572" s="23"/>
      <c r="F572" s="22"/>
    </row>
    <row r="573" spans="2:6" x14ac:dyDescent="0.25">
      <c r="B573" s="4"/>
      <c r="C573" s="20"/>
      <c r="D573" s="22"/>
      <c r="E573" s="23"/>
      <c r="F573" s="22"/>
    </row>
    <row r="574" spans="2:6" x14ac:dyDescent="0.25">
      <c r="B574" s="4"/>
      <c r="C574" s="20"/>
      <c r="D574" s="22"/>
      <c r="E574" s="23"/>
      <c r="F574" s="22"/>
    </row>
    <row r="575" spans="2:6" x14ac:dyDescent="0.25">
      <c r="B575" s="4"/>
      <c r="C575" s="20"/>
      <c r="D575" s="22"/>
      <c r="E575" s="23"/>
      <c r="F575" s="22"/>
    </row>
    <row r="576" spans="2:6" x14ac:dyDescent="0.25">
      <c r="B576" s="4"/>
      <c r="C576" s="20"/>
      <c r="D576" s="22"/>
      <c r="E576" s="23"/>
      <c r="F576" s="22"/>
    </row>
    <row r="577" spans="2:6" x14ac:dyDescent="0.25">
      <c r="B577" s="4"/>
      <c r="C577" s="20"/>
      <c r="D577" s="22"/>
      <c r="E577" s="23"/>
      <c r="F577" s="22"/>
    </row>
    <row r="578" spans="2:6" x14ac:dyDescent="0.25">
      <c r="B578" s="4"/>
      <c r="C578" s="20"/>
      <c r="D578" s="22"/>
      <c r="E578" s="23"/>
      <c r="F578" s="22"/>
    </row>
    <row r="579" spans="2:6" x14ac:dyDescent="0.25">
      <c r="B579" s="4"/>
      <c r="C579" s="20"/>
      <c r="D579" s="22"/>
      <c r="E579" s="23"/>
      <c r="F579" s="22"/>
    </row>
    <row r="580" spans="2:6" x14ac:dyDescent="0.25">
      <c r="B580" s="4"/>
      <c r="C580" s="20"/>
      <c r="D580" s="22"/>
      <c r="E580" s="23"/>
      <c r="F580" s="22"/>
    </row>
    <row r="581" spans="2:6" x14ac:dyDescent="0.25">
      <c r="B581" s="4"/>
      <c r="C581" s="20"/>
      <c r="D581" s="22"/>
      <c r="E581" s="23"/>
      <c r="F581" s="22"/>
    </row>
    <row r="582" spans="2:6" x14ac:dyDescent="0.25">
      <c r="B582" s="4"/>
      <c r="C582" s="20"/>
      <c r="D582" s="22"/>
      <c r="E582" s="23"/>
      <c r="F582" s="22"/>
    </row>
    <row r="583" spans="2:6" x14ac:dyDescent="0.25">
      <c r="B583" s="4"/>
      <c r="C583" s="20"/>
      <c r="D583" s="22"/>
      <c r="E583" s="23"/>
      <c r="F583" s="22"/>
    </row>
    <row r="584" spans="2:6" x14ac:dyDescent="0.25">
      <c r="B584" s="4"/>
      <c r="C584" s="20"/>
      <c r="D584" s="22"/>
      <c r="E584" s="23"/>
      <c r="F584" s="22"/>
    </row>
    <row r="585" spans="2:6" x14ac:dyDescent="0.25">
      <c r="B585" s="4"/>
      <c r="C585" s="20"/>
      <c r="D585" s="22"/>
      <c r="E585" s="23"/>
      <c r="F585" s="22"/>
    </row>
    <row r="586" spans="2:6" x14ac:dyDescent="0.25">
      <c r="B586" s="4"/>
      <c r="C586" s="20"/>
      <c r="D586" s="22"/>
      <c r="E586" s="23"/>
      <c r="F586" s="22"/>
    </row>
    <row r="587" spans="2:6" x14ac:dyDescent="0.25">
      <c r="B587" s="4"/>
      <c r="C587" s="20"/>
      <c r="D587" s="22"/>
      <c r="E587" s="23"/>
      <c r="F587" s="22"/>
    </row>
    <row r="588" spans="2:6" x14ac:dyDescent="0.25">
      <c r="B588" s="4"/>
      <c r="C588" s="20"/>
      <c r="D588" s="22"/>
      <c r="E588" s="23"/>
      <c r="F588" s="22"/>
    </row>
    <row r="589" spans="2:6" x14ac:dyDescent="0.25">
      <c r="B589" s="4"/>
      <c r="C589" s="20"/>
      <c r="D589" s="22"/>
      <c r="E589" s="23"/>
      <c r="F589" s="22"/>
    </row>
    <row r="590" spans="2:6" x14ac:dyDescent="0.25">
      <c r="B590" s="4"/>
      <c r="C590" s="20"/>
      <c r="D590" s="22"/>
      <c r="E590" s="23"/>
      <c r="F590" s="22"/>
    </row>
    <row r="591" spans="2:6" x14ac:dyDescent="0.25">
      <c r="B591" s="4"/>
      <c r="C591" s="20"/>
      <c r="D591" s="22"/>
      <c r="E591" s="23"/>
      <c r="F591" s="22"/>
    </row>
    <row r="592" spans="2:6" x14ac:dyDescent="0.25">
      <c r="B592" s="4"/>
      <c r="C592" s="20"/>
      <c r="D592" s="22"/>
      <c r="E592" s="23"/>
      <c r="F592" s="22"/>
    </row>
    <row r="593" spans="2:6" x14ac:dyDescent="0.25">
      <c r="B593" s="4"/>
      <c r="C593" s="20"/>
      <c r="D593" s="22"/>
      <c r="E593" s="23"/>
      <c r="F593" s="22"/>
    </row>
    <row r="594" spans="2:6" x14ac:dyDescent="0.25">
      <c r="B594" s="4"/>
      <c r="C594" s="20"/>
      <c r="D594" s="22"/>
      <c r="E594" s="23"/>
      <c r="F594" s="22"/>
    </row>
    <row r="595" spans="2:6" x14ac:dyDescent="0.25">
      <c r="B595" s="4"/>
      <c r="C595" s="20"/>
      <c r="D595" s="22"/>
      <c r="E595" s="23"/>
      <c r="F595" s="22"/>
    </row>
    <row r="596" spans="2:6" x14ac:dyDescent="0.25">
      <c r="B596" s="4"/>
      <c r="C596" s="20"/>
      <c r="D596" s="22"/>
      <c r="E596" s="23"/>
      <c r="F596" s="22"/>
    </row>
    <row r="597" spans="2:6" x14ac:dyDescent="0.25">
      <c r="B597" s="4"/>
      <c r="C597" s="20"/>
      <c r="D597" s="22"/>
      <c r="E597" s="23"/>
      <c r="F597" s="22"/>
    </row>
    <row r="598" spans="2:6" x14ac:dyDescent="0.25">
      <c r="B598" s="4"/>
      <c r="C598" s="20"/>
      <c r="D598" s="22"/>
      <c r="E598" s="23"/>
      <c r="F598" s="22"/>
    </row>
    <row r="599" spans="2:6" x14ac:dyDescent="0.25">
      <c r="B599" s="4"/>
      <c r="C599" s="20"/>
      <c r="D599" s="22"/>
      <c r="E599" s="23"/>
      <c r="F599" s="22"/>
    </row>
    <row r="600" spans="2:6" x14ac:dyDescent="0.25">
      <c r="B600" s="4"/>
      <c r="C600" s="20"/>
      <c r="D600" s="22"/>
      <c r="E600" s="23"/>
      <c r="F600" s="22"/>
    </row>
    <row r="601" spans="2:6" x14ac:dyDescent="0.25">
      <c r="B601" s="4"/>
      <c r="C601" s="20"/>
      <c r="D601" s="22"/>
      <c r="E601" s="23"/>
      <c r="F601" s="22"/>
    </row>
    <row r="602" spans="2:6" x14ac:dyDescent="0.25">
      <c r="B602" s="4"/>
      <c r="C602" s="20"/>
      <c r="D602" s="22"/>
      <c r="E602" s="23"/>
      <c r="F602" s="22"/>
    </row>
    <row r="603" spans="2:6" x14ac:dyDescent="0.25">
      <c r="B603" s="4"/>
      <c r="C603" s="20"/>
      <c r="D603" s="22"/>
      <c r="E603" s="23"/>
      <c r="F603" s="22"/>
    </row>
    <row r="604" spans="2:6" x14ac:dyDescent="0.25">
      <c r="B604" s="4"/>
      <c r="C604" s="20"/>
      <c r="D604" s="22"/>
      <c r="E604" s="23"/>
      <c r="F604" s="22"/>
    </row>
    <row r="605" spans="2:6" x14ac:dyDescent="0.25">
      <c r="B605" s="4"/>
      <c r="C605" s="20"/>
      <c r="D605" s="22"/>
      <c r="E605" s="23"/>
      <c r="F605" s="22"/>
    </row>
    <row r="606" spans="2:6" x14ac:dyDescent="0.25">
      <c r="B606" s="4"/>
      <c r="C606" s="20"/>
      <c r="D606" s="22"/>
      <c r="E606" s="23"/>
      <c r="F606" s="22"/>
    </row>
    <row r="607" spans="2:6" x14ac:dyDescent="0.25">
      <c r="B607" s="4"/>
      <c r="C607" s="20"/>
      <c r="D607" s="22"/>
      <c r="E607" s="23"/>
      <c r="F607" s="22"/>
    </row>
    <row r="608" spans="2:6" x14ac:dyDescent="0.25">
      <c r="B608" s="4"/>
      <c r="C608" s="20"/>
      <c r="D608" s="22"/>
      <c r="E608" s="23"/>
      <c r="F608" s="22"/>
    </row>
    <row r="609" spans="2:6" x14ac:dyDescent="0.25">
      <c r="B609" s="4"/>
      <c r="C609" s="20"/>
      <c r="D609" s="22"/>
      <c r="E609" s="23"/>
      <c r="F609" s="22"/>
    </row>
    <row r="610" spans="2:6" x14ac:dyDescent="0.25">
      <c r="B610" s="4"/>
      <c r="C610" s="20"/>
      <c r="D610" s="22"/>
      <c r="E610" s="23"/>
      <c r="F610" s="22"/>
    </row>
    <row r="611" spans="2:6" x14ac:dyDescent="0.25">
      <c r="B611" s="4"/>
      <c r="C611" s="20"/>
      <c r="D611" s="22"/>
      <c r="E611" s="23"/>
      <c r="F611" s="22"/>
    </row>
    <row r="612" spans="2:6" x14ac:dyDescent="0.25">
      <c r="B612" s="4"/>
      <c r="C612" s="20"/>
      <c r="D612" s="22"/>
      <c r="E612" s="23"/>
      <c r="F612" s="22"/>
    </row>
    <row r="613" spans="2:6" x14ac:dyDescent="0.25">
      <c r="B613" s="4"/>
      <c r="C613" s="20"/>
      <c r="D613" s="22"/>
      <c r="E613" s="23"/>
      <c r="F613" s="22"/>
    </row>
    <row r="614" spans="2:6" x14ac:dyDescent="0.25">
      <c r="B614" s="4"/>
      <c r="C614" s="20"/>
      <c r="D614" s="22"/>
      <c r="E614" s="23"/>
      <c r="F614" s="22"/>
    </row>
    <row r="615" spans="2:6" x14ac:dyDescent="0.25">
      <c r="B615" s="4"/>
      <c r="C615" s="20"/>
      <c r="D615" s="22"/>
      <c r="E615" s="23"/>
      <c r="F615" s="22"/>
    </row>
    <row r="616" spans="2:6" x14ac:dyDescent="0.25">
      <c r="B616" s="4"/>
      <c r="C616" s="20"/>
      <c r="D616" s="22"/>
      <c r="E616" s="23"/>
      <c r="F616" s="22"/>
    </row>
    <row r="617" spans="2:6" x14ac:dyDescent="0.25">
      <c r="B617" s="4"/>
      <c r="C617" s="20"/>
      <c r="D617" s="22"/>
      <c r="E617" s="23"/>
      <c r="F617" s="22"/>
    </row>
    <row r="618" spans="2:6" x14ac:dyDescent="0.25">
      <c r="B618" s="4"/>
      <c r="C618" s="20"/>
      <c r="D618" s="22"/>
      <c r="E618" s="23"/>
      <c r="F618" s="22"/>
    </row>
    <row r="619" spans="2:6" x14ac:dyDescent="0.25">
      <c r="B619" s="4"/>
      <c r="C619" s="20"/>
      <c r="D619" s="22"/>
      <c r="E619" s="23"/>
      <c r="F619" s="22"/>
    </row>
    <row r="620" spans="2:6" x14ac:dyDescent="0.25">
      <c r="B620" s="4"/>
      <c r="C620" s="20"/>
      <c r="D620" s="22"/>
      <c r="E620" s="23"/>
      <c r="F620" s="22"/>
    </row>
    <row r="621" spans="2:6" x14ac:dyDescent="0.25">
      <c r="B621" s="4"/>
      <c r="C621" s="20"/>
      <c r="D621" s="22"/>
      <c r="E621" s="23"/>
      <c r="F621" s="22"/>
    </row>
    <row r="622" spans="2:6" x14ac:dyDescent="0.25">
      <c r="B622" s="4"/>
      <c r="C622" s="20"/>
      <c r="D622" s="22"/>
      <c r="E622" s="23"/>
      <c r="F622" s="22"/>
    </row>
    <row r="623" spans="2:6" x14ac:dyDescent="0.25">
      <c r="B623" s="4"/>
      <c r="C623" s="20"/>
      <c r="D623" s="22"/>
      <c r="E623" s="23"/>
      <c r="F623" s="22"/>
    </row>
    <row r="624" spans="2:6" x14ac:dyDescent="0.25">
      <c r="B624" s="4"/>
      <c r="C624" s="20"/>
      <c r="D624" s="22"/>
      <c r="E624" s="23"/>
      <c r="F624" s="22"/>
    </row>
    <row r="625" spans="2:6" x14ac:dyDescent="0.25">
      <c r="B625" s="4"/>
      <c r="C625" s="20"/>
      <c r="D625" s="22"/>
      <c r="E625" s="23"/>
      <c r="F625" s="22"/>
    </row>
    <row r="626" spans="2:6" x14ac:dyDescent="0.25">
      <c r="B626" s="4"/>
      <c r="C626" s="20"/>
      <c r="D626" s="22"/>
      <c r="E626" s="23"/>
      <c r="F626" s="22"/>
    </row>
    <row r="627" spans="2:6" x14ac:dyDescent="0.25">
      <c r="B627" s="4"/>
      <c r="C627" s="20"/>
      <c r="D627" s="22"/>
      <c r="E627" s="23"/>
      <c r="F627" s="22"/>
    </row>
    <row r="628" spans="2:6" x14ac:dyDescent="0.25">
      <c r="B628" s="4"/>
      <c r="C628" s="20"/>
      <c r="D628" s="22"/>
      <c r="E628" s="23"/>
      <c r="F628" s="22"/>
    </row>
    <row r="629" spans="2:6" x14ac:dyDescent="0.25">
      <c r="B629" s="4"/>
      <c r="C629" s="20"/>
      <c r="D629" s="22"/>
      <c r="E629" s="23"/>
      <c r="F629" s="22"/>
    </row>
    <row r="630" spans="2:6" x14ac:dyDescent="0.25">
      <c r="B630" s="4"/>
      <c r="C630" s="20"/>
      <c r="D630" s="22"/>
      <c r="E630" s="23"/>
      <c r="F630" s="22"/>
    </row>
    <row r="631" spans="2:6" x14ac:dyDescent="0.25">
      <c r="B631" s="4"/>
      <c r="C631" s="20"/>
      <c r="D631" s="22"/>
      <c r="E631" s="23"/>
      <c r="F631" s="22"/>
    </row>
    <row r="632" spans="2:6" x14ac:dyDescent="0.25">
      <c r="B632" s="4"/>
      <c r="C632" s="20"/>
      <c r="D632" s="22"/>
      <c r="E632" s="23"/>
      <c r="F632" s="22"/>
    </row>
    <row r="633" spans="2:6" ht="16.5" thickBot="1" x14ac:dyDescent="0.3">
      <c r="B633" s="24"/>
      <c r="C633" s="25"/>
      <c r="D633" s="26"/>
      <c r="E633" s="27"/>
      <c r="F633" s="28"/>
    </row>
  </sheetData>
  <mergeCells count="2">
    <mergeCell ref="E3:F3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5"/>
  <sheetViews>
    <sheetView tabSelected="1" workbookViewId="0">
      <selection activeCell="O22" sqref="O22"/>
    </sheetView>
  </sheetViews>
  <sheetFormatPr baseColWidth="10" defaultRowHeight="15.75" x14ac:dyDescent="0.25"/>
  <cols>
    <col min="1" max="1" width="3.625" style="63" customWidth="1"/>
    <col min="2" max="2" width="16.625" style="63" customWidth="1"/>
    <col min="3" max="3" width="10.625" style="63" customWidth="1"/>
    <col min="4" max="4" width="7.625" style="63" customWidth="1"/>
    <col min="5" max="25" width="8.625" style="63" customWidth="1"/>
    <col min="26" max="16384" width="11" style="63"/>
  </cols>
  <sheetData>
    <row r="1" spans="1:36" ht="16.5" thickBot="1" x14ac:dyDescent="0.3">
      <c r="A1" s="62"/>
      <c r="B1" s="393" t="s">
        <v>22</v>
      </c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4"/>
      <c r="O1" s="394"/>
      <c r="P1" s="394"/>
      <c r="Q1" s="394"/>
      <c r="R1" s="394"/>
      <c r="S1" s="394"/>
      <c r="T1" s="395"/>
      <c r="U1" s="395"/>
      <c r="V1" s="395"/>
      <c r="W1" s="395"/>
      <c r="X1" s="395"/>
      <c r="Y1" s="395"/>
      <c r="Z1" s="168"/>
      <c r="AA1" s="168"/>
      <c r="AB1" s="168"/>
      <c r="AC1" s="168"/>
      <c r="AD1" s="168"/>
      <c r="AE1" s="168"/>
      <c r="AF1" s="169"/>
      <c r="AG1" s="169"/>
      <c r="AH1" s="169"/>
      <c r="AI1" s="169"/>
      <c r="AJ1" s="169"/>
    </row>
    <row r="2" spans="1:36" ht="16.5" thickBot="1" x14ac:dyDescent="0.3">
      <c r="A2" s="62"/>
      <c r="B2" s="62"/>
      <c r="C2" s="62"/>
      <c r="D2" s="62"/>
      <c r="E2" s="62"/>
      <c r="F2" s="62"/>
      <c r="G2" s="62"/>
      <c r="H2" s="62"/>
      <c r="I2" s="62"/>
      <c r="J2" s="62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398" t="s">
        <v>0</v>
      </c>
      <c r="W2" s="399"/>
      <c r="X2" s="399"/>
      <c r="Y2" s="400"/>
    </row>
    <row r="3" spans="1:36" ht="16.5" thickBot="1" x14ac:dyDescent="0.3">
      <c r="A3" s="62"/>
      <c r="B3" s="65" t="s">
        <v>1</v>
      </c>
      <c r="C3" s="66" t="s">
        <v>46</v>
      </c>
      <c r="D3" s="66" t="s">
        <v>47</v>
      </c>
      <c r="E3" s="405" t="s">
        <v>3</v>
      </c>
      <c r="F3" s="406"/>
      <c r="G3" s="67" t="s">
        <v>4</v>
      </c>
      <c r="H3" s="405" t="s">
        <v>5</v>
      </c>
      <c r="I3" s="406"/>
      <c r="J3" s="67" t="s">
        <v>4</v>
      </c>
      <c r="K3" s="68" t="s">
        <v>6</v>
      </c>
      <c r="L3" s="69" t="s">
        <v>7</v>
      </c>
      <c r="M3" s="178" t="s">
        <v>8</v>
      </c>
      <c r="N3" s="70" t="s">
        <v>9</v>
      </c>
      <c r="O3" s="71" t="s">
        <v>10</v>
      </c>
      <c r="P3" s="72" t="s">
        <v>11</v>
      </c>
      <c r="Q3" s="73" t="s">
        <v>39</v>
      </c>
      <c r="R3" s="236" t="s">
        <v>59</v>
      </c>
      <c r="S3" s="401" t="s">
        <v>12</v>
      </c>
      <c r="T3" s="402"/>
      <c r="U3" s="74" t="s">
        <v>38</v>
      </c>
      <c r="V3" s="75" t="s">
        <v>13</v>
      </c>
      <c r="W3" s="76" t="s">
        <v>14</v>
      </c>
      <c r="X3" s="77" t="s">
        <v>15</v>
      </c>
      <c r="Y3" s="78" t="s">
        <v>21</v>
      </c>
    </row>
    <row r="4" spans="1:36" x14ac:dyDescent="0.25">
      <c r="A4" s="62"/>
      <c r="B4" s="79">
        <v>43132</v>
      </c>
      <c r="C4" s="320" t="s">
        <v>60</v>
      </c>
      <c r="D4" s="321"/>
      <c r="E4" s="322">
        <f>IFERROR(VLOOKUP(C4,TR!$B$2:$F$633,2,0),"")</f>
        <v>0.29166666666666669</v>
      </c>
      <c r="F4" s="323">
        <f>IFERROR(VLOOKUP(C4,TR!$B$2:$F$633,3,0),"")</f>
        <v>0.375</v>
      </c>
      <c r="G4" s="324">
        <f>IF(ISERROR(F4-E4),0,F4-E4)</f>
        <v>8.3333333333333315E-2</v>
      </c>
      <c r="H4" s="312">
        <f>IFERROR(VLOOKUP(C4,TR!$B$2:$F$633,4,0),"")</f>
        <v>0.58333333333333337</v>
      </c>
      <c r="I4" s="310">
        <f>IFERROR(VLOOKUP(C4,TR!$B$2:$F$633,5,0),"")</f>
        <v>0.89722222222222225</v>
      </c>
      <c r="J4" s="324">
        <f>IF(ISERROR(I4-H4),0,(I4-H4))</f>
        <v>0.31388888888888888</v>
      </c>
      <c r="K4" s="325" t="str">
        <f t="shared" ref="K4:K39" si="0">IF(COUNTA(E4:F4,H4:I4)=5,1,IF(AND(E4&lt;"5:00"*1,E4&gt;"2:00"*1),1,IF(AND(I4&gt;="22:01"*1,I4&lt;="26:01"*1),1,IF(AND(I4&lt;="22:00"*1,SUM(I4,S4)&gt;="22:01"*1),1,""))))</f>
        <v/>
      </c>
      <c r="L4" s="326" t="str">
        <f t="shared" ref="L4:L39" si="1">IF(LEFT(C4,1)="s","",IF(LEFT(C4,1)="d","",IF(LEFT(C4,1)="Férié","",IF(COUNTA(E4:F4,H4:I4)=5,1,IF(AND(F4&gt;="13:15"*1,H4&lt;""),1,IF(AND(H4&gt;="11:00"*1,H4&lt;="12:15"*1),1,IF(AND(F4&lt;="13:15"*1,SUM(F4,S4)&gt;="13:15"*1),1,"")))))))</f>
        <v/>
      </c>
      <c r="M4" s="327" t="str">
        <f t="shared" ref="M4:M39" si="2">IF(LEFT(C4,1)="d","",IF(LEFT(C4,5)="Férié","",IF(AND(I4&gt;="19:31"*1,1,I4&lt;="21:30"*1,L4=""),1,IF(AND(I4&lt;="19:30"*1,SUM(I4,S4)&gt;="19:31"*1),1,""))))</f>
        <v/>
      </c>
      <c r="N4" s="328" t="str">
        <f>IF((LEFT(C4,1)="d"),1,IF(AND(LEFT(C4,1)="s",I4&gt;="24:01"*1),1,IF(AND(I4&lt;&gt;"",I4&lt;="23:59"*1,SUM(I4,S4)&gt;="24:01"*1),1,"")))</f>
        <v/>
      </c>
      <c r="O4" s="329" t="str">
        <f>IF(OR(ISNUMBER(FIND("FériéCC",C4)),ISNUMBER(FIND("FériéCH",C4)),ISNUMBER(FIND("f",C4))),1,"")</f>
        <v/>
      </c>
      <c r="P4" s="383">
        <f>IF(AND(L4="",M4=""),IF(AND(OR(ISNUMBER(SEARCH("s",C4)),ISNUMBER(SEARCH("d",C4)),ISNUMBER(SEARCH("f",C4))),OR(G4&gt;0,J4&gt;0)),1,IF(AND(G4&gt;0,J4&gt;0,I4&gt;"20:1"*1),1,"")),"")</f>
        <v>1</v>
      </c>
      <c r="Q4" s="318" t="str">
        <f t="shared" ref="Q4:Q17" si="3">IF(R4="","",IF(R4+U4&gt;=TIME(13,,),1,""))</f>
        <v/>
      </c>
      <c r="R4" s="237"/>
      <c r="S4" s="29"/>
      <c r="T4" s="35" t="str">
        <f t="shared" ref="T4:T39" si="4">IF(ISBLANK(S4),"",S4*24)</f>
        <v/>
      </c>
      <c r="U4" s="33">
        <f t="shared" ref="U4:U37" si="5">IF(G4=0,IF(J4=0,"",I4-H4),IF(J4=0,F4-E4,I4-E4))</f>
        <v>0.60555555555555562</v>
      </c>
      <c r="V4" s="34">
        <f t="shared" ref="V4:V37" si="6">IF(ISERROR((F4-E4)+(I4-H4)),0,(F4-E4)+(I4-H4))</f>
        <v>0.3972222222222222</v>
      </c>
      <c r="W4" s="136">
        <f>V4*24</f>
        <v>9.5333333333333332</v>
      </c>
      <c r="X4" s="153"/>
      <c r="Y4" s="133">
        <f>IF(W4-X4=0,"0,00",W4-X4)</f>
        <v>9.5333333333333332</v>
      </c>
    </row>
    <row r="5" spans="1:36" x14ac:dyDescent="0.25">
      <c r="A5" s="62"/>
      <c r="B5" s="79">
        <v>43133</v>
      </c>
      <c r="C5" s="319" t="s">
        <v>71</v>
      </c>
      <c r="D5" s="308"/>
      <c r="E5" s="331">
        <f>IFERROR(VLOOKUP(C5,TR!$B$2:$F$633,2,0),"")</f>
        <v>0.29166666666666669</v>
      </c>
      <c r="F5" s="332">
        <f>IFERROR(VLOOKUP(C5,TR!$B$2:$F$633,3,0),"")</f>
        <v>0.375</v>
      </c>
      <c r="G5" s="311">
        <f t="shared" ref="G5:G8" si="7">IF(ISERROR(F5-E5),0,F5-E5)</f>
        <v>8.3333333333333315E-2</v>
      </c>
      <c r="H5" s="334">
        <f>IFERROR(VLOOKUP(C5,TR!$B$2:$F$633,4,0),"")</f>
        <v>0.58333333333333337</v>
      </c>
      <c r="I5" s="332">
        <f>IFERROR(VLOOKUP(C5,TR!$B$2:$F$633,5,0),"")</f>
        <v>0.8534722222222223</v>
      </c>
      <c r="J5" s="311">
        <f t="shared" ref="J5:J8" si="8">IF(ISERROR(I5-H5),0,(I5-H5))</f>
        <v>0.27013888888888893</v>
      </c>
      <c r="K5" s="330" t="str">
        <f t="shared" si="0"/>
        <v/>
      </c>
      <c r="L5" s="314" t="str">
        <f t="shared" si="1"/>
        <v/>
      </c>
      <c r="M5" s="315">
        <f>IF(LEFT(C5,1)="d","",IF(LEFT(C5,5)="Férié","",IF(AND(I5&gt;="19:31"*1,1,I5&lt;="21:30"*1,L5=""),1,IF(AND(I5&lt;="19:30"*1,SUM(I5,S5)&gt;="19:31"*1),1,""))))</f>
        <v>1</v>
      </c>
      <c r="N5" s="316" t="str">
        <f t="shared" ref="N5:N28" si="9">IF((LEFT(C5,1)="d"),1,IF(AND(LEFT(C5,1)="s",I5&gt;="24:01"*1),1,IF(AND(I5&lt;&gt;"",I5&lt;="23:59"*1,SUM(I5,S5)&gt;="24:01"*1),1,"")))</f>
        <v/>
      </c>
      <c r="O5" s="317" t="str">
        <f t="shared" ref="O5:O21" si="10">IF(OR(ISNUMBER(FIND("FériéCC",C5)),ISNUMBER(FIND("FériéCH",C5)),ISNUMBER(FIND("f",C5))),1,"")</f>
        <v/>
      </c>
      <c r="P5" s="384" t="str">
        <f t="shared" ref="P5:P12" si="11">IF(AND(L5="",M5=""),IF(AND(OR(ISNUMBER(SEARCH("s",C5)),ISNUMBER(SEARCH("d",C5)),ISNUMBER(SEARCH("f",C5))),OR(G5&gt;0,J5&gt;0)),1,IF(AND(G5&gt;0,J5&gt;0,I5&gt;"20:1"*1),1,"")),"")</f>
        <v/>
      </c>
      <c r="Q5" s="318" t="str">
        <f t="shared" si="3"/>
        <v/>
      </c>
      <c r="R5" s="237"/>
      <c r="S5" s="30"/>
      <c r="T5" s="35" t="str">
        <f t="shared" si="4"/>
        <v/>
      </c>
      <c r="U5" s="36">
        <f t="shared" si="5"/>
        <v>0.56180555555555567</v>
      </c>
      <c r="V5" s="34">
        <f t="shared" si="6"/>
        <v>0.35347222222222224</v>
      </c>
      <c r="W5" s="137">
        <f>V5*24</f>
        <v>8.4833333333333343</v>
      </c>
      <c r="X5" s="154"/>
      <c r="Y5" s="134">
        <f t="shared" ref="Y5:Y39" si="12">IF(W5-X5=0,"0,00",W5-X5)</f>
        <v>8.4833333333333343</v>
      </c>
    </row>
    <row r="6" spans="1:36" x14ac:dyDescent="0.25">
      <c r="A6" s="62"/>
      <c r="B6" s="79">
        <v>43134</v>
      </c>
      <c r="C6" s="319" t="s">
        <v>78</v>
      </c>
      <c r="D6" s="308"/>
      <c r="E6" s="331">
        <f>IFERROR(VLOOKUP(C6,TR!$B$2:$F$633,2,0),"")</f>
        <v>0.25</v>
      </c>
      <c r="F6" s="332">
        <f>IFERROR(VLOOKUP(C6,TR!$B$2:$F$633,3,0),"")</f>
        <v>0.54166666666666663</v>
      </c>
      <c r="G6" s="333">
        <f t="shared" si="7"/>
        <v>0.29166666666666663</v>
      </c>
      <c r="H6" s="334">
        <f>IFERROR(VLOOKUP(C6,TR!$B$2:$F$633,4,0),"")</f>
        <v>0</v>
      </c>
      <c r="I6" s="332">
        <f>IFERROR(VLOOKUP(C6,TR!$B$2:$F$633,5,0),"")</f>
        <v>0</v>
      </c>
      <c r="J6" s="311">
        <f t="shared" si="8"/>
        <v>0</v>
      </c>
      <c r="K6" s="335" t="str">
        <f t="shared" si="0"/>
        <v/>
      </c>
      <c r="L6" s="314" t="str">
        <f t="shared" si="1"/>
        <v/>
      </c>
      <c r="M6" s="315" t="str">
        <f t="shared" si="2"/>
        <v/>
      </c>
      <c r="N6" s="316" t="str">
        <f t="shared" si="9"/>
        <v/>
      </c>
      <c r="O6" s="317" t="str">
        <f t="shared" si="10"/>
        <v/>
      </c>
      <c r="P6" s="384">
        <f t="shared" si="11"/>
        <v>1</v>
      </c>
      <c r="Q6" s="318" t="str">
        <f t="shared" si="3"/>
        <v/>
      </c>
      <c r="R6" s="237"/>
      <c r="S6" s="30"/>
      <c r="T6" s="35" t="str">
        <f t="shared" si="4"/>
        <v/>
      </c>
      <c r="U6" s="36">
        <f t="shared" si="5"/>
        <v>0.29166666666666663</v>
      </c>
      <c r="V6" s="34">
        <f t="shared" si="6"/>
        <v>0.29166666666666663</v>
      </c>
      <c r="W6" s="137">
        <f>V6*24</f>
        <v>6.9999999999999991</v>
      </c>
      <c r="X6" s="154"/>
      <c r="Y6" s="134">
        <f t="shared" si="12"/>
        <v>6.9999999999999991</v>
      </c>
    </row>
    <row r="7" spans="1:36" s="297" customFormat="1" x14ac:dyDescent="0.25">
      <c r="A7" s="294"/>
      <c r="B7" s="306">
        <v>43135</v>
      </c>
      <c r="C7" s="336" t="s">
        <v>77</v>
      </c>
      <c r="D7" s="337"/>
      <c r="E7" s="338">
        <f>IFERROR(VLOOKUP(C7,TR!$B$2:$F$633,2,0),"")</f>
        <v>0</v>
      </c>
      <c r="F7" s="339">
        <f>IFERROR(VLOOKUP(C7,TR!$B$2:$F$633,3,0),"")</f>
        <v>0</v>
      </c>
      <c r="G7" s="311">
        <f t="shared" si="7"/>
        <v>0</v>
      </c>
      <c r="H7" s="340">
        <f>IFERROR(VLOOKUP(C7,TR!$B$2:$F$633,4,0),"")</f>
        <v>0.58333333333333337</v>
      </c>
      <c r="I7" s="339">
        <f>IFERROR(VLOOKUP(C7,TR!$B$2:$F$633,5,0),"")</f>
        <v>0.85486111111111107</v>
      </c>
      <c r="J7" s="311">
        <f>IF(ISERROR(I7-H7),0,(I7-H7))</f>
        <v>0.2715277777777777</v>
      </c>
      <c r="K7" s="341" t="str">
        <f t="shared" si="0"/>
        <v/>
      </c>
      <c r="L7" s="342" t="str">
        <f t="shared" si="1"/>
        <v/>
      </c>
      <c r="M7" s="315">
        <f>IF(LEFT(C7,1)="d","",IF(LEFT(C7,5)="Férié","",IF(AND(I7&gt;="19:31"*1,1,I7&lt;="21:30"*1,L7=""),1,IF(AND(I7&lt;="19:30"*1,SUM(I7,S7)&gt;="19:31"*1),1,""))))</f>
        <v>1</v>
      </c>
      <c r="N7" s="343" t="str">
        <f t="shared" si="9"/>
        <v/>
      </c>
      <c r="O7" s="317" t="str">
        <f t="shared" si="10"/>
        <v/>
      </c>
      <c r="P7" s="384" t="str">
        <f t="shared" si="11"/>
        <v/>
      </c>
      <c r="Q7" s="344" t="str">
        <f t="shared" si="3"/>
        <v/>
      </c>
      <c r="R7" s="295"/>
      <c r="S7" s="296"/>
      <c r="T7" s="289" t="str">
        <f t="shared" si="4"/>
        <v/>
      </c>
      <c r="U7" s="36">
        <f t="shared" si="5"/>
        <v>0.2715277777777777</v>
      </c>
      <c r="V7" s="34">
        <f t="shared" si="6"/>
        <v>0.2715277777777777</v>
      </c>
      <c r="W7" s="290">
        <f t="shared" ref="W7:W37" si="13">V7*24</f>
        <v>6.5166666666666648</v>
      </c>
      <c r="X7" s="291"/>
      <c r="Y7" s="292">
        <f t="shared" si="12"/>
        <v>6.5166666666666648</v>
      </c>
    </row>
    <row r="8" spans="1:36" x14ac:dyDescent="0.25">
      <c r="A8" s="62"/>
      <c r="B8" s="298">
        <v>43136</v>
      </c>
      <c r="C8" s="319" t="s">
        <v>62</v>
      </c>
      <c r="D8" s="308"/>
      <c r="E8" s="309">
        <f>IFERROR(VLOOKUP(C8,TR!$B$2:$F$633,2,0),"")</f>
        <v>0</v>
      </c>
      <c r="F8" s="310">
        <f>IFERROR(VLOOKUP(C8,TR!$B$2:$F$633,3,0),"")</f>
        <v>0</v>
      </c>
      <c r="G8" s="311">
        <f t="shared" si="7"/>
        <v>0</v>
      </c>
      <c r="H8" s="312">
        <f>IFERROR(VLOOKUP(C8,TR!$B$2:$F$633,4,0),"")</f>
        <v>0.625</v>
      </c>
      <c r="I8" s="310">
        <f>IFERROR(VLOOKUP(C8,TR!$B$2:$F$633,5,0),"")</f>
        <v>0.8125</v>
      </c>
      <c r="J8" s="311">
        <f t="shared" si="8"/>
        <v>0.1875</v>
      </c>
      <c r="K8" s="313" t="str">
        <f t="shared" si="0"/>
        <v/>
      </c>
      <c r="L8" s="314" t="str">
        <f t="shared" si="1"/>
        <v/>
      </c>
      <c r="M8" s="315" t="str">
        <f t="shared" si="2"/>
        <v/>
      </c>
      <c r="N8" s="316" t="str">
        <f t="shared" si="9"/>
        <v/>
      </c>
      <c r="O8" s="317">
        <f t="shared" si="10"/>
        <v>1</v>
      </c>
      <c r="P8" s="384">
        <f t="shared" si="11"/>
        <v>1</v>
      </c>
      <c r="Q8" s="318" t="str">
        <f t="shared" si="3"/>
        <v/>
      </c>
      <c r="R8" s="237"/>
      <c r="S8" s="30"/>
      <c r="T8" s="35" t="str">
        <f t="shared" si="4"/>
        <v/>
      </c>
      <c r="U8" s="36">
        <f t="shared" si="5"/>
        <v>0.1875</v>
      </c>
      <c r="V8" s="34">
        <f t="shared" si="6"/>
        <v>0.1875</v>
      </c>
      <c r="W8" s="137">
        <f t="shared" si="13"/>
        <v>4.5</v>
      </c>
      <c r="X8" s="154"/>
      <c r="Y8" s="134">
        <f t="shared" si="12"/>
        <v>4.5</v>
      </c>
    </row>
    <row r="9" spans="1:36" x14ac:dyDescent="0.25">
      <c r="A9" s="62"/>
      <c r="B9" s="298">
        <v>43137</v>
      </c>
      <c r="C9" s="385" t="s">
        <v>67</v>
      </c>
      <c r="D9" s="308"/>
      <c r="E9" s="309">
        <f>IFERROR(VLOOKUP(C9,TR!$B$2:$F$633,2,0),"")</f>
        <v>0.20694444444444446</v>
      </c>
      <c r="F9" s="310">
        <f>IFERROR(VLOOKUP(C9,TR!$B$2:$F$633,3,0),"")</f>
        <v>0.5</v>
      </c>
      <c r="G9" s="311">
        <f t="shared" ref="G9:G37" si="14">IF(ISERROR(F9-E9),0,F9-E9)</f>
        <v>0.29305555555555551</v>
      </c>
      <c r="H9" s="312">
        <f>IFERROR(VLOOKUP(C9,TR!$B$2:$F$633,4,0),"")</f>
        <v>0</v>
      </c>
      <c r="I9" s="310">
        <f>IFERROR(VLOOKUP(C9,TR!$B$2:$F$633,5,0),"")</f>
        <v>0</v>
      </c>
      <c r="J9" s="311">
        <f t="shared" ref="J9:J37" si="15">IF(ISERROR(I9-H9),0,(I9-H9))</f>
        <v>0</v>
      </c>
      <c r="K9" s="313">
        <f t="shared" si="0"/>
        <v>1</v>
      </c>
      <c r="L9" s="314" t="str">
        <f t="shared" si="1"/>
        <v/>
      </c>
      <c r="M9" s="315" t="str">
        <f t="shared" si="2"/>
        <v/>
      </c>
      <c r="N9" s="316">
        <f t="shared" si="9"/>
        <v>1</v>
      </c>
      <c r="O9" s="317" t="str">
        <f t="shared" si="10"/>
        <v/>
      </c>
      <c r="P9" s="384">
        <f t="shared" si="11"/>
        <v>1</v>
      </c>
      <c r="Q9" s="318" t="str">
        <f t="shared" si="3"/>
        <v/>
      </c>
      <c r="R9" s="238"/>
      <c r="S9" s="30"/>
      <c r="T9" s="35" t="str">
        <f t="shared" si="4"/>
        <v/>
      </c>
      <c r="U9" s="36">
        <f t="shared" si="5"/>
        <v>0.29305555555555551</v>
      </c>
      <c r="V9" s="34">
        <f t="shared" si="6"/>
        <v>0.29305555555555551</v>
      </c>
      <c r="W9" s="137">
        <f t="shared" si="13"/>
        <v>7.0333333333333323</v>
      </c>
      <c r="X9" s="154"/>
      <c r="Y9" s="134">
        <f t="shared" si="12"/>
        <v>7.0333333333333323</v>
      </c>
    </row>
    <row r="10" spans="1:36" x14ac:dyDescent="0.25">
      <c r="A10" s="62"/>
      <c r="B10" s="298">
        <v>43138</v>
      </c>
      <c r="C10" s="385" t="s">
        <v>76</v>
      </c>
      <c r="D10" s="308"/>
      <c r="E10" s="309">
        <f>IFERROR(VLOOKUP(C10,TR!$B$2:$F$633,2,0),"")</f>
        <v>0.25</v>
      </c>
      <c r="F10" s="310">
        <f>IFERROR(VLOOKUP(C10,TR!$B$2:$F$633,3,0),"")</f>
        <v>0.56874999999999998</v>
      </c>
      <c r="G10" s="311">
        <f t="shared" si="14"/>
        <v>0.31874999999999998</v>
      </c>
      <c r="H10" s="312">
        <f>IFERROR(VLOOKUP(C10,TR!$B$2:$F$633,4,0),"")</f>
        <v>0</v>
      </c>
      <c r="I10" s="310">
        <f>IFERROR(VLOOKUP(C10,TR!$B$2:$F$633,5,0),"")</f>
        <v>0</v>
      </c>
      <c r="J10" s="311">
        <f t="shared" si="15"/>
        <v>0</v>
      </c>
      <c r="K10" s="313" t="str">
        <f t="shared" si="0"/>
        <v/>
      </c>
      <c r="L10" s="314" t="str">
        <f t="shared" si="1"/>
        <v/>
      </c>
      <c r="M10" s="315" t="str">
        <f t="shared" si="2"/>
        <v/>
      </c>
      <c r="N10" s="316">
        <f t="shared" si="9"/>
        <v>1</v>
      </c>
      <c r="O10" s="317">
        <f t="shared" si="10"/>
        <v>1</v>
      </c>
      <c r="P10" s="384">
        <f t="shared" si="11"/>
        <v>1</v>
      </c>
      <c r="Q10" s="318" t="str">
        <f t="shared" si="3"/>
        <v/>
      </c>
      <c r="R10" s="238"/>
      <c r="S10" s="246"/>
      <c r="T10" s="35" t="str">
        <f t="shared" si="4"/>
        <v/>
      </c>
      <c r="U10" s="36">
        <f t="shared" si="5"/>
        <v>0.31874999999999998</v>
      </c>
      <c r="V10" s="34">
        <f t="shared" si="6"/>
        <v>0.31874999999999998</v>
      </c>
      <c r="W10" s="137">
        <f t="shared" si="13"/>
        <v>7.6499999999999995</v>
      </c>
      <c r="X10" s="154"/>
      <c r="Y10" s="134">
        <f t="shared" si="12"/>
        <v>7.6499999999999995</v>
      </c>
    </row>
    <row r="11" spans="1:36" x14ac:dyDescent="0.25">
      <c r="A11" s="62"/>
      <c r="B11" s="298">
        <v>43139</v>
      </c>
      <c r="C11" s="385" t="s">
        <v>79</v>
      </c>
      <c r="D11" s="308"/>
      <c r="E11" s="309">
        <f>IFERROR(VLOOKUP(C11,TR!$B$2:$F$633,2,0),"")</f>
        <v>0</v>
      </c>
      <c r="F11" s="310">
        <f>IFERROR(VLOOKUP(C11,TR!$B$2:$F$633,3,0),"")</f>
        <v>0</v>
      </c>
      <c r="G11" s="311">
        <f t="shared" si="14"/>
        <v>0</v>
      </c>
      <c r="H11" s="312">
        <f>IFERROR(VLOOKUP(C11,TR!$B$2:$F$633,4,0),"")</f>
        <v>0.58333333333333337</v>
      </c>
      <c r="I11" s="310">
        <f>IFERROR(VLOOKUP(C11,TR!$B$2:$F$633,5,0),"")</f>
        <v>0.85486111111111107</v>
      </c>
      <c r="J11" s="311">
        <f t="shared" si="15"/>
        <v>0.2715277777777777</v>
      </c>
      <c r="K11" s="313" t="str">
        <f t="shared" si="0"/>
        <v/>
      </c>
      <c r="L11" s="314" t="str">
        <f t="shared" si="1"/>
        <v/>
      </c>
      <c r="M11" s="315" t="str">
        <f t="shared" si="2"/>
        <v/>
      </c>
      <c r="N11" s="316">
        <f t="shared" si="9"/>
        <v>1</v>
      </c>
      <c r="O11" s="317">
        <f t="shared" si="10"/>
        <v>1</v>
      </c>
      <c r="P11" s="384">
        <f t="shared" si="11"/>
        <v>1</v>
      </c>
      <c r="Q11" s="318" t="str">
        <f t="shared" si="3"/>
        <v/>
      </c>
      <c r="R11" s="238"/>
      <c r="S11" s="246"/>
      <c r="T11" s="35" t="str">
        <f t="shared" si="4"/>
        <v/>
      </c>
      <c r="U11" s="36">
        <f t="shared" si="5"/>
        <v>0.2715277777777777</v>
      </c>
      <c r="V11" s="34">
        <f t="shared" si="6"/>
        <v>0.2715277777777777</v>
      </c>
      <c r="W11" s="137">
        <f t="shared" si="13"/>
        <v>6.5166666666666648</v>
      </c>
      <c r="X11" s="154"/>
      <c r="Y11" s="134">
        <f t="shared" si="12"/>
        <v>6.5166666666666648</v>
      </c>
    </row>
    <row r="12" spans="1:36" ht="16.5" thickBot="1" x14ac:dyDescent="0.3">
      <c r="A12" s="62"/>
      <c r="B12" s="299">
        <v>43140</v>
      </c>
      <c r="C12" s="345"/>
      <c r="D12" s="346"/>
      <c r="E12" s="347" t="str">
        <f>IFERROR(VLOOKUP(C12,TR!$B$2:$F$633,2,0),"")</f>
        <v/>
      </c>
      <c r="F12" s="348" t="str">
        <f>IFERROR(VLOOKUP(C12,TR!$B$2:$F$633,3,0),"")</f>
        <v/>
      </c>
      <c r="G12" s="349">
        <f t="shared" si="14"/>
        <v>0</v>
      </c>
      <c r="H12" s="350" t="str">
        <f>IFERROR(VLOOKUP(C12,TR!$B$2:$F$633,4,0),"")</f>
        <v/>
      </c>
      <c r="I12" s="348" t="str">
        <f>IFERROR(VLOOKUP(C12,TR!$B$2:$F$633,5,0),"")</f>
        <v/>
      </c>
      <c r="J12" s="349">
        <f t="shared" si="15"/>
        <v>0</v>
      </c>
      <c r="K12" s="351" t="str">
        <f t="shared" si="0"/>
        <v/>
      </c>
      <c r="L12" s="352" t="str">
        <f t="shared" si="1"/>
        <v/>
      </c>
      <c r="M12" s="353" t="str">
        <f t="shared" si="2"/>
        <v/>
      </c>
      <c r="N12" s="354" t="str">
        <f t="shared" si="9"/>
        <v/>
      </c>
      <c r="O12" s="355" t="str">
        <f t="shared" si="10"/>
        <v/>
      </c>
      <c r="P12" s="390" t="str">
        <f t="shared" si="11"/>
        <v/>
      </c>
      <c r="Q12" s="356" t="str">
        <f t="shared" si="3"/>
        <v/>
      </c>
      <c r="R12" s="238"/>
      <c r="S12" s="246"/>
      <c r="T12" s="35" t="str">
        <f t="shared" si="4"/>
        <v/>
      </c>
      <c r="U12" s="36" t="str">
        <f t="shared" si="5"/>
        <v/>
      </c>
      <c r="V12" s="34">
        <f t="shared" si="6"/>
        <v>0</v>
      </c>
      <c r="W12" s="137">
        <f t="shared" si="13"/>
        <v>0</v>
      </c>
      <c r="X12" s="154"/>
      <c r="Y12" s="134" t="str">
        <f t="shared" si="12"/>
        <v>0,00</v>
      </c>
    </row>
    <row r="13" spans="1:36" ht="16.5" thickTop="1" x14ac:dyDescent="0.25">
      <c r="A13" s="62"/>
      <c r="B13" s="298">
        <v>43141</v>
      </c>
      <c r="C13" s="357" t="s">
        <v>60</v>
      </c>
      <c r="D13" s="358"/>
      <c r="E13" s="359">
        <f>IFERROR(VLOOKUP(C13,TR!$B$2:$F$633,2,0),"")</f>
        <v>0.29166666666666669</v>
      </c>
      <c r="F13" s="360">
        <f>IFERROR(VLOOKUP(C13,TR!$B$2:$F$633,3,0),"")</f>
        <v>0.375</v>
      </c>
      <c r="G13" s="361">
        <f t="shared" si="14"/>
        <v>8.3333333333333315E-2</v>
      </c>
      <c r="H13" s="359">
        <f>IFERROR(VLOOKUP(C13,TR!$B$2:$F$633,4,0),"")</f>
        <v>0.58333333333333337</v>
      </c>
      <c r="I13" s="360">
        <f>IFERROR(VLOOKUP(C13,TR!$B$2:$F$633,5,0),"")</f>
        <v>0.89722222222222225</v>
      </c>
      <c r="J13" s="361">
        <f t="shared" si="15"/>
        <v>0.31388888888888888</v>
      </c>
      <c r="K13" s="362" t="str">
        <f t="shared" si="0"/>
        <v/>
      </c>
      <c r="L13" s="363" t="str">
        <f t="shared" si="1"/>
        <v/>
      </c>
      <c r="M13" s="364" t="str">
        <f t="shared" si="2"/>
        <v/>
      </c>
      <c r="N13" s="365" t="str">
        <f t="shared" si="9"/>
        <v/>
      </c>
      <c r="O13" s="366" t="str">
        <f t="shared" si="10"/>
        <v/>
      </c>
      <c r="P13" s="367">
        <f>IF(AND(OR(ISNUMBER(FIND("s",C13)),ISNUMBER(FIND("d",C13)),ISNUMBER(FIND("f",C13)),I13&gt;="20:31"*1,),L13="",M13="",G13&gt;0),1,IF(AND(I13&lt;="20:30"*1,SUM(I13,S13)&gt;="20:31"*1),1,""))</f>
        <v>1</v>
      </c>
      <c r="Q13" s="368" t="str">
        <f t="shared" si="3"/>
        <v/>
      </c>
      <c r="R13" s="238"/>
      <c r="S13" s="246"/>
      <c r="T13" s="35" t="str">
        <f t="shared" si="4"/>
        <v/>
      </c>
      <c r="U13" s="36">
        <f t="shared" si="5"/>
        <v>0.60555555555555562</v>
      </c>
      <c r="V13" s="34">
        <f t="shared" si="6"/>
        <v>0.3972222222222222</v>
      </c>
      <c r="W13" s="137">
        <f t="shared" si="13"/>
        <v>9.5333333333333332</v>
      </c>
      <c r="X13" s="154"/>
      <c r="Y13" s="134">
        <f t="shared" si="12"/>
        <v>9.5333333333333332</v>
      </c>
    </row>
    <row r="14" spans="1:36" x14ac:dyDescent="0.25">
      <c r="A14" s="62"/>
      <c r="B14" s="298">
        <v>43142</v>
      </c>
      <c r="C14" s="357" t="s">
        <v>71</v>
      </c>
      <c r="D14" s="358"/>
      <c r="E14" s="359">
        <f>IFERROR(VLOOKUP(C14,TR!$B$2:$F$633,2,0),"")</f>
        <v>0.29166666666666669</v>
      </c>
      <c r="F14" s="360">
        <f>IFERROR(VLOOKUP(C14,TR!$B$2:$F$633,3,0),"")</f>
        <v>0.375</v>
      </c>
      <c r="G14" s="361">
        <f t="shared" si="14"/>
        <v>8.3333333333333315E-2</v>
      </c>
      <c r="H14" s="359">
        <f>IFERROR(VLOOKUP(C14,TR!$B$2:$F$633,4,0),"")</f>
        <v>0.58333333333333337</v>
      </c>
      <c r="I14" s="360">
        <f>IFERROR(VLOOKUP(C14,TR!$B$2:$F$633,5,0),"")</f>
        <v>0.8534722222222223</v>
      </c>
      <c r="J14" s="361">
        <f t="shared" si="15"/>
        <v>0.27013888888888893</v>
      </c>
      <c r="K14" s="362"/>
      <c r="L14" s="363" t="str">
        <f t="shared" si="1"/>
        <v/>
      </c>
      <c r="M14" s="364">
        <f t="shared" si="2"/>
        <v>1</v>
      </c>
      <c r="N14" s="365" t="str">
        <f t="shared" si="9"/>
        <v/>
      </c>
      <c r="O14" s="369" t="str">
        <f t="shared" si="10"/>
        <v/>
      </c>
      <c r="P14" s="367" t="str">
        <f t="shared" ref="P14:P18" si="16">IF(AND(OR(ISNUMBER(FIND("s",C14)),ISNUMBER(FIND("d",C14)),ISNUMBER(FIND("f",C14)),I14&gt;="20:31"*1,),L14="",M14="",G14&gt;0),1,IF(AND(I14&lt;="20:30"*1,SUM(I14,S14)&gt;="20:31"*1),1,""))</f>
        <v/>
      </c>
      <c r="Q14" s="368"/>
      <c r="R14" s="238"/>
      <c r="S14" s="246"/>
      <c r="T14" s="35" t="str">
        <f t="shared" si="4"/>
        <v/>
      </c>
      <c r="U14" s="36">
        <f t="shared" si="5"/>
        <v>0.56180555555555567</v>
      </c>
      <c r="V14" s="34">
        <f t="shared" si="6"/>
        <v>0.35347222222222224</v>
      </c>
      <c r="W14" s="137">
        <f t="shared" si="13"/>
        <v>8.4833333333333343</v>
      </c>
      <c r="X14" s="154"/>
      <c r="Y14" s="134">
        <f t="shared" si="12"/>
        <v>8.4833333333333343</v>
      </c>
    </row>
    <row r="15" spans="1:36" x14ac:dyDescent="0.25">
      <c r="A15" s="62"/>
      <c r="B15" s="298">
        <v>43143</v>
      </c>
      <c r="C15" s="357" t="s">
        <v>78</v>
      </c>
      <c r="D15" s="308"/>
      <c r="E15" s="309">
        <f>IFERROR(VLOOKUP(C15,TR!$B$2:$F$633,2,0),"")</f>
        <v>0.25</v>
      </c>
      <c r="F15" s="370">
        <f>IFERROR(VLOOKUP(C15,TR!$B$2:$F$633,3,0),"")</f>
        <v>0.54166666666666663</v>
      </c>
      <c r="G15" s="311">
        <f t="shared" si="14"/>
        <v>0.29166666666666663</v>
      </c>
      <c r="H15" s="309">
        <f>IFERROR(VLOOKUP(C15,TR!$B$2:$F$633,4,0),"")</f>
        <v>0</v>
      </c>
      <c r="I15" s="370">
        <f>IFERROR(VLOOKUP(C15,TR!$B$2:$F$633,5,0),"")</f>
        <v>0</v>
      </c>
      <c r="J15" s="361">
        <f t="shared" si="15"/>
        <v>0</v>
      </c>
      <c r="K15" s="371" t="str">
        <f t="shared" si="0"/>
        <v/>
      </c>
      <c r="L15" s="314" t="str">
        <f t="shared" si="1"/>
        <v/>
      </c>
      <c r="M15" s="372" t="str">
        <f t="shared" si="2"/>
        <v/>
      </c>
      <c r="N15" s="316" t="str">
        <f t="shared" si="9"/>
        <v/>
      </c>
      <c r="O15" s="369" t="str">
        <f t="shared" si="10"/>
        <v/>
      </c>
      <c r="P15" s="367">
        <f>IF(AND(OR(ISNUMBER(FIND("s",C15)),ISNUMBER(FIND("d",C15)),ISNUMBER(FIND("f",C15)),I15&gt;="20:31"*1,),L15="",M15="",G15&gt;0),1,IF(AND(I15&lt;="20:30"*1,SUM(I15,S15)&gt;="20:31"*1),1,""))</f>
        <v>1</v>
      </c>
      <c r="Q15" s="373" t="str">
        <f t="shared" si="3"/>
        <v/>
      </c>
      <c r="R15" s="282"/>
      <c r="S15" s="191"/>
      <c r="T15" s="35" t="str">
        <f t="shared" si="4"/>
        <v/>
      </c>
      <c r="U15" s="36">
        <f t="shared" si="5"/>
        <v>0.29166666666666663</v>
      </c>
      <c r="V15" s="34">
        <f t="shared" si="6"/>
        <v>0.29166666666666663</v>
      </c>
      <c r="W15" s="137">
        <f t="shared" si="13"/>
        <v>6.9999999999999991</v>
      </c>
      <c r="X15" s="154"/>
      <c r="Y15" s="134">
        <f t="shared" si="12"/>
        <v>6.9999999999999991</v>
      </c>
    </row>
    <row r="16" spans="1:36" s="293" customFormat="1" ht="16.5" customHeight="1" x14ac:dyDescent="0.25">
      <c r="A16" s="286"/>
      <c r="B16" s="298">
        <v>43144</v>
      </c>
      <c r="C16" s="336" t="s">
        <v>77</v>
      </c>
      <c r="D16" s="308"/>
      <c r="E16" s="338">
        <f>IFERROR(VLOOKUP(C16,TR!$B$2:$F$633,2,0),"")</f>
        <v>0</v>
      </c>
      <c r="F16" s="374">
        <f>IFERROR(VLOOKUP(C16,TR!$B$2:$F$633,3,0),"")</f>
        <v>0</v>
      </c>
      <c r="G16" s="311">
        <f t="shared" si="14"/>
        <v>0</v>
      </c>
      <c r="H16" s="338">
        <f>IFERROR(VLOOKUP(C16,TR!$B$2:$F$633,4,0),"")</f>
        <v>0.58333333333333337</v>
      </c>
      <c r="I16" s="374">
        <f>IFERROR(VLOOKUP(C16,TR!$B$2:$F$633,5,0),"")</f>
        <v>0.85486111111111107</v>
      </c>
      <c r="J16" s="361">
        <f t="shared" si="15"/>
        <v>0.2715277777777777</v>
      </c>
      <c r="K16" s="342" t="str">
        <f t="shared" si="0"/>
        <v/>
      </c>
      <c r="L16" s="342" t="str">
        <f t="shared" si="1"/>
        <v/>
      </c>
      <c r="M16" s="372">
        <f t="shared" si="2"/>
        <v>1</v>
      </c>
      <c r="N16" s="343" t="str">
        <f t="shared" si="9"/>
        <v/>
      </c>
      <c r="O16" s="375" t="str">
        <f t="shared" si="10"/>
        <v/>
      </c>
      <c r="P16" s="376" t="str">
        <f>IF(AND(OR(ISNUMBER(FIND("s",C16)),ISNUMBER(FIND("d",C16)),ISNUMBER(FIND("f",C16)),I16&gt;="20:31"*1,),L16="",M16="",G16&gt;0),1,IF(AND(I16&lt;="20:30"*1,SUM(I16,S16)&gt;="20:31"*1),1,""))</f>
        <v/>
      </c>
      <c r="Q16" s="377" t="str">
        <f t="shared" si="3"/>
        <v/>
      </c>
      <c r="R16" s="287"/>
      <c r="S16" s="288"/>
      <c r="T16" s="289" t="str">
        <f t="shared" si="4"/>
        <v/>
      </c>
      <c r="U16" s="36">
        <f t="shared" si="5"/>
        <v>0.2715277777777777</v>
      </c>
      <c r="V16" s="34">
        <f t="shared" si="6"/>
        <v>0.2715277777777777</v>
      </c>
      <c r="W16" s="137">
        <f t="shared" si="13"/>
        <v>6.5166666666666648</v>
      </c>
      <c r="X16" s="291"/>
      <c r="Y16" s="134">
        <f t="shared" si="12"/>
        <v>6.5166666666666648</v>
      </c>
    </row>
    <row r="17" spans="1:25" x14ac:dyDescent="0.25">
      <c r="A17" s="62"/>
      <c r="B17" s="298">
        <v>43145</v>
      </c>
      <c r="C17" s="319" t="s">
        <v>62</v>
      </c>
      <c r="D17" s="308"/>
      <c r="E17" s="309">
        <f>IFERROR(VLOOKUP(C17,TR!$B$2:$F$633,2,0),"")</f>
        <v>0</v>
      </c>
      <c r="F17" s="370">
        <f>IFERROR(VLOOKUP(C17,TR!$B$2:$F$633,3,0),"")</f>
        <v>0</v>
      </c>
      <c r="G17" s="311">
        <f t="shared" si="14"/>
        <v>0</v>
      </c>
      <c r="H17" s="309">
        <f>IFERROR(VLOOKUP(C17,TR!$B$2:$F$633,4,0),"")</f>
        <v>0.625</v>
      </c>
      <c r="I17" s="370">
        <f>IFERROR(VLOOKUP(C17,TR!$B$2:$F$633,5,0),"")</f>
        <v>0.8125</v>
      </c>
      <c r="J17" s="361">
        <f t="shared" si="15"/>
        <v>0.1875</v>
      </c>
      <c r="K17" s="371" t="str">
        <f t="shared" si="0"/>
        <v/>
      </c>
      <c r="L17" s="314" t="str">
        <f t="shared" si="1"/>
        <v/>
      </c>
      <c r="M17" s="372" t="str">
        <f t="shared" si="2"/>
        <v/>
      </c>
      <c r="N17" s="316" t="str">
        <f t="shared" si="9"/>
        <v/>
      </c>
      <c r="O17" s="369">
        <f t="shared" si="10"/>
        <v>1</v>
      </c>
      <c r="P17" s="367" t="str">
        <f t="shared" si="16"/>
        <v/>
      </c>
      <c r="Q17" s="373" t="str">
        <f t="shared" si="3"/>
        <v/>
      </c>
      <c r="R17" s="238"/>
      <c r="S17" s="246"/>
      <c r="T17" s="35" t="str">
        <f t="shared" si="4"/>
        <v/>
      </c>
      <c r="U17" s="36">
        <f t="shared" si="5"/>
        <v>0.1875</v>
      </c>
      <c r="V17" s="34">
        <f t="shared" si="6"/>
        <v>0.1875</v>
      </c>
      <c r="W17" s="137">
        <f t="shared" si="13"/>
        <v>4.5</v>
      </c>
      <c r="X17" s="154"/>
      <c r="Y17" s="134">
        <f t="shared" si="12"/>
        <v>4.5</v>
      </c>
    </row>
    <row r="18" spans="1:25" x14ac:dyDescent="0.25">
      <c r="A18" s="62"/>
      <c r="B18" s="298">
        <v>43146</v>
      </c>
      <c r="C18" s="378" t="s">
        <v>67</v>
      </c>
      <c r="D18" s="308"/>
      <c r="E18" s="309">
        <f>IFERROR(VLOOKUP(C18,TR!$B$2:$F$633,2,0),"")</f>
        <v>0.20694444444444446</v>
      </c>
      <c r="F18" s="370">
        <f>IFERROR(VLOOKUP(C18,TR!$B$2:$F$633,3,0),"")</f>
        <v>0.5</v>
      </c>
      <c r="G18" s="311">
        <f t="shared" si="14"/>
        <v>0.29305555555555551</v>
      </c>
      <c r="H18" s="309">
        <f>IFERROR(VLOOKUP(C18,TR!$B$2:$F$633,4,0),"")</f>
        <v>0</v>
      </c>
      <c r="I18" s="370">
        <f>IFERROR(VLOOKUP(C18,TR!$B$2:$F$633,5,0),"")</f>
        <v>0</v>
      </c>
      <c r="J18" s="361">
        <f t="shared" si="15"/>
        <v>0</v>
      </c>
      <c r="K18" s="371">
        <f t="shared" si="0"/>
        <v>1</v>
      </c>
      <c r="L18" s="314" t="str">
        <f t="shared" si="1"/>
        <v/>
      </c>
      <c r="M18" s="372" t="str">
        <f t="shared" si="2"/>
        <v/>
      </c>
      <c r="N18" s="316">
        <f t="shared" si="9"/>
        <v>1</v>
      </c>
      <c r="O18" s="369" t="str">
        <f t="shared" si="10"/>
        <v/>
      </c>
      <c r="P18" s="367">
        <f t="shared" si="16"/>
        <v>1</v>
      </c>
      <c r="Q18" s="373" t="str">
        <f>IF(R18="","",IF(U&gt;=TIME(13,,),1,IF(R18+U18&gt;=TIME(13,,),1,"")))</f>
        <v/>
      </c>
      <c r="R18" s="238"/>
      <c r="S18" s="246"/>
      <c r="T18" s="35" t="str">
        <f t="shared" si="4"/>
        <v/>
      </c>
      <c r="U18" s="36">
        <f t="shared" si="5"/>
        <v>0.29305555555555551</v>
      </c>
      <c r="V18" s="34">
        <f t="shared" si="6"/>
        <v>0.29305555555555551</v>
      </c>
      <c r="W18" s="137">
        <f t="shared" si="13"/>
        <v>7.0333333333333323</v>
      </c>
      <c r="X18" s="154"/>
      <c r="Y18" s="134">
        <f t="shared" si="12"/>
        <v>7.0333333333333323</v>
      </c>
    </row>
    <row r="19" spans="1:25" s="262" customFormat="1" x14ac:dyDescent="0.25">
      <c r="A19" s="261"/>
      <c r="B19" s="298">
        <v>43147</v>
      </c>
      <c r="C19" s="378" t="s">
        <v>76</v>
      </c>
      <c r="D19" s="308"/>
      <c r="E19" s="331">
        <f>IFERROR(VLOOKUP(C19,TR!$B$2:$F$633,2,0),"")</f>
        <v>0.25</v>
      </c>
      <c r="F19" s="386">
        <f>IFERROR(VLOOKUP(C19,TR!$B$2:$F$633,3,0),"")</f>
        <v>0.56874999999999998</v>
      </c>
      <c r="G19" s="311">
        <f t="shared" si="14"/>
        <v>0.31874999999999998</v>
      </c>
      <c r="H19" s="331">
        <f>IFERROR(VLOOKUP(C19,TR!$B$2:$F$633,4,0),"")</f>
        <v>0</v>
      </c>
      <c r="I19" s="386">
        <f>IFERROR(VLOOKUP(C19,TR!$B$2:$F$633,5,0),"")</f>
        <v>0</v>
      </c>
      <c r="J19" s="361">
        <f t="shared" si="15"/>
        <v>0</v>
      </c>
      <c r="K19" s="314" t="str">
        <f t="shared" si="0"/>
        <v/>
      </c>
      <c r="L19" s="314" t="str">
        <f t="shared" si="1"/>
        <v/>
      </c>
      <c r="M19" s="372" t="str">
        <f t="shared" si="2"/>
        <v/>
      </c>
      <c r="N19" s="316">
        <f>IF((LEFT(C19,1)="d"),1,IF(AND(LEFT(C19,1)="s",I19&gt;="24:01"*1),1,IF(AND(I19&lt;&gt;"",I19&lt;="23:59"*1,SUM(I19,S19)&gt;="24:01"*1),1,"")))</f>
        <v>1</v>
      </c>
      <c r="O19" s="369">
        <f t="shared" si="10"/>
        <v>1</v>
      </c>
      <c r="P19" s="367">
        <f>IF(AND(OR(ISNUMBER(FIND("s",C19)),ISNUMBER(FIND("d",C19)),ISNUMBER(FIND("f",C19)),I19&gt;="20:31"*1,),L19="",M19="",G19&gt;0),1,IF(AND(I19&lt;="20:30"*1,SUM(I19,S19)&gt;="20:31"*1),1,""))</f>
        <v>1</v>
      </c>
      <c r="Q19" s="379"/>
      <c r="R19" s="259"/>
      <c r="S19" s="246"/>
      <c r="T19" s="35" t="str">
        <f t="shared" si="4"/>
        <v/>
      </c>
      <c r="U19" s="36">
        <f t="shared" si="5"/>
        <v>0.31874999999999998</v>
      </c>
      <c r="V19" s="34">
        <f t="shared" si="6"/>
        <v>0.31874999999999998</v>
      </c>
      <c r="W19" s="137">
        <f t="shared" si="13"/>
        <v>7.6499999999999995</v>
      </c>
      <c r="X19" s="260"/>
      <c r="Y19" s="134">
        <f t="shared" si="12"/>
        <v>7.6499999999999995</v>
      </c>
    </row>
    <row r="20" spans="1:25" s="262" customFormat="1" x14ac:dyDescent="0.25">
      <c r="A20" s="261"/>
      <c r="B20" s="298">
        <v>43148</v>
      </c>
      <c r="C20" s="378" t="s">
        <v>79</v>
      </c>
      <c r="D20" s="380"/>
      <c r="E20" s="331">
        <f>IFERROR(VLOOKUP(C20,TR!$B$2:$F$633,2,0),"")</f>
        <v>0</v>
      </c>
      <c r="F20" s="386">
        <f>IFERROR(VLOOKUP(C20,TR!$B$2:$F$633,3,0),"")</f>
        <v>0</v>
      </c>
      <c r="G20" s="311">
        <f t="shared" si="14"/>
        <v>0</v>
      </c>
      <c r="H20" s="331">
        <f>IFERROR(VLOOKUP(C20,TR!$B$2:$F$633,4,0),"")</f>
        <v>0.58333333333333337</v>
      </c>
      <c r="I20" s="386">
        <f>IFERROR(VLOOKUP(C20,TR!$B$2:$F$633,5,0),"")</f>
        <v>0.85486111111111107</v>
      </c>
      <c r="J20" s="361">
        <f t="shared" si="15"/>
        <v>0.2715277777777777</v>
      </c>
      <c r="K20" s="314" t="str">
        <f t="shared" si="0"/>
        <v/>
      </c>
      <c r="L20" s="381"/>
      <c r="M20" s="372" t="str">
        <f t="shared" si="2"/>
        <v/>
      </c>
      <c r="N20" s="316">
        <f t="shared" si="9"/>
        <v>1</v>
      </c>
      <c r="O20" s="369">
        <f t="shared" si="10"/>
        <v>1</v>
      </c>
      <c r="P20" s="367" t="str">
        <f>IF(AND(OR(ISNUMBER(FIND("s",C20)),ISNUMBER(FIND("d",C20)),ISNUMBER(FIND("f",C20)),I20&gt;="20:31"*1,),L20="",M20="",G20&gt;0),1,IF(AND(I20&lt;="20:30"*1,SUM(I20,S20)&gt;="20:31"*1),1,""))</f>
        <v/>
      </c>
      <c r="Q20" s="382"/>
      <c r="R20" s="259"/>
      <c r="S20" s="246"/>
      <c r="T20" s="35" t="str">
        <f t="shared" si="4"/>
        <v/>
      </c>
      <c r="U20" s="36">
        <f t="shared" si="5"/>
        <v>0.2715277777777777</v>
      </c>
      <c r="V20" s="34">
        <f t="shared" si="6"/>
        <v>0.2715277777777777</v>
      </c>
      <c r="W20" s="137">
        <f t="shared" si="13"/>
        <v>6.5166666666666648</v>
      </c>
      <c r="X20" s="260"/>
      <c r="Y20" s="134">
        <f t="shared" si="12"/>
        <v>6.5166666666666648</v>
      </c>
    </row>
    <row r="21" spans="1:25" ht="16.5" thickBot="1" x14ac:dyDescent="0.3">
      <c r="A21" s="62"/>
      <c r="B21" s="300">
        <v>43149</v>
      </c>
      <c r="C21" s="280"/>
      <c r="D21" s="307"/>
      <c r="E21" s="301" t="str">
        <f>IFERROR(VLOOKUP(C21,TR!$B$2:$F$633,2,0),"")</f>
        <v/>
      </c>
      <c r="F21" s="302" t="str">
        <f>IFERROR(VLOOKUP(C21,TR!$B$2:$F$633,3,0),"")</f>
        <v/>
      </c>
      <c r="G21" s="279">
        <f t="shared" si="14"/>
        <v>0</v>
      </c>
      <c r="H21" s="301" t="str">
        <f>IFERROR(VLOOKUP(C21,TR!$B$2:$F$633,4,0),"")</f>
        <v/>
      </c>
      <c r="I21" s="302" t="str">
        <f>IFERROR(VLOOKUP(C21,TR!$B$2:$F$633,5,0),"")</f>
        <v/>
      </c>
      <c r="J21" s="387">
        <f t="shared" si="15"/>
        <v>0</v>
      </c>
      <c r="K21" s="303" t="str">
        <f t="shared" si="0"/>
        <v/>
      </c>
      <c r="L21" s="285" t="str">
        <f t="shared" si="1"/>
        <v/>
      </c>
      <c r="M21" s="389" t="str">
        <f t="shared" si="2"/>
        <v/>
      </c>
      <c r="N21" s="281" t="str">
        <f t="shared" si="9"/>
        <v/>
      </c>
      <c r="O21" s="304" t="str">
        <f t="shared" si="10"/>
        <v/>
      </c>
      <c r="P21" s="285" t="str">
        <f>IF(AND(OR(ISNUMBER(FIND("s",C21)),ISNUMBER(FIND("d",C21)),ISNUMBER(FIND("f",C21)),I21&gt;="20:31"*1,),L21="",M21="",G21&gt;0),1,IF(AND(I21&lt;="20:30"*1,SUM(I21,S21)&gt;="20:31"*1),1,""))</f>
        <v/>
      </c>
      <c r="Q21" s="305" t="str">
        <f>IF(R21="","",IF(U&gt;=TIME(13,,),1,IF(R21+U21&gt;=TIME(13,,),1,"")))</f>
        <v/>
      </c>
      <c r="R21" s="239"/>
      <c r="S21" s="246"/>
      <c r="T21" s="35" t="str">
        <f t="shared" si="4"/>
        <v/>
      </c>
      <c r="U21" s="36" t="str">
        <f t="shared" si="5"/>
        <v/>
      </c>
      <c r="V21" s="34">
        <f t="shared" si="6"/>
        <v>0</v>
      </c>
      <c r="W21" s="137">
        <f t="shared" si="13"/>
        <v>0</v>
      </c>
      <c r="X21" s="154"/>
      <c r="Y21" s="134" t="str">
        <f t="shared" si="12"/>
        <v>0,00</v>
      </c>
    </row>
    <row r="22" spans="1:25" ht="16.5" thickTop="1" x14ac:dyDescent="0.25">
      <c r="A22" s="62"/>
      <c r="B22" s="79">
        <v>43150</v>
      </c>
      <c r="C22" s="181"/>
      <c r="D22" s="182"/>
      <c r="E22" s="183" t="str">
        <f>IFERROR(VLOOKUP(C22,TR!$B$2:$F$633,2,0),"")</f>
        <v/>
      </c>
      <c r="F22" s="184" t="str">
        <f>IFERROR(VLOOKUP(C22,TR!$B$2:$F$633,3,0),"")</f>
        <v/>
      </c>
      <c r="G22" s="185">
        <f t="shared" si="14"/>
        <v>0</v>
      </c>
      <c r="H22" s="183" t="str">
        <f>IFERROR(VLOOKUP(C22,TR!$B$2:$F$633,4,0),"")</f>
        <v/>
      </c>
      <c r="I22" s="184" t="str">
        <f>IFERROR(VLOOKUP(C22,TR!$B$2:$F$633,5,0),"")</f>
        <v/>
      </c>
      <c r="J22" s="185">
        <f t="shared" si="15"/>
        <v>0</v>
      </c>
      <c r="K22" s="186" t="str">
        <f t="shared" si="0"/>
        <v/>
      </c>
      <c r="L22" s="187" t="str">
        <f t="shared" si="1"/>
        <v/>
      </c>
      <c r="M22" s="194" t="str">
        <f t="shared" si="2"/>
        <v/>
      </c>
      <c r="N22" s="188" t="str">
        <f t="shared" si="9"/>
        <v/>
      </c>
      <c r="O22" s="233" t="e">
        <f>IF(AND(I22&gt;"24:00"*1,AND(C23,1)="f",1,""),IF(OR(ISNUMBER(FIND("FériéCC",C23)),ISNUMBER(FIND("FériéCH",C23)),ISNUMBER(FIND("f",C23))),1,""))</f>
        <v>#VALUE!</v>
      </c>
      <c r="P22" s="189"/>
      <c r="Q22" s="190" t="str">
        <f t="shared" ref="Q22:Q39" si="17">IF(R22="","",IF(R22+U22&gt;=TIME(13,,),1,""))</f>
        <v/>
      </c>
      <c r="R22" s="239"/>
      <c r="S22" s="31"/>
      <c r="T22" s="35" t="str">
        <f t="shared" si="4"/>
        <v/>
      </c>
      <c r="U22" s="36" t="str">
        <f t="shared" si="5"/>
        <v/>
      </c>
      <c r="V22" s="34">
        <f t="shared" si="6"/>
        <v>0</v>
      </c>
      <c r="W22" s="137">
        <f t="shared" si="13"/>
        <v>0</v>
      </c>
      <c r="X22" s="154"/>
      <c r="Y22" s="134" t="str">
        <f t="shared" si="12"/>
        <v>0,00</v>
      </c>
    </row>
    <row r="23" spans="1:25" s="274" customFormat="1" x14ac:dyDescent="0.25">
      <c r="A23" s="263"/>
      <c r="B23" s="79">
        <v>43151</v>
      </c>
      <c r="C23" s="276" t="s">
        <v>67</v>
      </c>
      <c r="D23" s="265"/>
      <c r="E23" s="266">
        <f>IFERROR(VLOOKUP(C23,TR!$B$2:$F$633,2,0),"")</f>
        <v>0.20694444444444446</v>
      </c>
      <c r="F23" s="267">
        <f>IFERROR(VLOOKUP(C23,TR!$B$2:$F$633,3,0),"")</f>
        <v>0.5</v>
      </c>
      <c r="G23" s="40">
        <f t="shared" si="14"/>
        <v>0.29305555555555551</v>
      </c>
      <c r="H23" s="266">
        <f>IFERROR(VLOOKUP(C23,TR!$B$2:$F$633,4,0),"")</f>
        <v>0</v>
      </c>
      <c r="I23" s="284">
        <f>IFERROR(VLOOKUP(C23,TR!$B$2:$F$633,5,0),"")</f>
        <v>0</v>
      </c>
      <c r="J23" s="40">
        <f t="shared" si="15"/>
        <v>0</v>
      </c>
      <c r="K23" s="268">
        <f t="shared" si="0"/>
        <v>1</v>
      </c>
      <c r="L23" s="41" t="str">
        <f t="shared" si="1"/>
        <v/>
      </c>
      <c r="M23" s="194" t="str">
        <f t="shared" si="2"/>
        <v/>
      </c>
      <c r="N23" s="42">
        <f t="shared" si="9"/>
        <v>1</v>
      </c>
      <c r="O23" s="233" t="e">
        <f t="shared" ref="O23:O34" si="18">IF(AND(I23&gt;"24:00"*1,AND(C24,1)="f",1,""),IF(OR(ISNUMBER(FIND("FériéCC",C24)),ISNUMBER(FIND("FériéCH",C24)),ISNUMBER(FIND("f",C24))),1,""))</f>
        <v>#VALUE!</v>
      </c>
      <c r="P23" s="43" t="str">
        <f>IF(AND(OR(ISNUMBER(FIND("s",C23)),ISNUMBER(FIND("d",C23)),ISNUMBER(FIND("f",C23))),I23&gt;="20:31"*1,I23&lt;&gt;"",L23="",M23="",C23&lt;&gt;"",G23&gt;0,J23&gt;0),1,"")</f>
        <v/>
      </c>
      <c r="Q23" s="269" t="str">
        <f t="shared" si="17"/>
        <v/>
      </c>
      <c r="R23" s="270"/>
      <c r="S23" s="31"/>
      <c r="T23" s="35" t="str">
        <f t="shared" si="4"/>
        <v/>
      </c>
      <c r="U23" s="36">
        <f t="shared" si="5"/>
        <v>0.29305555555555551</v>
      </c>
      <c r="V23" s="34">
        <f t="shared" si="6"/>
        <v>0.29305555555555551</v>
      </c>
      <c r="W23" s="271">
        <f t="shared" si="13"/>
        <v>7.0333333333333323</v>
      </c>
      <c r="X23" s="272"/>
      <c r="Y23" s="134">
        <f t="shared" si="12"/>
        <v>7.0333333333333323</v>
      </c>
    </row>
    <row r="24" spans="1:25" s="274" customFormat="1" x14ac:dyDescent="0.25">
      <c r="A24" s="263"/>
      <c r="B24" s="79">
        <v>43152</v>
      </c>
      <c r="C24" s="264" t="s">
        <v>76</v>
      </c>
      <c r="D24" s="265"/>
      <c r="E24" s="266">
        <f>IFERROR(VLOOKUP(C24,TR!$B$2:$F$633,2,0),"")</f>
        <v>0.25</v>
      </c>
      <c r="F24" s="267">
        <f>IFERROR(VLOOKUP(C24,TR!$B$2:$F$633,3,0),"")</f>
        <v>0.56874999999999998</v>
      </c>
      <c r="G24" s="40">
        <f t="shared" si="14"/>
        <v>0.31874999999999998</v>
      </c>
      <c r="H24" s="266">
        <f>IFERROR(VLOOKUP(C24,TR!$B$2:$F$633,4,0),"")</f>
        <v>0</v>
      </c>
      <c r="I24" s="267">
        <f>IFERROR(VLOOKUP(C24,TR!$B$2:$F$633,5,0),"")</f>
        <v>0</v>
      </c>
      <c r="J24" s="40">
        <f t="shared" si="15"/>
        <v>0</v>
      </c>
      <c r="K24" s="268" t="str">
        <f t="shared" si="0"/>
        <v/>
      </c>
      <c r="L24" s="41" t="str">
        <f t="shared" si="1"/>
        <v/>
      </c>
      <c r="M24" s="194" t="str">
        <f t="shared" si="2"/>
        <v/>
      </c>
      <c r="N24" s="42">
        <f>IF((LEFT(C24,1)="d"),1,IF(AND(LEFT(C24,1)="s",I24&gt;="24:01"*1),1,IF(AND(I24&lt;&gt;"",I24&lt;="23:59"*1,SUM(I24,S24)&gt;="24:01"*1),1,"")))</f>
        <v>1</v>
      </c>
      <c r="O24" s="233" t="e">
        <f t="shared" si="18"/>
        <v>#VALUE!</v>
      </c>
      <c r="P24" s="43" t="str">
        <f t="shared" ref="P24:P26" si="19">IF(AND(OR(ISNUMBER(FIND("s",C24)),ISNUMBER(FIND("d",C24)),ISNUMBER(FIND("f",C24))),I24&gt;="20:31"*1,I24&lt;&gt;"",L24="",M24="",C24&lt;&gt;"",G24&gt;0,J24&gt;0),1,"")</f>
        <v/>
      </c>
      <c r="Q24" s="269" t="str">
        <f t="shared" si="17"/>
        <v/>
      </c>
      <c r="R24" s="270"/>
      <c r="S24" s="31"/>
      <c r="T24" s="35" t="str">
        <f t="shared" si="4"/>
        <v/>
      </c>
      <c r="U24" s="36">
        <f t="shared" si="5"/>
        <v>0.31874999999999998</v>
      </c>
      <c r="V24" s="34">
        <f t="shared" si="6"/>
        <v>0.31874999999999998</v>
      </c>
      <c r="W24" s="271">
        <f t="shared" si="13"/>
        <v>7.6499999999999995</v>
      </c>
      <c r="X24" s="272"/>
      <c r="Y24" s="134">
        <f t="shared" si="12"/>
        <v>7.6499999999999995</v>
      </c>
    </row>
    <row r="25" spans="1:25" s="274" customFormat="1" x14ac:dyDescent="0.25">
      <c r="A25" s="263"/>
      <c r="B25" s="79">
        <v>43153</v>
      </c>
      <c r="C25" s="264"/>
      <c r="D25" s="275"/>
      <c r="E25" s="266" t="str">
        <f>IFERROR(VLOOKUP(C25,TR!$B$2:$F$633,2,0),"")</f>
        <v/>
      </c>
      <c r="F25" s="267" t="str">
        <f>IFERROR(VLOOKUP(C25,TR!$B$2:$F$633,3,0),"")</f>
        <v/>
      </c>
      <c r="G25" s="40">
        <f t="shared" si="14"/>
        <v>0</v>
      </c>
      <c r="H25" s="266" t="str">
        <f>IFERROR(VLOOKUP(C25,TR!$B$2:$F$633,4,0),"")</f>
        <v/>
      </c>
      <c r="I25" s="267" t="str">
        <f>IFERROR(VLOOKUP(C25,TR!$B$2:$F$633,5,0),"")</f>
        <v/>
      </c>
      <c r="J25" s="40">
        <f t="shared" si="15"/>
        <v>0</v>
      </c>
      <c r="K25" s="268" t="str">
        <f t="shared" si="0"/>
        <v/>
      </c>
      <c r="L25" s="41" t="str">
        <f t="shared" si="1"/>
        <v/>
      </c>
      <c r="M25" s="194" t="str">
        <f t="shared" si="2"/>
        <v/>
      </c>
      <c r="N25" s="42" t="str">
        <f t="shared" si="9"/>
        <v/>
      </c>
      <c r="O25" s="233" t="e">
        <f t="shared" si="18"/>
        <v>#VALUE!</v>
      </c>
      <c r="P25" s="43" t="str">
        <f t="shared" si="19"/>
        <v/>
      </c>
      <c r="Q25" s="269" t="str">
        <f t="shared" si="17"/>
        <v/>
      </c>
      <c r="R25" s="270"/>
      <c r="S25" s="31"/>
      <c r="T25" s="35" t="str">
        <f t="shared" si="4"/>
        <v/>
      </c>
      <c r="U25" s="36" t="str">
        <f t="shared" si="5"/>
        <v/>
      </c>
      <c r="V25" s="34">
        <f t="shared" si="6"/>
        <v>0</v>
      </c>
      <c r="W25" s="271">
        <f t="shared" si="13"/>
        <v>0</v>
      </c>
      <c r="X25" s="272"/>
      <c r="Y25" s="273" t="str">
        <f t="shared" si="12"/>
        <v>0,00</v>
      </c>
    </row>
    <row r="26" spans="1:25" s="274" customFormat="1" x14ac:dyDescent="0.25">
      <c r="A26" s="263"/>
      <c r="B26" s="79">
        <v>43154</v>
      </c>
      <c r="C26" s="276"/>
      <c r="D26" s="277"/>
      <c r="E26" s="266" t="str">
        <f>IFERROR(VLOOKUP(C26,TR!$B$2:$F$633,2,0),"")</f>
        <v/>
      </c>
      <c r="F26" s="267" t="str">
        <f>IFERROR(VLOOKUP(C26,TR!$B$2:$F$633,3,0),"")</f>
        <v/>
      </c>
      <c r="G26" s="45">
        <f t="shared" si="14"/>
        <v>0</v>
      </c>
      <c r="H26" s="266" t="str">
        <f>IFERROR(VLOOKUP(C26,TR!$B$2:$F$633,4,0),"")</f>
        <v/>
      </c>
      <c r="I26" s="267" t="str">
        <f>IFERROR(VLOOKUP(C26,TR!$B$2:$F$633,5,0),"")</f>
        <v/>
      </c>
      <c r="J26" s="45">
        <f t="shared" si="15"/>
        <v>0</v>
      </c>
      <c r="K26" s="268" t="str">
        <f t="shared" si="0"/>
        <v/>
      </c>
      <c r="L26" s="41" t="str">
        <f t="shared" si="1"/>
        <v/>
      </c>
      <c r="M26" s="194" t="str">
        <f t="shared" si="2"/>
        <v/>
      </c>
      <c r="N26" s="42" t="str">
        <f t="shared" si="9"/>
        <v/>
      </c>
      <c r="O26" s="233" t="e">
        <f t="shared" si="18"/>
        <v>#VALUE!</v>
      </c>
      <c r="P26" s="43" t="str">
        <f t="shared" si="19"/>
        <v/>
      </c>
      <c r="Q26" s="269" t="str">
        <f t="shared" si="17"/>
        <v/>
      </c>
      <c r="R26" s="270"/>
      <c r="S26" s="31"/>
      <c r="T26" s="35" t="str">
        <f t="shared" si="4"/>
        <v/>
      </c>
      <c r="U26" s="36" t="str">
        <f t="shared" si="5"/>
        <v/>
      </c>
      <c r="V26" s="34">
        <f t="shared" si="6"/>
        <v>0</v>
      </c>
      <c r="W26" s="271">
        <f t="shared" si="13"/>
        <v>0</v>
      </c>
      <c r="X26" s="272"/>
      <c r="Y26" s="273" t="str">
        <f t="shared" si="12"/>
        <v>0,00</v>
      </c>
    </row>
    <row r="27" spans="1:25" s="274" customFormat="1" x14ac:dyDescent="0.25">
      <c r="A27" s="263"/>
      <c r="B27" s="79">
        <v>43155</v>
      </c>
      <c r="C27" s="276"/>
      <c r="D27" s="278"/>
      <c r="E27" s="266" t="str">
        <f>IFERROR(VLOOKUP(C27,TR!$B$2:$F$633,2,0),"")</f>
        <v/>
      </c>
      <c r="F27" s="267" t="str">
        <f>IFERROR(VLOOKUP(C27,TR!$B$2:$F$633,3,0),"")</f>
        <v/>
      </c>
      <c r="G27" s="45">
        <f t="shared" si="14"/>
        <v>0</v>
      </c>
      <c r="H27" s="266" t="str">
        <f>IFERROR(VLOOKUP(C27,TR!$B$2:$F$633,4,0),"")</f>
        <v/>
      </c>
      <c r="I27" s="267" t="str">
        <f>IFERROR(VLOOKUP(C27,TR!$B$2:$F$633,5,0),"")</f>
        <v/>
      </c>
      <c r="J27" s="45">
        <f t="shared" si="15"/>
        <v>0</v>
      </c>
      <c r="K27" s="268" t="str">
        <f t="shared" si="0"/>
        <v/>
      </c>
      <c r="L27" s="268" t="str">
        <f t="shared" si="1"/>
        <v/>
      </c>
      <c r="M27" s="192" t="str">
        <f t="shared" si="2"/>
        <v/>
      </c>
      <c r="N27" s="42" t="str">
        <f>IF((LEFT(C27,1)="d"),1,IF(AND(LEFT(C27,1)="s",I27&gt;="24:01"*1),1,IF(AND(I27&lt;&gt;"",I27&lt;="23:59"*1,SUM(I27,S27)&gt;="24:01"*1),1,"")))</f>
        <v/>
      </c>
      <c r="O27" s="233" t="e">
        <f t="shared" si="18"/>
        <v>#VALUE!</v>
      </c>
      <c r="P27" s="43" t="str">
        <f t="shared" ref="P27:P28" si="20">IF(AND(OR(ISNUMBER(FIND("s",C27)),ISNUMBER(FIND("d",C27)),ISNUMBER(FIND("f",C27))),I27&gt;="20:31"*1,I27&lt;&gt;"",L27="",M27="",C27&lt;&gt;"",G27&gt;0,J27&gt;0),1,"")</f>
        <v/>
      </c>
      <c r="Q27" s="269" t="str">
        <f t="shared" si="17"/>
        <v/>
      </c>
      <c r="R27" s="270"/>
      <c r="S27" s="31"/>
      <c r="T27" s="35" t="str">
        <f t="shared" si="4"/>
        <v/>
      </c>
      <c r="U27" s="36" t="str">
        <f t="shared" si="5"/>
        <v/>
      </c>
      <c r="V27" s="34">
        <f t="shared" si="6"/>
        <v>0</v>
      </c>
      <c r="W27" s="271">
        <f t="shared" si="13"/>
        <v>0</v>
      </c>
      <c r="X27" s="272"/>
      <c r="Y27" s="273" t="str">
        <f t="shared" si="12"/>
        <v>0,00</v>
      </c>
    </row>
    <row r="28" spans="1:25" s="274" customFormat="1" x14ac:dyDescent="0.25">
      <c r="A28" s="263"/>
      <c r="B28" s="79">
        <v>43156</v>
      </c>
      <c r="C28" s="264"/>
      <c r="D28" s="265"/>
      <c r="E28" s="266" t="str">
        <f>IFERROR(VLOOKUP(C28,TR!$B$2:$F$633,2,0),"")</f>
        <v/>
      </c>
      <c r="F28" s="267" t="str">
        <f>IFERROR(VLOOKUP(C28,TR!$B$2:$F$633,3,0),"")</f>
        <v/>
      </c>
      <c r="G28" s="40">
        <f t="shared" si="14"/>
        <v>0</v>
      </c>
      <c r="H28" s="266" t="str">
        <f>IFERROR(VLOOKUP(C28,TR!$B$2:$F$633,4,0),"")</f>
        <v/>
      </c>
      <c r="I28" s="267" t="str">
        <f>IFERROR(VLOOKUP(C28,TR!$B$2:$F$633,5,0),"")</f>
        <v/>
      </c>
      <c r="J28" s="40">
        <f t="shared" si="15"/>
        <v>0</v>
      </c>
      <c r="K28" s="268" t="str">
        <f t="shared" si="0"/>
        <v/>
      </c>
      <c r="L28" s="268" t="str">
        <f t="shared" si="1"/>
        <v/>
      </c>
      <c r="M28" s="192" t="str">
        <f t="shared" si="2"/>
        <v/>
      </c>
      <c r="N28" s="42" t="str">
        <f t="shared" si="9"/>
        <v/>
      </c>
      <c r="O28" s="233" t="e">
        <f t="shared" si="18"/>
        <v>#VALUE!</v>
      </c>
      <c r="P28" s="43" t="str">
        <f t="shared" si="20"/>
        <v/>
      </c>
      <c r="Q28" s="269" t="str">
        <f t="shared" si="17"/>
        <v/>
      </c>
      <c r="R28" s="270"/>
      <c r="S28" s="31"/>
      <c r="T28" s="35" t="str">
        <f t="shared" si="4"/>
        <v/>
      </c>
      <c r="U28" s="36" t="str">
        <f t="shared" si="5"/>
        <v/>
      </c>
      <c r="V28" s="388">
        <f t="shared" si="6"/>
        <v>0</v>
      </c>
      <c r="W28" s="271">
        <f t="shared" si="13"/>
        <v>0</v>
      </c>
      <c r="X28" s="272"/>
      <c r="Y28" s="273" t="str">
        <f t="shared" si="12"/>
        <v>0,00</v>
      </c>
    </row>
    <row r="29" spans="1:25" x14ac:dyDescent="0.25">
      <c r="A29" s="62"/>
      <c r="B29" s="79">
        <v>43157</v>
      </c>
      <c r="C29" s="181"/>
      <c r="D29" s="182"/>
      <c r="E29" s="183" t="str">
        <f>IFERROR(VLOOKUP(C29,TR!$B$2:$F$633,2,0),"")</f>
        <v/>
      </c>
      <c r="F29" s="184" t="str">
        <f>IFERROR(VLOOKUP(C29,TR!$B$2:$F$633,3,0),"")</f>
        <v/>
      </c>
      <c r="G29" s="185">
        <f t="shared" si="14"/>
        <v>0</v>
      </c>
      <c r="H29" s="183" t="str">
        <f>IFERROR(VLOOKUP(C29,TR!$B$2:$F$633,4,0),"")</f>
        <v/>
      </c>
      <c r="I29" s="184" t="str">
        <f>IFERROR(VLOOKUP(C29,TR!$B$2:$F$633,5,0),"")</f>
        <v/>
      </c>
      <c r="J29" s="185">
        <f t="shared" si="15"/>
        <v>0</v>
      </c>
      <c r="K29" s="186" t="str">
        <f t="shared" si="0"/>
        <v/>
      </c>
      <c r="L29" s="187" t="str">
        <f t="shared" si="1"/>
        <v/>
      </c>
      <c r="M29" s="194" t="str">
        <f t="shared" si="2"/>
        <v/>
      </c>
      <c r="N29" s="188" t="str">
        <f t="shared" ref="N29:N39" si="21">IF((LEFT(C29,1)="d"),1,IF(AND(LEFT(C29,1)="s",I29&gt;="24:01"*1),1,IF(AND(I29&lt;&gt;"",I29&lt;="23:59"*1,SUM(I29,Q29)&gt;="24:01"*1),1,"")))</f>
        <v/>
      </c>
      <c r="O29" s="233" t="e">
        <f t="shared" si="18"/>
        <v>#VALUE!</v>
      </c>
      <c r="P29" s="189" t="str">
        <f t="shared" ref="P29:P39" si="22">IF(AND(OR(LEFT(C29,1)="s",LEFT(C29,1)="d",LEFT(C29,1)="f",I29&gt;="20:31"*1,),I29&lt;&gt;"",L29="",M29="",C29&lt;&gt;""),1,"")</f>
        <v/>
      </c>
      <c r="Q29" s="190" t="str">
        <f t="shared" si="17"/>
        <v/>
      </c>
      <c r="R29" s="240"/>
      <c r="S29" s="191"/>
      <c r="T29" s="35" t="str">
        <f t="shared" si="4"/>
        <v/>
      </c>
      <c r="U29" s="36" t="str">
        <f t="shared" si="5"/>
        <v/>
      </c>
      <c r="V29" s="34">
        <f t="shared" si="6"/>
        <v>0</v>
      </c>
      <c r="W29" s="136">
        <f t="shared" si="13"/>
        <v>0</v>
      </c>
      <c r="X29" s="153"/>
      <c r="Y29" s="139" t="str">
        <f t="shared" si="12"/>
        <v>0,00</v>
      </c>
    </row>
    <row r="30" spans="1:25" x14ac:dyDescent="0.25">
      <c r="A30" s="62"/>
      <c r="B30" s="79">
        <v>43158</v>
      </c>
      <c r="C30" s="55"/>
      <c r="D30" s="56"/>
      <c r="E30" s="38" t="str">
        <f>IFERROR(VLOOKUP(C30,TR!$B$2:$F$633,2,0),"")</f>
        <v/>
      </c>
      <c r="F30" s="39" t="str">
        <f>IFERROR(VLOOKUP(C30,TR!$B$2:$F$633,3,0),"")</f>
        <v/>
      </c>
      <c r="G30" s="45">
        <f t="shared" si="14"/>
        <v>0</v>
      </c>
      <c r="H30" s="38" t="str">
        <f>IFERROR(VLOOKUP(C30,TR!$B$2:$F$633,4,0),"")</f>
        <v/>
      </c>
      <c r="I30" s="39" t="str">
        <f>IFERROR(VLOOKUP(C30,TR!$B$2:$F$633,5,0),"")</f>
        <v/>
      </c>
      <c r="J30" s="45">
        <f t="shared" si="15"/>
        <v>0</v>
      </c>
      <c r="K30" s="60" t="str">
        <f t="shared" si="0"/>
        <v/>
      </c>
      <c r="L30" s="41" t="str">
        <f t="shared" si="1"/>
        <v/>
      </c>
      <c r="M30" s="192" t="str">
        <f t="shared" si="2"/>
        <v/>
      </c>
      <c r="N30" s="42" t="str">
        <f t="shared" si="21"/>
        <v/>
      </c>
      <c r="O30" s="233" t="e">
        <f t="shared" si="18"/>
        <v>#VALUE!</v>
      </c>
      <c r="P30" s="43" t="str">
        <f t="shared" si="22"/>
        <v/>
      </c>
      <c r="Q30" s="44" t="str">
        <f t="shared" si="17"/>
        <v/>
      </c>
      <c r="R30" s="239"/>
      <c r="S30" s="31"/>
      <c r="T30" s="35" t="str">
        <f t="shared" si="4"/>
        <v/>
      </c>
      <c r="U30" s="36" t="str">
        <f t="shared" si="5"/>
        <v/>
      </c>
      <c r="V30" s="34">
        <f t="shared" si="6"/>
        <v>0</v>
      </c>
      <c r="W30" s="137">
        <f t="shared" si="13"/>
        <v>0</v>
      </c>
      <c r="X30" s="154"/>
      <c r="Y30" s="134" t="str">
        <f t="shared" si="12"/>
        <v>0,00</v>
      </c>
    </row>
    <row r="31" spans="1:25" x14ac:dyDescent="0.25">
      <c r="A31" s="62"/>
      <c r="B31" s="79">
        <v>43159</v>
      </c>
      <c r="C31" s="53"/>
      <c r="D31" s="54"/>
      <c r="E31" s="38" t="str">
        <f>IFERROR(VLOOKUP(C31,TR!$B$2:$F$633,2,0),"")</f>
        <v/>
      </c>
      <c r="F31" s="39" t="str">
        <f>IFERROR(VLOOKUP(C31,TR!$B$2:$F$633,3,0),"")</f>
        <v/>
      </c>
      <c r="G31" s="40">
        <f t="shared" si="14"/>
        <v>0</v>
      </c>
      <c r="H31" s="38" t="str">
        <f>IFERROR(VLOOKUP(C31,TR!$B$2:$F$633,4,0),"")</f>
        <v/>
      </c>
      <c r="I31" s="39" t="str">
        <f>IFERROR(VLOOKUP(C31,TR!$B$2:$F$633,5,0),"")</f>
        <v/>
      </c>
      <c r="J31" s="40">
        <f t="shared" si="15"/>
        <v>0</v>
      </c>
      <c r="K31" s="60" t="str">
        <f t="shared" si="0"/>
        <v/>
      </c>
      <c r="L31" s="41" t="str">
        <f t="shared" si="1"/>
        <v/>
      </c>
      <c r="M31" s="192" t="str">
        <f t="shared" si="2"/>
        <v/>
      </c>
      <c r="N31" s="42" t="str">
        <f t="shared" si="21"/>
        <v/>
      </c>
      <c r="O31" s="233" t="e">
        <f t="shared" si="18"/>
        <v>#VALUE!</v>
      </c>
      <c r="P31" s="43" t="str">
        <f t="shared" si="22"/>
        <v/>
      </c>
      <c r="Q31" s="44" t="str">
        <f t="shared" si="17"/>
        <v/>
      </c>
      <c r="R31" s="239"/>
      <c r="S31" s="31"/>
      <c r="T31" s="35" t="str">
        <f t="shared" si="4"/>
        <v/>
      </c>
      <c r="U31" s="36" t="str">
        <f t="shared" si="5"/>
        <v/>
      </c>
      <c r="V31" s="34">
        <f t="shared" si="6"/>
        <v>0</v>
      </c>
      <c r="W31" s="137">
        <f t="shared" si="13"/>
        <v>0</v>
      </c>
      <c r="X31" s="154"/>
      <c r="Y31" s="134" t="str">
        <f t="shared" si="12"/>
        <v>0,00</v>
      </c>
    </row>
    <row r="32" spans="1:25" x14ac:dyDescent="0.25">
      <c r="A32" s="62"/>
      <c r="B32" s="79">
        <v>43160</v>
      </c>
      <c r="C32" s="53"/>
      <c r="D32" s="54"/>
      <c r="E32" s="38" t="str">
        <f>IFERROR(VLOOKUP(C32,TR!$B$2:$F$633,2,0),"")</f>
        <v/>
      </c>
      <c r="F32" s="39" t="str">
        <f>IFERROR(VLOOKUP(C32,TR!$B$2:$F$633,3,0),"")</f>
        <v/>
      </c>
      <c r="G32" s="40">
        <f t="shared" si="14"/>
        <v>0</v>
      </c>
      <c r="H32" s="38" t="str">
        <f>IFERROR(VLOOKUP(C32,TR!$B$2:$F$633,4,0),"")</f>
        <v/>
      </c>
      <c r="I32" s="39" t="str">
        <f>IFERROR(VLOOKUP(C32,TR!$B$2:$F$633,5,0),"")</f>
        <v/>
      </c>
      <c r="J32" s="40">
        <f t="shared" si="15"/>
        <v>0</v>
      </c>
      <c r="K32" s="60" t="str">
        <f t="shared" si="0"/>
        <v/>
      </c>
      <c r="L32" s="41" t="str">
        <f t="shared" si="1"/>
        <v/>
      </c>
      <c r="M32" s="192" t="str">
        <f t="shared" si="2"/>
        <v/>
      </c>
      <c r="N32" s="42" t="str">
        <f t="shared" si="21"/>
        <v/>
      </c>
      <c r="O32" s="233" t="e">
        <f t="shared" si="18"/>
        <v>#VALUE!</v>
      </c>
      <c r="P32" s="43" t="str">
        <f t="shared" si="22"/>
        <v/>
      </c>
      <c r="Q32" s="44" t="str">
        <f t="shared" si="17"/>
        <v/>
      </c>
      <c r="R32" s="239"/>
      <c r="S32" s="31"/>
      <c r="T32" s="35" t="str">
        <f t="shared" si="4"/>
        <v/>
      </c>
      <c r="U32" s="36" t="str">
        <f t="shared" si="5"/>
        <v/>
      </c>
      <c r="V32" s="34">
        <f t="shared" si="6"/>
        <v>0</v>
      </c>
      <c r="W32" s="137">
        <f t="shared" si="13"/>
        <v>0</v>
      </c>
      <c r="X32" s="154"/>
      <c r="Y32" s="134" t="str">
        <f t="shared" si="12"/>
        <v>0,00</v>
      </c>
    </row>
    <row r="33" spans="1:26" x14ac:dyDescent="0.25">
      <c r="A33" s="62"/>
      <c r="B33" s="79">
        <v>43161</v>
      </c>
      <c r="C33" s="53"/>
      <c r="D33" s="54"/>
      <c r="E33" s="38" t="str">
        <f>IFERROR(VLOOKUP(C33,TR!$B$2:$F$633,2,0),"")</f>
        <v/>
      </c>
      <c r="F33" s="39" t="str">
        <f>IFERROR(VLOOKUP(C33,TR!$B$2:$F$633,3,0),"")</f>
        <v/>
      </c>
      <c r="G33" s="40">
        <f t="shared" si="14"/>
        <v>0</v>
      </c>
      <c r="H33" s="38" t="str">
        <f>IFERROR(VLOOKUP(C33,TR!$B$2:$F$633,4,0),"")</f>
        <v/>
      </c>
      <c r="I33" s="39" t="str">
        <f>IFERROR(VLOOKUP(C33,TR!$B$2:$F$633,5,0),"")</f>
        <v/>
      </c>
      <c r="J33" s="40">
        <f t="shared" si="15"/>
        <v>0</v>
      </c>
      <c r="K33" s="60" t="str">
        <f t="shared" si="0"/>
        <v/>
      </c>
      <c r="L33" s="41" t="str">
        <f t="shared" si="1"/>
        <v/>
      </c>
      <c r="M33" s="192" t="str">
        <f t="shared" si="2"/>
        <v/>
      </c>
      <c r="N33" s="42" t="str">
        <f t="shared" si="21"/>
        <v/>
      </c>
      <c r="O33" s="233" t="e">
        <f t="shared" si="18"/>
        <v>#VALUE!</v>
      </c>
      <c r="P33" s="43" t="str">
        <f t="shared" si="22"/>
        <v/>
      </c>
      <c r="Q33" s="44" t="str">
        <f t="shared" si="17"/>
        <v/>
      </c>
      <c r="R33" s="239"/>
      <c r="S33" s="31"/>
      <c r="T33" s="35" t="str">
        <f t="shared" si="4"/>
        <v/>
      </c>
      <c r="U33" s="36" t="str">
        <f t="shared" si="5"/>
        <v/>
      </c>
      <c r="V33" s="34">
        <f t="shared" si="6"/>
        <v>0</v>
      </c>
      <c r="W33" s="137">
        <f t="shared" si="13"/>
        <v>0</v>
      </c>
      <c r="X33" s="154"/>
      <c r="Y33" s="134" t="str">
        <f t="shared" si="12"/>
        <v>0,00</v>
      </c>
    </row>
    <row r="34" spans="1:26" x14ac:dyDescent="0.25">
      <c r="A34" s="62"/>
      <c r="B34" s="79">
        <v>43162</v>
      </c>
      <c r="C34" s="53"/>
      <c r="D34" s="54"/>
      <c r="E34" s="38" t="str">
        <f>IFERROR(VLOOKUP(C34,TR!$B$2:$F$633,2,0),"")</f>
        <v/>
      </c>
      <c r="F34" s="39" t="str">
        <f>IFERROR(VLOOKUP(C34,TR!$B$2:$F$633,3,0),"")</f>
        <v/>
      </c>
      <c r="G34" s="40">
        <f t="shared" si="14"/>
        <v>0</v>
      </c>
      <c r="H34" s="38" t="str">
        <f>IFERROR(VLOOKUP(C34,TR!$B$2:$F$633,4,0),"")</f>
        <v/>
      </c>
      <c r="I34" s="39" t="str">
        <f>IFERROR(VLOOKUP(C34,TR!$B$2:$F$633,5,0),"")</f>
        <v/>
      </c>
      <c r="J34" s="40">
        <f t="shared" si="15"/>
        <v>0</v>
      </c>
      <c r="K34" s="60" t="str">
        <f t="shared" si="0"/>
        <v/>
      </c>
      <c r="L34" s="41" t="str">
        <f t="shared" si="1"/>
        <v/>
      </c>
      <c r="M34" s="192" t="str">
        <f t="shared" si="2"/>
        <v/>
      </c>
      <c r="N34" s="42" t="str">
        <f t="shared" si="21"/>
        <v/>
      </c>
      <c r="O34" s="233" t="e">
        <f t="shared" si="18"/>
        <v>#VALUE!</v>
      </c>
      <c r="P34" s="43" t="str">
        <f t="shared" si="22"/>
        <v/>
      </c>
      <c r="Q34" s="44" t="str">
        <f t="shared" si="17"/>
        <v/>
      </c>
      <c r="R34" s="239"/>
      <c r="S34" s="31"/>
      <c r="T34" s="35" t="str">
        <f t="shared" si="4"/>
        <v/>
      </c>
      <c r="U34" s="36" t="str">
        <f t="shared" si="5"/>
        <v/>
      </c>
      <c r="V34" s="34">
        <f t="shared" si="6"/>
        <v>0</v>
      </c>
      <c r="W34" s="137">
        <f t="shared" si="13"/>
        <v>0</v>
      </c>
      <c r="X34" s="154"/>
      <c r="Y34" s="134" t="str">
        <f t="shared" si="12"/>
        <v>0,00</v>
      </c>
    </row>
    <row r="35" spans="1:26" x14ac:dyDescent="0.25">
      <c r="A35" s="62"/>
      <c r="B35" s="79">
        <v>43163</v>
      </c>
      <c r="C35" s="55"/>
      <c r="D35" s="56"/>
      <c r="E35" s="38" t="str">
        <f>IFERROR(VLOOKUP(C35,TR!$B$2:$F$633,2,0),"")</f>
        <v/>
      </c>
      <c r="F35" s="39" t="str">
        <f>IFERROR(VLOOKUP(C35,TR!$B$2:$F$633,3,0),"")</f>
        <v/>
      </c>
      <c r="G35" s="45">
        <f t="shared" si="14"/>
        <v>0</v>
      </c>
      <c r="H35" s="38" t="str">
        <f>IFERROR(VLOOKUP(C35,TR!$B$2:$F$633,4,0),"")</f>
        <v/>
      </c>
      <c r="I35" s="39" t="str">
        <f>IFERROR(VLOOKUP(C35,TR!$B$2:$F$633,5,0),"")</f>
        <v/>
      </c>
      <c r="J35" s="45">
        <f t="shared" si="15"/>
        <v>0</v>
      </c>
      <c r="K35" s="60" t="str">
        <f t="shared" si="0"/>
        <v/>
      </c>
      <c r="L35" s="41" t="str">
        <f t="shared" si="1"/>
        <v/>
      </c>
      <c r="M35" s="192" t="str">
        <f t="shared" si="2"/>
        <v/>
      </c>
      <c r="N35" s="42" t="str">
        <f t="shared" si="21"/>
        <v/>
      </c>
      <c r="O35" s="233" t="str">
        <f t="shared" ref="O35:O39" si="23">IF(OR(ISNUMBER(FIND("FériéCC",C35)),ISNUMBER(FIND("FériéCH",C35)),ISNUMBER(FIND("f",C35))),1,"")</f>
        <v/>
      </c>
      <c r="P35" s="43" t="str">
        <f t="shared" si="22"/>
        <v/>
      </c>
      <c r="Q35" s="44" t="str">
        <f t="shared" si="17"/>
        <v/>
      </c>
      <c r="R35" s="239"/>
      <c r="S35" s="31"/>
      <c r="T35" s="35" t="str">
        <f t="shared" si="4"/>
        <v/>
      </c>
      <c r="U35" s="36" t="str">
        <f t="shared" si="5"/>
        <v/>
      </c>
      <c r="V35" s="34">
        <f t="shared" si="6"/>
        <v>0</v>
      </c>
      <c r="W35" s="137">
        <f t="shared" si="13"/>
        <v>0</v>
      </c>
      <c r="X35" s="154"/>
      <c r="Y35" s="134" t="str">
        <f t="shared" si="12"/>
        <v>0,00</v>
      </c>
    </row>
    <row r="36" spans="1:26" x14ac:dyDescent="0.25">
      <c r="A36" s="62"/>
      <c r="B36" s="79">
        <v>43164</v>
      </c>
      <c r="C36" s="55"/>
      <c r="D36" s="56"/>
      <c r="E36" s="38" t="str">
        <f>IFERROR(VLOOKUP(C36,TR!$B$2:$F$633,2,0),"")</f>
        <v/>
      </c>
      <c r="F36" s="39" t="str">
        <f>IFERROR(VLOOKUP(C36,TR!$B$2:$F$633,3,0),"")</f>
        <v/>
      </c>
      <c r="G36" s="45">
        <f t="shared" si="14"/>
        <v>0</v>
      </c>
      <c r="H36" s="38" t="str">
        <f>IFERROR(VLOOKUP(C36,TR!$B$2:$F$633,4,0),"")</f>
        <v/>
      </c>
      <c r="I36" s="39" t="str">
        <f>IFERROR(VLOOKUP(C36,TR!$B$2:$F$633,5,0),"")</f>
        <v/>
      </c>
      <c r="J36" s="45">
        <f t="shared" si="15"/>
        <v>0</v>
      </c>
      <c r="K36" s="60" t="str">
        <f t="shared" si="0"/>
        <v/>
      </c>
      <c r="L36" s="41" t="str">
        <f t="shared" si="1"/>
        <v/>
      </c>
      <c r="M36" s="192" t="str">
        <f t="shared" si="2"/>
        <v/>
      </c>
      <c r="N36" s="42" t="str">
        <f t="shared" si="21"/>
        <v/>
      </c>
      <c r="O36" s="233" t="str">
        <f t="shared" si="23"/>
        <v/>
      </c>
      <c r="P36" s="43" t="str">
        <f t="shared" si="22"/>
        <v/>
      </c>
      <c r="Q36" s="44" t="str">
        <f t="shared" si="17"/>
        <v/>
      </c>
      <c r="R36" s="239"/>
      <c r="S36" s="31"/>
      <c r="T36" s="35" t="str">
        <f t="shared" si="4"/>
        <v/>
      </c>
      <c r="U36" s="36" t="str">
        <f t="shared" si="5"/>
        <v/>
      </c>
      <c r="V36" s="34">
        <f t="shared" si="6"/>
        <v>0</v>
      </c>
      <c r="W36" s="137">
        <f t="shared" si="13"/>
        <v>0</v>
      </c>
      <c r="X36" s="154"/>
      <c r="Y36" s="134" t="str">
        <f t="shared" si="12"/>
        <v>0,00</v>
      </c>
    </row>
    <row r="37" spans="1:26" x14ac:dyDescent="0.25">
      <c r="A37" s="62"/>
      <c r="B37" s="79"/>
      <c r="C37" s="55"/>
      <c r="D37" s="56"/>
      <c r="E37" s="38" t="str">
        <f>IFERROR(VLOOKUP(C37,TR!$B$2:$F$633,2,0),"")</f>
        <v/>
      </c>
      <c r="F37" s="39" t="str">
        <f>IFERROR(VLOOKUP(C37,TR!$B$2:$F$633,3,0),"")</f>
        <v/>
      </c>
      <c r="G37" s="45">
        <f t="shared" si="14"/>
        <v>0</v>
      </c>
      <c r="H37" s="38" t="str">
        <f>IFERROR(VLOOKUP(C37,TR!$B$2:$F$633,4,0),"")</f>
        <v/>
      </c>
      <c r="I37" s="39" t="str">
        <f>IFERROR(VLOOKUP(C37,TR!$B$2:$F$633,5,0),"")</f>
        <v/>
      </c>
      <c r="J37" s="45">
        <f t="shared" si="15"/>
        <v>0</v>
      </c>
      <c r="K37" s="60" t="str">
        <f t="shared" si="0"/>
        <v/>
      </c>
      <c r="L37" s="41" t="str">
        <f t="shared" si="1"/>
        <v/>
      </c>
      <c r="M37" s="192" t="str">
        <f t="shared" si="2"/>
        <v/>
      </c>
      <c r="N37" s="42" t="str">
        <f t="shared" si="21"/>
        <v/>
      </c>
      <c r="O37" s="233" t="str">
        <f t="shared" si="23"/>
        <v/>
      </c>
      <c r="P37" s="43" t="str">
        <f t="shared" si="22"/>
        <v/>
      </c>
      <c r="Q37" s="44" t="str">
        <f t="shared" si="17"/>
        <v/>
      </c>
      <c r="R37" s="239"/>
      <c r="S37" s="31"/>
      <c r="T37" s="35" t="str">
        <f t="shared" si="4"/>
        <v/>
      </c>
      <c r="U37" s="36" t="str">
        <f t="shared" si="5"/>
        <v/>
      </c>
      <c r="V37" s="34">
        <f t="shared" si="6"/>
        <v>0</v>
      </c>
      <c r="W37" s="137">
        <f t="shared" si="13"/>
        <v>0</v>
      </c>
      <c r="X37" s="154"/>
      <c r="Y37" s="134" t="str">
        <f t="shared" si="12"/>
        <v>0,00</v>
      </c>
    </row>
    <row r="38" spans="1:26" x14ac:dyDescent="0.25">
      <c r="A38" s="62"/>
      <c r="B38" s="79"/>
      <c r="C38" s="55"/>
      <c r="D38" s="56"/>
      <c r="E38" s="38" t="str">
        <f>IFERROR(VLOOKUP(C38,TR!$B$2:$F$633,2,0),"")</f>
        <v/>
      </c>
      <c r="F38" s="39" t="str">
        <f>IFERROR(VLOOKUP(C38,TR!$B$2:$F$633,3,0),"")</f>
        <v/>
      </c>
      <c r="G38" s="45"/>
      <c r="H38" s="38"/>
      <c r="I38" s="39"/>
      <c r="J38" s="45"/>
      <c r="K38" s="60" t="str">
        <f t="shared" si="0"/>
        <v/>
      </c>
      <c r="L38" s="41" t="str">
        <f t="shared" si="1"/>
        <v/>
      </c>
      <c r="M38" s="192" t="str">
        <f t="shared" si="2"/>
        <v/>
      </c>
      <c r="N38" s="42" t="str">
        <f t="shared" si="21"/>
        <v/>
      </c>
      <c r="O38" s="233" t="str">
        <f t="shared" si="23"/>
        <v/>
      </c>
      <c r="P38" s="43" t="str">
        <f t="shared" si="22"/>
        <v/>
      </c>
      <c r="Q38" s="44" t="str">
        <f t="shared" si="17"/>
        <v/>
      </c>
      <c r="R38" s="239"/>
      <c r="S38" s="31"/>
      <c r="T38" s="35" t="str">
        <f t="shared" si="4"/>
        <v/>
      </c>
      <c r="U38" s="36"/>
      <c r="V38" s="34"/>
      <c r="W38" s="137"/>
      <c r="X38" s="154"/>
      <c r="Y38" s="134" t="str">
        <f t="shared" si="12"/>
        <v>0,00</v>
      </c>
    </row>
    <row r="39" spans="1:26" ht="16.5" thickBot="1" x14ac:dyDescent="0.3">
      <c r="A39" s="62"/>
      <c r="B39" s="80"/>
      <c r="C39" s="57"/>
      <c r="D39" s="58"/>
      <c r="E39" s="46" t="str">
        <f>IFERROR(VLOOKUP(C39,TR!$B$2:$F$633,2,0),"")</f>
        <v/>
      </c>
      <c r="F39" s="47" t="str">
        <f>IFERROR(VLOOKUP(C39,TR!$B$2:$F$633,3,0),"")</f>
        <v/>
      </c>
      <c r="G39" s="48"/>
      <c r="H39" s="46"/>
      <c r="I39" s="47"/>
      <c r="J39" s="48"/>
      <c r="K39" s="61" t="str">
        <f t="shared" si="0"/>
        <v/>
      </c>
      <c r="L39" s="49" t="str">
        <f t="shared" si="1"/>
        <v/>
      </c>
      <c r="M39" s="193" t="str">
        <f t="shared" si="2"/>
        <v/>
      </c>
      <c r="N39" s="50" t="str">
        <f t="shared" si="21"/>
        <v/>
      </c>
      <c r="O39" s="233" t="str">
        <f t="shared" si="23"/>
        <v/>
      </c>
      <c r="P39" s="51" t="str">
        <f t="shared" si="22"/>
        <v/>
      </c>
      <c r="Q39" s="52" t="str">
        <f t="shared" si="17"/>
        <v/>
      </c>
      <c r="R39" s="241"/>
      <c r="S39" s="32"/>
      <c r="T39" s="283" t="str">
        <f t="shared" si="4"/>
        <v/>
      </c>
      <c r="U39" s="37"/>
      <c r="V39" s="59"/>
      <c r="W39" s="138"/>
      <c r="X39" s="155"/>
      <c r="Y39" s="135" t="str">
        <f t="shared" si="12"/>
        <v>0,00</v>
      </c>
    </row>
    <row r="40" spans="1:26" x14ac:dyDescent="0.25">
      <c r="A40" s="62"/>
      <c r="B40" s="81"/>
      <c r="C40" s="81"/>
      <c r="D40" s="81"/>
      <c r="E40" s="81"/>
      <c r="F40" s="62"/>
      <c r="G40" s="62"/>
      <c r="H40" s="62"/>
      <c r="I40" s="62"/>
      <c r="J40" s="62"/>
      <c r="K40" s="82"/>
      <c r="L40" s="83"/>
      <c r="M40" s="84"/>
      <c r="N40" s="85"/>
      <c r="O40" s="85"/>
      <c r="P40" s="86"/>
      <c r="Q40" s="86"/>
      <c r="R40" s="86"/>
      <c r="S40" s="86"/>
      <c r="T40" s="64"/>
      <c r="U40" s="87"/>
      <c r="V40" s="88"/>
      <c r="W40" s="89"/>
      <c r="X40" s="90"/>
      <c r="Y40" s="86"/>
    </row>
    <row r="41" spans="1:26" x14ac:dyDescent="0.25">
      <c r="A41" s="62"/>
      <c r="B41" s="91" t="s">
        <v>17</v>
      </c>
      <c r="C41" s="127" t="e">
        <f>(COUNTIF(#REF!,"&lt;&gt;")+COUNTIF(Février!C4:C28,"&lt;&gt;"))-(COUNTIF(#REF!,"CC*")+COUNTIF(Février!C4:C28,"CC*"))-(COUNTIF(#REF!,"CH*")+COUNTIF(Février!C4:C28,"CH*"))-(COUNTIF(#REF!,"RT*")+COUNTIF(Février!C4:C28,"RT*"))-(COUNTIF(#REF!,"Férié*")+COUNTIF(Février!C4:C28,"Férié*"))-(COUNTIF(#REF!,"Mal*")+COUNTIF(Février!C4:C28,"Mal*"))-(COUNTIF(#REF!,"CP*")+COUNTIF(Février!C4:C28,"CP*"))</f>
        <v>#REF!</v>
      </c>
      <c r="E41" s="81"/>
      <c r="F41" s="62"/>
      <c r="G41" s="62"/>
      <c r="I41" s="407" t="s">
        <v>33</v>
      </c>
      <c r="J41" s="407"/>
      <c r="K41" s="109">
        <f>SUM($K$4:$K$39)</f>
        <v>3</v>
      </c>
      <c r="L41" s="110">
        <f>SUM($L$4:$L$39)</f>
        <v>0</v>
      </c>
      <c r="M41" s="111">
        <f>SUM($M$4:$M$39)</f>
        <v>4</v>
      </c>
      <c r="N41" s="112">
        <f>SUM($N$2:$N$39)</f>
        <v>8</v>
      </c>
      <c r="O41" s="113" t="e">
        <f>SUM($O$4:$O$39)</f>
        <v>#VALUE!</v>
      </c>
      <c r="P41" s="119">
        <f>SUM($P$4:$P$39)</f>
        <v>10</v>
      </c>
      <c r="Q41" s="119">
        <f>SUM($P$4:$P$39)</f>
        <v>10</v>
      </c>
      <c r="R41" s="247">
        <f>SUM(R4:R28)</f>
        <v>0</v>
      </c>
      <c r="S41" s="180">
        <f>SUM($S$4:$S$39)</f>
        <v>0</v>
      </c>
      <c r="T41" s="167">
        <f>IF(ISBLANK(S41),"",S41*24)</f>
        <v>0</v>
      </c>
      <c r="U41" s="114"/>
      <c r="V41" s="115">
        <f>SUM(V4:V39)</f>
        <v>5.3812499999999988</v>
      </c>
      <c r="W41" s="116">
        <f>SUM(W4:W39)</f>
        <v>129.15</v>
      </c>
      <c r="X41" s="152">
        <f>SUM(X4:X39)</f>
        <v>0</v>
      </c>
      <c r="Y41" s="92"/>
    </row>
    <row r="42" spans="1:26" ht="16.5" thickBot="1" x14ac:dyDescent="0.3">
      <c r="A42" s="62"/>
      <c r="B42" s="97" t="s">
        <v>29</v>
      </c>
      <c r="C42" s="128" t="e">
        <f>(COUNTIF(#REF!,"CP")+COUNTIF(Février!C4:C28,"CP"))</f>
        <v>#REF!</v>
      </c>
      <c r="F42" s="62"/>
      <c r="G42" s="62"/>
      <c r="H42" s="62"/>
      <c r="I42" s="62"/>
      <c r="J42" s="62"/>
      <c r="K42" s="228">
        <f>(I44*2)*K41</f>
        <v>53.116799999999998</v>
      </c>
      <c r="L42" s="229" t="e">
        <f>#REF!*L41</f>
        <v>#REF!</v>
      </c>
      <c r="M42" s="232" t="e">
        <f>#REF!*M41</f>
        <v>#REF!</v>
      </c>
      <c r="N42" s="230">
        <f>(I44*5)*N41</f>
        <v>354.11200000000002</v>
      </c>
      <c r="O42" s="231" t="e">
        <f>(#REF!)*O41</f>
        <v>#REF!</v>
      </c>
      <c r="P42" s="227">
        <f>7.5*P41</f>
        <v>75</v>
      </c>
      <c r="Q42" s="227"/>
      <c r="R42" s="227"/>
      <c r="S42" s="170"/>
      <c r="T42" s="170"/>
      <c r="U42" s="94"/>
      <c r="V42" s="95"/>
      <c r="W42" s="96"/>
      <c r="X42" s="90"/>
      <c r="Y42" s="92"/>
    </row>
    <row r="43" spans="1:26" x14ac:dyDescent="0.25">
      <c r="B43" s="126" t="s">
        <v>25</v>
      </c>
      <c r="C43" s="129" t="e">
        <f>(COUNTIF(#REF!,"CH")+COUNTIF(Février!C4:C28,"CH"))</f>
        <v>#REF!</v>
      </c>
      <c r="F43" s="62"/>
      <c r="G43" s="62"/>
      <c r="H43" s="62"/>
      <c r="I43" s="161" t="s">
        <v>32</v>
      </c>
      <c r="J43" s="62"/>
      <c r="K43" s="98"/>
      <c r="L43" s="83"/>
      <c r="M43" s="99"/>
      <c r="N43" s="100"/>
      <c r="O43" s="101"/>
      <c r="P43" s="102"/>
      <c r="Q43" s="102"/>
      <c r="R43" s="102"/>
      <c r="S43" s="93"/>
      <c r="T43" s="94"/>
      <c r="U43" s="94"/>
      <c r="V43" s="408" t="s">
        <v>18</v>
      </c>
      <c r="W43" s="395"/>
      <c r="X43" s="120">
        <v>6.1749999999999998</v>
      </c>
      <c r="Y43" s="117">
        <f>X43*24</f>
        <v>148.19999999999999</v>
      </c>
      <c r="Z43" s="103"/>
    </row>
    <row r="44" spans="1:26" ht="16.5" thickBot="1" x14ac:dyDescent="0.3">
      <c r="B44" s="125" t="s">
        <v>23</v>
      </c>
      <c r="C44" s="130" t="e">
        <f>(COUNTIF(#REF!,"RT")+COUNTIF(Février!C4:C28,"RT"))</f>
        <v>#REF!</v>
      </c>
      <c r="F44" s="62"/>
      <c r="G44" s="62"/>
      <c r="H44" s="62"/>
      <c r="I44" s="162">
        <v>8.8528000000000002</v>
      </c>
      <c r="J44" s="62"/>
      <c r="K44" s="62"/>
      <c r="L44" s="62"/>
      <c r="M44" s="62"/>
      <c r="N44" s="104"/>
      <c r="O44" s="104"/>
      <c r="X44" s="108"/>
      <c r="Y44" s="108"/>
      <c r="Z44" s="105"/>
    </row>
    <row r="45" spans="1:26" x14ac:dyDescent="0.25">
      <c r="B45" s="124" t="s">
        <v>24</v>
      </c>
      <c r="C45" s="131" t="e">
        <f>(COUNTIF(#REF!,"CC")+COUNTIF(Février!C4:C28,"CC"))</f>
        <v>#REF!</v>
      </c>
      <c r="V45" s="409" t="s">
        <v>16</v>
      </c>
      <c r="W45" s="395"/>
      <c r="X45" s="121" t="str">
        <f>IF(X43&gt;V41,"-","")&amp;TEXT(ABS(V41-X43),"[h]:mm")</f>
        <v>-19:03</v>
      </c>
      <c r="Y45" s="122">
        <f>(V41-X43)*24</f>
        <v>-19.050000000000026</v>
      </c>
      <c r="Z45" s="106"/>
    </row>
    <row r="46" spans="1:26" ht="16.5" thickBot="1" x14ac:dyDescent="0.3">
      <c r="B46" s="123" t="s">
        <v>10</v>
      </c>
      <c r="C46" s="132" t="e">
        <f>(COUNTIF(#REF!,"Férié")+COUNTIF(Février!C4:C28,"Férié"))</f>
        <v>#REF!</v>
      </c>
      <c r="X46" s="105"/>
    </row>
    <row r="47" spans="1:26" ht="17.25" thickTop="1" thickBot="1" x14ac:dyDescent="0.3">
      <c r="B47" s="140" t="s">
        <v>51</v>
      </c>
      <c r="C47" s="179" t="e">
        <f>(COUNTIF(#REF!,"FériéCC")+COUNTIF(Février!C4:C28,"FériéCH"))</f>
        <v>#REF!</v>
      </c>
      <c r="T47" s="410" t="s">
        <v>58</v>
      </c>
      <c r="U47" s="411"/>
      <c r="V47" s="226">
        <f>SUM(V4:V39)</f>
        <v>5.3812499999999988</v>
      </c>
      <c r="W47" s="118"/>
      <c r="X47" s="106"/>
    </row>
    <row r="48" spans="1:26" ht="17.25" thickTop="1" thickBot="1" x14ac:dyDescent="0.3">
      <c r="B48" s="104"/>
      <c r="U48" s="107"/>
      <c r="V48" s="195">
        <f>V47*24</f>
        <v>129.14999999999998</v>
      </c>
      <c r="Y48" s="196">
        <f>(V47-X43)*24</f>
        <v>-19.050000000000026</v>
      </c>
    </row>
    <row r="49" spans="2:18" ht="17.25" thickTop="1" thickBot="1" x14ac:dyDescent="0.3">
      <c r="B49" s="104"/>
      <c r="P49" s="107"/>
      <c r="Q49" s="107"/>
      <c r="R49" s="107"/>
    </row>
    <row r="50" spans="2:18" ht="16.5" thickBot="1" x14ac:dyDescent="0.3">
      <c r="F50" s="403" t="s">
        <v>35</v>
      </c>
      <c r="G50" s="404"/>
      <c r="H50" s="404"/>
      <c r="I50" s="404"/>
      <c r="J50" s="404"/>
      <c r="K50" s="404"/>
      <c r="L50" s="404"/>
      <c r="M50" s="404"/>
      <c r="N50" s="404"/>
      <c r="O50" s="404"/>
      <c r="P50" s="404"/>
      <c r="Q50" s="404"/>
      <c r="R50" s="404"/>
    </row>
    <row r="51" spans="2:18" ht="16.5" thickTop="1" x14ac:dyDescent="0.25">
      <c r="F51" s="396" t="s">
        <v>55</v>
      </c>
      <c r="G51" s="397"/>
      <c r="H51" s="397"/>
      <c r="I51" s="397"/>
      <c r="J51" s="397"/>
      <c r="K51" s="397"/>
      <c r="L51" s="397"/>
      <c r="M51" s="397"/>
      <c r="N51" s="397"/>
      <c r="O51" s="397"/>
      <c r="P51" s="397"/>
      <c r="Q51" s="397"/>
      <c r="R51" s="397"/>
    </row>
    <row r="52" spans="2:18" x14ac:dyDescent="0.25">
      <c r="F52" s="156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234"/>
      <c r="R52" s="234"/>
    </row>
    <row r="53" spans="2:18" x14ac:dyDescent="0.25">
      <c r="F53" s="156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234"/>
      <c r="R53" s="234"/>
    </row>
    <row r="54" spans="2:18" x14ac:dyDescent="0.25">
      <c r="F54" s="156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234"/>
      <c r="R54" s="234"/>
    </row>
    <row r="55" spans="2:18" x14ac:dyDescent="0.25">
      <c r="F55" s="156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234"/>
      <c r="R55" s="234"/>
    </row>
    <row r="56" spans="2:18" x14ac:dyDescent="0.25">
      <c r="F56" s="156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234"/>
      <c r="R56" s="234"/>
    </row>
    <row r="57" spans="2:18" x14ac:dyDescent="0.25">
      <c r="F57" s="156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234"/>
      <c r="R57" s="234"/>
    </row>
    <row r="58" spans="2:18" x14ac:dyDescent="0.25">
      <c r="F58" s="156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234"/>
      <c r="R58" s="234"/>
    </row>
    <row r="59" spans="2:18" x14ac:dyDescent="0.25">
      <c r="F59" s="156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234"/>
      <c r="R59" s="234"/>
    </row>
    <row r="60" spans="2:18" x14ac:dyDescent="0.25">
      <c r="F60" s="156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234"/>
      <c r="R60" s="234"/>
    </row>
    <row r="61" spans="2:18" x14ac:dyDescent="0.25">
      <c r="F61" s="156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234"/>
      <c r="R61" s="234"/>
    </row>
    <row r="62" spans="2:18" x14ac:dyDescent="0.25">
      <c r="F62" s="156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234"/>
      <c r="R62" s="234"/>
    </row>
    <row r="63" spans="2:18" x14ac:dyDescent="0.25">
      <c r="F63" s="156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234"/>
      <c r="R63" s="234"/>
    </row>
    <row r="64" spans="2:18" ht="16.5" thickBot="1" x14ac:dyDescent="0.3">
      <c r="F64" s="158"/>
      <c r="G64" s="159"/>
      <c r="H64" s="159"/>
      <c r="I64" s="159"/>
      <c r="J64" s="159"/>
      <c r="K64" s="159"/>
      <c r="L64" s="159"/>
      <c r="M64" s="159"/>
      <c r="N64" s="159"/>
      <c r="O64" s="159"/>
      <c r="P64" s="159"/>
      <c r="Q64" s="235"/>
      <c r="R64" s="235"/>
    </row>
    <row r="65" ht="16.5" thickTop="1" x14ac:dyDescent="0.25"/>
  </sheetData>
  <mergeCells count="11">
    <mergeCell ref="B1:Y1"/>
    <mergeCell ref="F51:R51"/>
    <mergeCell ref="V2:Y2"/>
    <mergeCell ref="S3:T3"/>
    <mergeCell ref="F50:R50"/>
    <mergeCell ref="E3:F3"/>
    <mergeCell ref="H3:I3"/>
    <mergeCell ref="I41:J41"/>
    <mergeCell ref="V43:W43"/>
    <mergeCell ref="V45:W45"/>
    <mergeCell ref="T47:U47"/>
  </mergeCells>
  <pageMargins left="0.51181102362204722" right="0.51181102362204722" top="0.74803149606299213" bottom="0.74803149606299213" header="0.31496062992125984" footer="0.31496062992125984"/>
  <pageSetup paperSize="9" scale="60" orientation="landscape" r:id="rId1"/>
  <ignoredErrors>
    <ignoredError sqref="V47:V4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TR</vt:lpstr>
      <vt:lpstr>Février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Gjm</cp:lastModifiedBy>
  <cp:lastPrinted>2018-05-10T12:31:57Z</cp:lastPrinted>
  <dcterms:created xsi:type="dcterms:W3CDTF">2017-11-15T15:59:52Z</dcterms:created>
  <dcterms:modified xsi:type="dcterms:W3CDTF">2018-05-23T21:48:33Z</dcterms:modified>
</cp:coreProperties>
</file>