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9105" windowHeight="4935" tabRatio="592"/>
  </bookViews>
  <sheets>
    <sheet name="Jupiter" sheetId="2" r:id="rId1"/>
    <sheet name="Planètes" sheetId="3" r:id="rId2"/>
    <sheet name="Graphe Alignements Planètes" sheetId="4" r:id="rId3"/>
  </sheets>
  <calcPr calcId="125725"/>
</workbook>
</file>

<file path=xl/calcChain.xml><?xml version="1.0" encoding="utf-8"?>
<calcChain xmlns="http://schemas.openxmlformats.org/spreadsheetml/2006/main">
  <c r="E5" i="2"/>
  <c r="C6"/>
  <c r="G21" i="3"/>
  <c r="G10"/>
  <c r="G11"/>
  <c r="L11" s="1"/>
  <c r="G12"/>
  <c r="L12" s="1"/>
  <c r="E5"/>
  <c r="G5" s="1"/>
  <c r="L5" s="1"/>
  <c r="E6"/>
  <c r="G6" s="1"/>
  <c r="L6" s="1"/>
  <c r="E7"/>
  <c r="G7" s="1"/>
  <c r="L7" s="1"/>
  <c r="E8"/>
  <c r="G8" s="1"/>
  <c r="L8" s="1"/>
  <c r="E9"/>
  <c r="G9" s="1"/>
  <c r="L9" s="1"/>
  <c r="E10"/>
  <c r="E11"/>
  <c r="E12"/>
  <c r="E13"/>
  <c r="G13" s="1"/>
  <c r="L13" s="1"/>
  <c r="E14"/>
  <c r="G14" s="1"/>
  <c r="L14" s="1"/>
  <c r="E15"/>
  <c r="G15" s="1"/>
  <c r="L15" s="1"/>
  <c r="G16"/>
  <c r="L16" s="1"/>
  <c r="E16"/>
  <c r="K5"/>
  <c r="L10"/>
  <c r="K6"/>
  <c r="K7"/>
  <c r="K8"/>
  <c r="K9"/>
  <c r="K10"/>
  <c r="K11"/>
  <c r="K12"/>
  <c r="K13"/>
  <c r="K14"/>
  <c r="K15"/>
  <c r="K16"/>
  <c r="C25"/>
  <c r="C11" s="1"/>
  <c r="I9"/>
  <c r="D23"/>
  <c r="I12"/>
  <c r="D26" s="1"/>
  <c r="I13"/>
  <c r="D27" s="1"/>
  <c r="I14"/>
  <c r="D28"/>
  <c r="I15"/>
  <c r="D29" s="1"/>
  <c r="I16"/>
  <c r="D30"/>
  <c r="I10"/>
  <c r="D24" s="1"/>
  <c r="I8"/>
  <c r="D22"/>
  <c r="I7"/>
  <c r="D21"/>
  <c r="G30"/>
  <c r="G22"/>
  <c r="G23"/>
  <c r="G24"/>
  <c r="G25"/>
  <c r="G26"/>
  <c r="G27"/>
  <c r="G28"/>
  <c r="G29"/>
  <c r="E23"/>
  <c r="E24"/>
  <c r="E26"/>
  <c r="E27"/>
  <c r="E28"/>
  <c r="E29"/>
  <c r="E30"/>
  <c r="E22"/>
  <c r="E21"/>
  <c r="E4" i="2"/>
  <c r="I11" i="3" l="1"/>
  <c r="H11" s="1"/>
  <c r="D25" l="1"/>
</calcChain>
</file>

<file path=xl/comments1.xml><?xml version="1.0" encoding="utf-8"?>
<comments xmlns="http://schemas.openxmlformats.org/spreadsheetml/2006/main">
  <authors>
    <author>william</author>
  </authors>
  <commentList>
    <comment ref="F16" authorId="0">
      <text>
        <r>
          <rPr>
            <b/>
            <sz val="8"/>
            <color indexed="81"/>
            <rFont val="Tahoma"/>
          </rPr>
          <t xml:space="preserve">Bloc de glace
donc  densité 1
</t>
        </r>
      </text>
    </comment>
  </commentList>
</comments>
</file>

<file path=xl/sharedStrings.xml><?xml version="1.0" encoding="utf-8"?>
<sst xmlns="http://schemas.openxmlformats.org/spreadsheetml/2006/main" count="76" uniqueCount="63">
  <si>
    <t>Constante Universelle G=</t>
  </si>
  <si>
    <t>rayon terre</t>
  </si>
  <si>
    <t>1 tour annuel</t>
  </si>
  <si>
    <t xml:space="preserve"> </t>
  </si>
  <si>
    <t>distance/soleil</t>
  </si>
  <si>
    <t>Planètes</t>
  </si>
  <si>
    <t>Densité</t>
  </si>
  <si>
    <t>Soleil</t>
  </si>
  <si>
    <t>25,38j</t>
  </si>
  <si>
    <t>Lune</t>
  </si>
  <si>
    <t>27,32j</t>
  </si>
  <si>
    <t>Mercure</t>
  </si>
  <si>
    <t>88j</t>
  </si>
  <si>
    <t>59j</t>
  </si>
  <si>
    <t>Vénus</t>
  </si>
  <si>
    <t>224,7j</t>
  </si>
  <si>
    <t>244j</t>
  </si>
  <si>
    <t>Terre</t>
  </si>
  <si>
    <t>365,25j</t>
  </si>
  <si>
    <t>23h56mn</t>
  </si>
  <si>
    <t>Mars</t>
  </si>
  <si>
    <t>687j</t>
  </si>
  <si>
    <t>24h37mn</t>
  </si>
  <si>
    <t>Jupiter</t>
  </si>
  <si>
    <t>11,9ans</t>
  </si>
  <si>
    <t>9h50mn</t>
  </si>
  <si>
    <t>Saturne</t>
  </si>
  <si>
    <t>29,5ans</t>
  </si>
  <si>
    <t>10h14mn</t>
  </si>
  <si>
    <t>84ans</t>
  </si>
  <si>
    <t>10h49mn</t>
  </si>
  <si>
    <t>Nepturne</t>
  </si>
  <si>
    <t>164,8ans</t>
  </si>
  <si>
    <t>15h48mn</t>
  </si>
  <si>
    <t>Pluton</t>
  </si>
  <si>
    <t>247,7ans</t>
  </si>
  <si>
    <t>153h</t>
  </si>
  <si>
    <t>Uranus</t>
  </si>
  <si>
    <t>Révolution sidérale</t>
  </si>
  <si>
    <t>Révolution sidérale   (s)</t>
  </si>
  <si>
    <t>d*d*d/T²</t>
  </si>
  <si>
    <t>Rapport Terre</t>
  </si>
  <si>
    <t>Cérès</t>
  </si>
  <si>
    <t>Rotation Sidérale axe</t>
  </si>
  <si>
    <t>Gravit.       g</t>
  </si>
  <si>
    <t>estimée</t>
  </si>
  <si>
    <t xml:space="preserve">Formule  Masse/g     </t>
  </si>
  <si>
    <t>N.m²/kg</t>
  </si>
  <si>
    <t>Rang N</t>
  </si>
  <si>
    <t>*</t>
  </si>
  <si>
    <t>* Pour Cérès j'ai fait une estimation en me servant de la Loi deTitius Bode</t>
  </si>
  <si>
    <t>Masse Planètes      kg</t>
  </si>
  <si>
    <t>Rayon    kms</t>
  </si>
  <si>
    <t>Diamètre  Kms</t>
  </si>
  <si>
    <t>Distance Million Kms</t>
  </si>
  <si>
    <t>Distance Soleil Million kms</t>
  </si>
  <si>
    <t>Loi Titius Bode     0,3.2^N +0,4</t>
  </si>
  <si>
    <t>Masse Jupiter</t>
  </si>
  <si>
    <t>Champ g</t>
  </si>
  <si>
    <t>densité</t>
  </si>
  <si>
    <t>=C8*1000000*C5^2/C2</t>
  </si>
  <si>
    <t>=4/3*PI()*(10000*C5)^3*C9</t>
  </si>
  <si>
    <t>Calculés avec les formules suivantes</t>
  </si>
</sst>
</file>

<file path=xl/styles.xml><?xml version="1.0" encoding="utf-8"?>
<styleSheet xmlns="http://schemas.openxmlformats.org/spreadsheetml/2006/main">
  <numFmts count="10">
    <numFmt numFmtId="172" formatCode="0.00E+00&quot; Kg&quot;"/>
    <numFmt numFmtId="175" formatCode="0.00E+00&quot; s&quot;"/>
    <numFmt numFmtId="176" formatCode="0.00E+00&quot; Kms&quot;"/>
    <numFmt numFmtId="177" formatCode="General&quot; m/s/s&quot;"/>
    <numFmt numFmtId="178" formatCode="General&quot; Kms&quot;"/>
    <numFmt numFmtId="180" formatCode="0.00E+00&quot; N.M²/Kg&quot;"/>
    <numFmt numFmtId="193" formatCode="0.000"/>
    <numFmt numFmtId="194" formatCode="0.0"/>
    <numFmt numFmtId="195" formatCode="0.00&quot; ans&quot;"/>
    <numFmt numFmtId="197" formatCode="General&quot;kg/m³&quot;"/>
  </numFmts>
  <fonts count="15">
    <font>
      <sz val="10"/>
      <name val="Arial"/>
    </font>
    <font>
      <b/>
      <sz val="10"/>
      <color indexed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39"/>
      <name val="Arial"/>
      <family val="2"/>
    </font>
    <font>
      <sz val="10"/>
      <color indexed="10"/>
      <name val="Arial"/>
    </font>
    <font>
      <sz val="12"/>
      <name val="Courier"/>
      <family val="3"/>
    </font>
    <font>
      <sz val="12"/>
      <color indexed="12"/>
      <name val="Courier"/>
      <family val="3"/>
    </font>
    <font>
      <b/>
      <sz val="12"/>
      <color indexed="12"/>
      <name val="Courier"/>
      <family val="3"/>
    </font>
    <font>
      <b/>
      <sz val="10"/>
      <color indexed="12"/>
      <name val="Courier"/>
      <family val="3"/>
    </font>
    <font>
      <sz val="10"/>
      <color indexed="12"/>
      <name val="Arial"/>
    </font>
    <font>
      <sz val="10"/>
      <name val="Courier"/>
      <family val="3"/>
    </font>
    <font>
      <b/>
      <sz val="8"/>
      <color indexed="81"/>
      <name val="Tahoma"/>
    </font>
    <font>
      <sz val="9.25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right"/>
    </xf>
    <xf numFmtId="172" fontId="4" fillId="2" borderId="1" xfId="0" applyNumberFormat="1" applyFont="1" applyFill="1" applyBorder="1"/>
    <xf numFmtId="178" fontId="4" fillId="2" borderId="1" xfId="0" applyNumberFormat="1" applyFont="1" applyFill="1" applyBorder="1"/>
    <xf numFmtId="175" fontId="4" fillId="2" borderId="1" xfId="0" applyNumberFormat="1" applyFont="1" applyFill="1" applyBorder="1"/>
    <xf numFmtId="176" fontId="4" fillId="2" borderId="1" xfId="0" applyNumberFormat="1" applyFont="1" applyFill="1" applyBorder="1"/>
    <xf numFmtId="177" fontId="4" fillId="2" borderId="1" xfId="0" applyNumberFormat="1" applyFont="1" applyFill="1" applyBorder="1"/>
    <xf numFmtId="172" fontId="5" fillId="0" borderId="1" xfId="0" applyNumberFormat="1" applyFont="1" applyBorder="1"/>
    <xf numFmtId="0" fontId="3" fillId="0" borderId="1" xfId="0" applyFont="1" applyBorder="1"/>
    <xf numFmtId="0" fontId="3" fillId="3" borderId="1" xfId="0" applyFont="1" applyFill="1" applyBorder="1"/>
    <xf numFmtId="0" fontId="0" fillId="3" borderId="5" xfId="0" applyFill="1" applyBorder="1" applyAlignment="1">
      <alignment horizontal="centerContinuous"/>
    </xf>
    <xf numFmtId="0" fontId="7" fillId="0" borderId="6" xfId="0" applyFont="1" applyBorder="1" applyAlignment="1">
      <alignment horizontal="center" vertical="top" wrapText="1"/>
    </xf>
    <xf numFmtId="0" fontId="0" fillId="0" borderId="1" xfId="0" applyBorder="1"/>
    <xf numFmtId="0" fontId="7" fillId="0" borderId="7" xfId="0" applyFont="1" applyBorder="1" applyAlignment="1">
      <alignment horizontal="center" vertical="top" wrapText="1"/>
    </xf>
    <xf numFmtId="0" fontId="0" fillId="0" borderId="8" xfId="0" applyBorder="1"/>
    <xf numFmtId="11" fontId="7" fillId="0" borderId="7" xfId="0" applyNumberFormat="1" applyFont="1" applyBorder="1" applyAlignment="1">
      <alignment horizontal="center" vertical="top" wrapText="1"/>
    </xf>
    <xf numFmtId="0" fontId="0" fillId="0" borderId="9" xfId="0" applyBorder="1"/>
    <xf numFmtId="11" fontId="7" fillId="0" borderId="10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1" fontId="7" fillId="4" borderId="10" xfId="0" applyNumberFormat="1" applyFont="1" applyFill="1" applyBorder="1" applyAlignment="1">
      <alignment horizontal="center" vertical="top" wrapText="1"/>
    </xf>
    <xf numFmtId="194" fontId="8" fillId="4" borderId="10" xfId="0" applyNumberFormat="1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11" fontId="8" fillId="4" borderId="10" xfId="0" applyNumberFormat="1" applyFont="1" applyFill="1" applyBorder="1" applyAlignment="1">
      <alignment horizontal="center" vertical="top" wrapText="1"/>
    </xf>
    <xf numFmtId="195" fontId="8" fillId="4" borderId="10" xfId="0" applyNumberFormat="1" applyFont="1" applyFill="1" applyBorder="1" applyAlignment="1">
      <alignment horizontal="center" vertical="top" wrapText="1"/>
    </xf>
    <xf numFmtId="2" fontId="11" fillId="4" borderId="3" xfId="0" applyNumberFormat="1" applyFont="1" applyFill="1" applyBorder="1" applyAlignment="1">
      <alignment horizontal="center"/>
    </xf>
    <xf numFmtId="194" fontId="8" fillId="4" borderId="6" xfId="0" applyNumberFormat="1" applyFont="1" applyFill="1" applyBorder="1" applyAlignment="1">
      <alignment horizontal="center" vertical="top" wrapText="1"/>
    </xf>
    <xf numFmtId="11" fontId="8" fillId="4" borderId="7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0" fillId="4" borderId="1" xfId="0" applyFill="1" applyBorder="1"/>
    <xf numFmtId="0" fontId="7" fillId="0" borderId="10" xfId="0" applyNumberFormat="1" applyFont="1" applyBorder="1" applyAlignment="1">
      <alignment horizontal="center" vertical="top" wrapText="1"/>
    </xf>
    <xf numFmtId="0" fontId="8" fillId="4" borderId="10" xfId="0" applyNumberFormat="1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0" xfId="0" applyNumberFormat="1" applyFont="1" applyFill="1" applyBorder="1" applyAlignment="1">
      <alignment horizontal="center" vertical="top" wrapText="1"/>
    </xf>
    <xf numFmtId="11" fontId="7" fillId="5" borderId="10" xfId="0" applyNumberFormat="1" applyFont="1" applyFill="1" applyBorder="1" applyAlignment="1">
      <alignment horizontal="center" vertical="top" wrapText="1"/>
    </xf>
    <xf numFmtId="2" fontId="6" fillId="5" borderId="3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top" wrapText="1"/>
    </xf>
    <xf numFmtId="11" fontId="7" fillId="5" borderId="7" xfId="0" applyNumberFormat="1" applyFont="1" applyFill="1" applyBorder="1" applyAlignment="1">
      <alignment horizontal="center" vertical="top" wrapText="1"/>
    </xf>
    <xf numFmtId="0" fontId="0" fillId="5" borderId="1" xfId="0" applyFill="1" applyBorder="1"/>
    <xf numFmtId="180" fontId="1" fillId="5" borderId="1" xfId="0" applyNumberFormat="1" applyFont="1" applyFill="1" applyBorder="1"/>
    <xf numFmtId="11" fontId="0" fillId="0" borderId="0" xfId="0" applyNumberFormat="1"/>
    <xf numFmtId="11" fontId="1" fillId="5" borderId="1" xfId="0" applyNumberFormat="1" applyFont="1" applyFill="1" applyBorder="1"/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193" fontId="9" fillId="7" borderId="17" xfId="0" applyNumberFormat="1" applyFont="1" applyFill="1" applyBorder="1" applyAlignment="1">
      <alignment horizontal="center" vertical="top" wrapText="1"/>
    </xf>
    <xf numFmtId="2" fontId="4" fillId="7" borderId="16" xfId="0" applyNumberFormat="1" applyFont="1" applyFill="1" applyBorder="1" applyAlignment="1">
      <alignment horizontal="center"/>
    </xf>
    <xf numFmtId="2" fontId="4" fillId="7" borderId="15" xfId="0" applyNumberFormat="1" applyFont="1" applyFill="1" applyBorder="1" applyAlignment="1">
      <alignment horizontal="center"/>
    </xf>
    <xf numFmtId="2" fontId="4" fillId="7" borderId="14" xfId="0" applyNumberFormat="1" applyFont="1" applyFill="1" applyBorder="1" applyAlignment="1">
      <alignment horizontal="center"/>
    </xf>
    <xf numFmtId="0" fontId="3" fillId="0" borderId="1" xfId="0" applyFont="1" applyFill="1" applyBorder="1"/>
    <xf numFmtId="197" fontId="4" fillId="2" borderId="1" xfId="0" applyNumberFormat="1" applyFont="1" applyFill="1" applyBorder="1"/>
    <xf numFmtId="0" fontId="0" fillId="0" borderId="18" xfId="0" applyBorder="1"/>
    <xf numFmtId="0" fontId="0" fillId="0" borderId="19" xfId="0" applyBorder="1"/>
    <xf numFmtId="0" fontId="5" fillId="3" borderId="4" xfId="0" applyFont="1" applyFill="1" applyBorder="1" applyAlignment="1">
      <alignment horizontal="centerContinuous"/>
    </xf>
    <xf numFmtId="0" fontId="3" fillId="0" borderId="2" xfId="0" quotePrefix="1" applyFont="1" applyBorder="1"/>
    <xf numFmtId="0" fontId="3" fillId="0" borderId="3" xfId="0" quotePrefix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Rapport Distance Planètes/Terre</a:t>
            </a:r>
          </a:p>
        </c:rich>
      </c:tx>
      <c:layout>
        <c:manualLayout>
          <c:xMode val="edge"/>
          <c:yMode val="edge"/>
          <c:x val="0.22325606746918999"/>
          <c:y val="4.56026783939179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628033734595"/>
          <c:y val="0.20195471860163661"/>
          <c:w val="0.85581492529856162"/>
          <c:h val="0.55374680906900364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Eq val="1"/>
            <c:trendlineLbl>
              <c:layout>
                <c:manualLayout>
                  <c:x val="-0.16869843894130929"/>
                  <c:y val="-9.93864470226286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cat>
            <c:strRef>
              <c:f>Planètes!$B$21:$B$30</c:f>
              <c:strCache>
                <c:ptCount val="10"/>
                <c:pt idx="0">
                  <c:v>Mercure</c:v>
                </c:pt>
                <c:pt idx="1">
                  <c:v>Vénus</c:v>
                </c:pt>
                <c:pt idx="2">
                  <c:v>Terre</c:v>
                </c:pt>
                <c:pt idx="3">
                  <c:v>Mars</c:v>
                </c:pt>
                <c:pt idx="4">
                  <c:v>Cérès</c:v>
                </c:pt>
                <c:pt idx="5">
                  <c:v>Jupiter</c:v>
                </c:pt>
                <c:pt idx="6">
                  <c:v>Saturne</c:v>
                </c:pt>
                <c:pt idx="7">
                  <c:v>Uranus</c:v>
                </c:pt>
                <c:pt idx="8">
                  <c:v>Nepturne</c:v>
                </c:pt>
                <c:pt idx="9">
                  <c:v>Pluton</c:v>
                </c:pt>
              </c:strCache>
            </c:strRef>
          </c:cat>
          <c:val>
            <c:numRef>
              <c:f>Planètes!$E$21:$E$30</c:f>
              <c:numCache>
                <c:formatCode>0.000</c:formatCode>
                <c:ptCount val="10"/>
                <c:pt idx="0">
                  <c:v>0.38666666666666666</c:v>
                </c:pt>
                <c:pt idx="1">
                  <c:v>0.72</c:v>
                </c:pt>
                <c:pt idx="2">
                  <c:v>1</c:v>
                </c:pt>
                <c:pt idx="3">
                  <c:v>1.52</c:v>
                </c:pt>
                <c:pt idx="4">
                  <c:v>2.77</c:v>
                </c:pt>
                <c:pt idx="5">
                  <c:v>5.1866666666666665</c:v>
                </c:pt>
                <c:pt idx="6">
                  <c:v>9.5133333333333336</c:v>
                </c:pt>
                <c:pt idx="7">
                  <c:v>19.133333333333333</c:v>
                </c:pt>
                <c:pt idx="8">
                  <c:v>29.98</c:v>
                </c:pt>
                <c:pt idx="9">
                  <c:v>39.333333333333336</c:v>
                </c:pt>
              </c:numCache>
            </c:numRef>
          </c:val>
        </c:ser>
        <c:marker val="1"/>
        <c:axId val="186962688"/>
        <c:axId val="186964224"/>
      </c:lineChart>
      <c:catAx>
        <c:axId val="186962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964224"/>
        <c:crossesAt val="0.1"/>
        <c:auto val="1"/>
        <c:lblAlgn val="ctr"/>
        <c:lblOffset val="100"/>
        <c:tickLblSkip val="1"/>
        <c:tickMarkSkip val="1"/>
      </c:catAx>
      <c:valAx>
        <c:axId val="186964224"/>
        <c:scaling>
          <c:logBase val="10"/>
          <c:orientation val="minMax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962688"/>
        <c:crosses val="autoZero"/>
        <c:crossBetween val="between"/>
      </c:valAx>
      <c:spPr>
        <a:gradFill rotWithShape="0">
          <a:gsLst>
            <a:gs pos="0">
              <a:srgbClr val="69FFFF"/>
            </a:gs>
            <a:gs pos="100000">
              <a:srgbClr val="69FFFF">
                <a:gamma/>
                <a:tint val="12549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Distances des astres au soleil :
Loi Titius Bode : 0,3.2^N +0,4</a:t>
            </a:r>
          </a:p>
        </c:rich>
      </c:tx>
      <c:layout>
        <c:manualLayout>
          <c:xMode val="edge"/>
          <c:yMode val="edge"/>
          <c:x val="0.34687499999999999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374999999999997E-2"/>
          <c:y val="0.1703204047217538"/>
          <c:w val="0.9302083333333333"/>
          <c:h val="0.76222596964586842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CatName val="1"/>
          </c:dLbls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exp"/>
            <c:dispEq val="1"/>
            <c:trendlineLbl>
              <c:layout>
                <c:manualLayout>
                  <c:x val="-3.9371500437445299E-2"/>
                  <c:y val="-0.1338338356946528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cat>
            <c:strRef>
              <c:f>Planètes!$B$21:$B$30</c:f>
              <c:strCache>
                <c:ptCount val="10"/>
                <c:pt idx="0">
                  <c:v>Mercure</c:v>
                </c:pt>
                <c:pt idx="1">
                  <c:v>Vénus</c:v>
                </c:pt>
                <c:pt idx="2">
                  <c:v>Terre</c:v>
                </c:pt>
                <c:pt idx="3">
                  <c:v>Mars</c:v>
                </c:pt>
                <c:pt idx="4">
                  <c:v>Cérès</c:v>
                </c:pt>
                <c:pt idx="5">
                  <c:v>Jupiter</c:v>
                </c:pt>
                <c:pt idx="6">
                  <c:v>Saturne</c:v>
                </c:pt>
                <c:pt idx="7">
                  <c:v>Uranus</c:v>
                </c:pt>
                <c:pt idx="8">
                  <c:v>Nepturne</c:v>
                </c:pt>
                <c:pt idx="9">
                  <c:v>Pluton</c:v>
                </c:pt>
              </c:strCache>
            </c:strRef>
          </c:cat>
          <c:val>
            <c:numRef>
              <c:f>Planètes!$C$21:$C$30</c:f>
              <c:numCache>
                <c:formatCode>General</c:formatCode>
                <c:ptCount val="10"/>
                <c:pt idx="0">
                  <c:v>58</c:v>
                </c:pt>
                <c:pt idx="1">
                  <c:v>108</c:v>
                </c:pt>
                <c:pt idx="2">
                  <c:v>150</c:v>
                </c:pt>
                <c:pt idx="3">
                  <c:v>228</c:v>
                </c:pt>
                <c:pt idx="4" formatCode="0.0">
                  <c:v>415.5</c:v>
                </c:pt>
                <c:pt idx="5">
                  <c:v>778</c:v>
                </c:pt>
                <c:pt idx="6">
                  <c:v>1427</c:v>
                </c:pt>
                <c:pt idx="7">
                  <c:v>2870</c:v>
                </c:pt>
                <c:pt idx="8">
                  <c:v>4497</c:v>
                </c:pt>
                <c:pt idx="9">
                  <c:v>5900</c:v>
                </c:pt>
              </c:numCache>
            </c:numRef>
          </c:val>
          <c:smooth val="1"/>
        </c:ser>
        <c:marker val="1"/>
        <c:axId val="182294400"/>
        <c:axId val="182295936"/>
      </c:lineChart>
      <c:catAx>
        <c:axId val="182294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295936"/>
        <c:crosses val="autoZero"/>
        <c:auto val="1"/>
        <c:lblAlgn val="ctr"/>
        <c:lblOffset val="100"/>
        <c:tickLblSkip val="1"/>
        <c:tickMarkSkip val="1"/>
      </c:catAx>
      <c:valAx>
        <c:axId val="182295936"/>
        <c:scaling>
          <c:logBase val="10"/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294400"/>
        <c:crosses val="autoZero"/>
        <c:crossBetween val="between"/>
      </c:valAx>
      <c:spPr>
        <a:gradFill rotWithShape="0">
          <a:gsLst>
            <a:gs pos="0">
              <a:srgbClr val="69FFFF"/>
            </a:gs>
            <a:gs pos="100000">
              <a:srgbClr val="69FFFF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pct5">
      <a:fgClr>
        <a:srgbClr val="C0C0C0"/>
      </a:fgClr>
      <a:bgClr>
        <a:srgbClr val="C0C0C0"/>
      </a:bgClr>
    </a:patt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17</xdr:row>
      <xdr:rowOff>200025</xdr:rowOff>
    </xdr:from>
    <xdr:to>
      <xdr:col>11</xdr:col>
      <xdr:colOff>733425</xdr:colOff>
      <xdr:row>29</xdr:row>
      <xdr:rowOff>190500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showGridLines="0" tabSelected="1" workbookViewId="0">
      <selection activeCell="C2" sqref="C2"/>
    </sheetView>
  </sheetViews>
  <sheetFormatPr baseColWidth="10" defaultRowHeight="12.75"/>
  <cols>
    <col min="2" max="2" width="22.140625" customWidth="1"/>
    <col min="3" max="3" width="19.85546875" bestFit="1" customWidth="1"/>
    <col min="4" max="4" width="3.85546875" customWidth="1"/>
    <col min="5" max="5" width="17.140625" customWidth="1"/>
    <col min="6" max="6" width="33.140625" customWidth="1"/>
    <col min="7" max="7" width="14.85546875" bestFit="1" customWidth="1"/>
  </cols>
  <sheetData>
    <row r="2" spans="1:6" ht="19.5" customHeight="1">
      <c r="B2" s="1" t="s">
        <v>0</v>
      </c>
      <c r="C2" s="42">
        <v>6.67E-11</v>
      </c>
      <c r="E2" s="64" t="s">
        <v>62</v>
      </c>
      <c r="F2" s="10"/>
    </row>
    <row r="3" spans="1:6">
      <c r="E3" s="62"/>
      <c r="F3" s="63"/>
    </row>
    <row r="4" spans="1:6" ht="15.75">
      <c r="B4" s="9" t="s">
        <v>57</v>
      </c>
      <c r="C4" s="2">
        <v>2.0299999999999999E+27</v>
      </c>
      <c r="E4" s="7">
        <f>C8*1000000*C5^2/C2</f>
        <v>1.9816482758620689E+27</v>
      </c>
      <c r="F4" s="65" t="s">
        <v>60</v>
      </c>
    </row>
    <row r="5" spans="1:6" ht="15.75">
      <c r="B5" s="8" t="s">
        <v>1</v>
      </c>
      <c r="C5" s="3">
        <v>71300</v>
      </c>
      <c r="E5" s="7">
        <f>4/3*PI()*(10000*C5)^3*C9</f>
        <v>2.0345201581310845E+27</v>
      </c>
      <c r="F5" s="66" t="s">
        <v>61</v>
      </c>
    </row>
    <row r="6" spans="1:6" ht="15.75">
      <c r="B6" s="8" t="s">
        <v>2</v>
      </c>
      <c r="C6" s="4">
        <f>86400*365.25*11.9</f>
        <v>375535440</v>
      </c>
    </row>
    <row r="7" spans="1:6" ht="15.75">
      <c r="B7" s="8" t="s">
        <v>4</v>
      </c>
      <c r="C7" s="5">
        <v>778000000</v>
      </c>
    </row>
    <row r="8" spans="1:6" ht="15.75">
      <c r="B8" s="8" t="s">
        <v>58</v>
      </c>
      <c r="C8" s="6">
        <v>26</v>
      </c>
    </row>
    <row r="9" spans="1:6" ht="15.75">
      <c r="B9" s="60" t="s">
        <v>59</v>
      </c>
      <c r="C9" s="61">
        <v>1.34</v>
      </c>
    </row>
    <row r="11" spans="1:6">
      <c r="A11" t="s">
        <v>3</v>
      </c>
    </row>
  </sheetData>
  <phoneticPr fontId="2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showGridLines="0" showRowColHeaders="0" workbookViewId="0">
      <selection activeCell="N11" sqref="N11"/>
    </sheetView>
  </sheetViews>
  <sheetFormatPr baseColWidth="10" defaultRowHeight="12.75"/>
  <cols>
    <col min="1" max="1" width="2.140625" customWidth="1"/>
    <col min="3" max="4" width="11.5703125" bestFit="1" customWidth="1"/>
    <col min="5" max="5" width="12.85546875" customWidth="1"/>
    <col min="6" max="6" width="11.140625" customWidth="1"/>
    <col min="7" max="7" width="14.5703125" customWidth="1"/>
    <col min="8" max="8" width="14" customWidth="1"/>
    <col min="9" max="9" width="13.85546875" customWidth="1"/>
    <col min="10" max="10" width="11.5703125" bestFit="1" customWidth="1"/>
    <col min="11" max="11" width="11.5703125" customWidth="1"/>
    <col min="13" max="13" width="12.42578125" bestFit="1" customWidth="1"/>
  </cols>
  <sheetData>
    <row r="1" spans="1:12">
      <c r="G1" s="1" t="s">
        <v>0</v>
      </c>
      <c r="H1" s="44">
        <v>6.67E-11</v>
      </c>
      <c r="I1" t="s">
        <v>47</v>
      </c>
    </row>
    <row r="2" spans="1:12" ht="13.5" thickBot="1">
      <c r="G2" s="43"/>
      <c r="L2" s="21" t="s">
        <v>45</v>
      </c>
    </row>
    <row r="3" spans="1:12" ht="35.25" customHeight="1" thickBot="1">
      <c r="B3" s="49" t="s">
        <v>5</v>
      </c>
      <c r="C3" s="49" t="s">
        <v>54</v>
      </c>
      <c r="D3" s="49" t="s">
        <v>53</v>
      </c>
      <c r="E3" s="49" t="s">
        <v>52</v>
      </c>
      <c r="F3" s="49" t="s">
        <v>6</v>
      </c>
      <c r="G3" s="49" t="s">
        <v>51</v>
      </c>
      <c r="H3" s="52" t="s">
        <v>38</v>
      </c>
      <c r="I3" s="52" t="s">
        <v>39</v>
      </c>
      <c r="J3" s="52" t="s">
        <v>43</v>
      </c>
      <c r="K3" s="49" t="s">
        <v>46</v>
      </c>
      <c r="L3" s="50" t="s">
        <v>44</v>
      </c>
    </row>
    <row r="4" spans="1:12" ht="23.25" customHeight="1" thickBot="1">
      <c r="B4" s="49"/>
      <c r="C4" s="49"/>
      <c r="D4" s="49"/>
      <c r="E4" s="49"/>
      <c r="F4" s="49"/>
      <c r="G4" s="49"/>
      <c r="H4" s="53"/>
      <c r="I4" s="53"/>
      <c r="J4" s="53"/>
      <c r="K4" s="49"/>
      <c r="L4" s="51"/>
    </row>
    <row r="5" spans="1:12" ht="15.75" customHeight="1" thickBot="1">
      <c r="B5" s="30" t="s">
        <v>7</v>
      </c>
      <c r="C5" s="19"/>
      <c r="D5" s="19">
        <v>1392000</v>
      </c>
      <c r="E5" s="33">
        <f t="shared" ref="E5:E15" si="0">D5/2</f>
        <v>696000</v>
      </c>
      <c r="F5" s="19">
        <v>1.41</v>
      </c>
      <c r="G5" s="17">
        <f t="shared" ref="G5:G15" si="1">(E5^3)*4*PI()/3*F5*1000000000000</f>
        <v>1.9912942550393128E+30</v>
      </c>
      <c r="H5" s="19"/>
      <c r="I5" s="19"/>
      <c r="J5" s="19" t="s">
        <v>8</v>
      </c>
      <c r="K5" s="17">
        <f>((D5/2)^2)/$H$1*1000000</f>
        <v>7.2626086956521736E+27</v>
      </c>
      <c r="L5" s="18">
        <f>G5/K5</f>
        <v>274.18443406312377</v>
      </c>
    </row>
    <row r="6" spans="1:12" ht="15.75" customHeight="1" thickBot="1">
      <c r="B6" s="30" t="s">
        <v>9</v>
      </c>
      <c r="C6" s="19"/>
      <c r="D6" s="19">
        <v>3476</v>
      </c>
      <c r="E6" s="33">
        <f t="shared" si="0"/>
        <v>1738</v>
      </c>
      <c r="F6" s="19">
        <v>3.34</v>
      </c>
      <c r="G6" s="17">
        <f t="shared" si="1"/>
        <v>7.3448747188688125E+22</v>
      </c>
      <c r="H6" s="19"/>
      <c r="I6" s="19"/>
      <c r="J6" s="19" t="s">
        <v>10</v>
      </c>
      <c r="K6" s="17">
        <f t="shared" ref="K6:K16" si="2">((D6/2)^2)/$H$1*1000000</f>
        <v>4.5287016491754124E+22</v>
      </c>
      <c r="L6" s="20">
        <f t="shared" ref="L6:L16" si="3">G6/K6</f>
        <v>1.6218499887724267</v>
      </c>
    </row>
    <row r="7" spans="1:12" ht="15.75" customHeight="1" thickBot="1">
      <c r="B7" s="30" t="s">
        <v>11</v>
      </c>
      <c r="C7" s="19">
        <v>58</v>
      </c>
      <c r="D7" s="19">
        <v>4850</v>
      </c>
      <c r="E7" s="33">
        <f t="shared" si="0"/>
        <v>2425</v>
      </c>
      <c r="F7" s="19">
        <v>5.4</v>
      </c>
      <c r="G7" s="17">
        <f t="shared" si="1"/>
        <v>3.2256526409209769E+23</v>
      </c>
      <c r="H7" s="19" t="s">
        <v>12</v>
      </c>
      <c r="I7" s="17">
        <f>88*84600</f>
        <v>7444800</v>
      </c>
      <c r="J7" s="19" t="s">
        <v>13</v>
      </c>
      <c r="K7" s="17">
        <f t="shared" si="2"/>
        <v>8.8165292353823082E+22</v>
      </c>
      <c r="L7" s="18">
        <f t="shared" si="3"/>
        <v>3.6586422557029086</v>
      </c>
    </row>
    <row r="8" spans="1:12" ht="15.75" customHeight="1" thickBot="1">
      <c r="B8" s="30" t="s">
        <v>14</v>
      </c>
      <c r="C8" s="19">
        <v>108</v>
      </c>
      <c r="D8" s="19">
        <v>12140</v>
      </c>
      <c r="E8" s="33">
        <f t="shared" si="0"/>
        <v>6070</v>
      </c>
      <c r="F8" s="19">
        <v>5.2</v>
      </c>
      <c r="G8" s="17">
        <f t="shared" si="1"/>
        <v>4.8714474964123695E+24</v>
      </c>
      <c r="H8" s="19" t="s">
        <v>15</v>
      </c>
      <c r="I8" s="17">
        <f>224.7*86400</f>
        <v>19414080</v>
      </c>
      <c r="J8" s="19" t="s">
        <v>16</v>
      </c>
      <c r="K8" s="17">
        <f t="shared" si="2"/>
        <v>5.5239730134932532E+23</v>
      </c>
      <c r="L8" s="18">
        <f t="shared" si="3"/>
        <v>8.8187387673926398</v>
      </c>
    </row>
    <row r="9" spans="1:12" ht="15.75" customHeight="1" thickBot="1">
      <c r="B9" s="30" t="s">
        <v>17</v>
      </c>
      <c r="C9" s="35">
        <v>150</v>
      </c>
      <c r="D9" s="35">
        <v>12756</v>
      </c>
      <c r="E9" s="36">
        <f t="shared" si="0"/>
        <v>6378</v>
      </c>
      <c r="F9" s="35">
        <v>5.52</v>
      </c>
      <c r="G9" s="37">
        <f t="shared" si="1"/>
        <v>5.9990327348367476E+24</v>
      </c>
      <c r="H9" s="35" t="s">
        <v>18</v>
      </c>
      <c r="I9" s="37">
        <f>365.25*86400</f>
        <v>31557600</v>
      </c>
      <c r="J9" s="35" t="s">
        <v>19</v>
      </c>
      <c r="K9" s="37">
        <f t="shared" si="2"/>
        <v>6.0987832083958014E+23</v>
      </c>
      <c r="L9" s="38">
        <f t="shared" si="3"/>
        <v>9.8364420079373645</v>
      </c>
    </row>
    <row r="10" spans="1:12" ht="15.75" customHeight="1" thickBot="1">
      <c r="B10" s="30" t="s">
        <v>20</v>
      </c>
      <c r="C10" s="19">
        <v>228</v>
      </c>
      <c r="D10" s="19">
        <v>6790</v>
      </c>
      <c r="E10" s="33">
        <f t="shared" si="0"/>
        <v>3395</v>
      </c>
      <c r="F10" s="19">
        <v>3.95</v>
      </c>
      <c r="G10" s="17">
        <f t="shared" si="1"/>
        <v>6.4744821934100518E+23</v>
      </c>
      <c r="H10" s="19" t="s">
        <v>21</v>
      </c>
      <c r="I10" s="17">
        <f>687*86400</f>
        <v>59356800</v>
      </c>
      <c r="J10" s="19" t="s">
        <v>22</v>
      </c>
      <c r="K10" s="17">
        <f t="shared" si="2"/>
        <v>1.7280397301349323E+23</v>
      </c>
      <c r="L10" s="18">
        <f t="shared" si="3"/>
        <v>3.7467206803772375</v>
      </c>
    </row>
    <row r="11" spans="1:12" ht="15.75" customHeight="1" thickBot="1">
      <c r="A11" t="s">
        <v>49</v>
      </c>
      <c r="B11" s="30" t="s">
        <v>42</v>
      </c>
      <c r="C11" s="23">
        <f>C25</f>
        <v>415.5</v>
      </c>
      <c r="D11" s="24">
        <v>100000</v>
      </c>
      <c r="E11" s="34">
        <f t="shared" si="0"/>
        <v>50000</v>
      </c>
      <c r="F11" s="24">
        <v>2</v>
      </c>
      <c r="G11" s="25">
        <f t="shared" si="1"/>
        <v>1.0471975511965976E+27</v>
      </c>
      <c r="H11" s="26">
        <f>I11/86400/365.25</f>
        <v>4.6101988026548275</v>
      </c>
      <c r="I11" s="25">
        <f>(C11^3/D23)^0.5</f>
        <v>145486809.73465997</v>
      </c>
      <c r="J11" s="24"/>
      <c r="K11" s="22">
        <f t="shared" si="2"/>
        <v>3.7481259370314842E+25</v>
      </c>
      <c r="L11" s="27">
        <f t="shared" si="3"/>
        <v>27.939230665925223</v>
      </c>
    </row>
    <row r="12" spans="1:12" ht="15.75" customHeight="1" thickBot="1">
      <c r="B12" s="30" t="s">
        <v>23</v>
      </c>
      <c r="C12" s="19">
        <v>778</v>
      </c>
      <c r="D12" s="19">
        <v>142600</v>
      </c>
      <c r="E12" s="33">
        <f t="shared" si="0"/>
        <v>71300</v>
      </c>
      <c r="F12" s="19">
        <v>1.34</v>
      </c>
      <c r="G12" s="17">
        <f t="shared" si="1"/>
        <v>2.0345201581310848E+27</v>
      </c>
      <c r="H12" s="19" t="s">
        <v>24</v>
      </c>
      <c r="I12" s="17">
        <f>11.9*365.25*86400</f>
        <v>375535440.00000006</v>
      </c>
      <c r="J12" s="19" t="s">
        <v>25</v>
      </c>
      <c r="K12" s="17">
        <f t="shared" si="2"/>
        <v>7.6217241379310337E+25</v>
      </c>
      <c r="L12" s="18">
        <f t="shared" si="3"/>
        <v>26.693699762838285</v>
      </c>
    </row>
    <row r="13" spans="1:12" ht="15.75" customHeight="1" thickBot="1">
      <c r="B13" s="30" t="s">
        <v>26</v>
      </c>
      <c r="C13" s="19">
        <v>1427</v>
      </c>
      <c r="D13" s="19">
        <v>120200</v>
      </c>
      <c r="E13" s="33">
        <f t="shared" si="0"/>
        <v>60100</v>
      </c>
      <c r="F13" s="19">
        <v>0.7</v>
      </c>
      <c r="G13" s="17">
        <f t="shared" si="1"/>
        <v>6.3651708516633193E+26</v>
      </c>
      <c r="H13" s="19" t="s">
        <v>27</v>
      </c>
      <c r="I13" s="17">
        <f>29.5*365.25*86400</f>
        <v>930949200</v>
      </c>
      <c r="J13" s="19" t="s">
        <v>28</v>
      </c>
      <c r="K13" s="17">
        <f t="shared" si="2"/>
        <v>5.4153073463268372E+25</v>
      </c>
      <c r="L13" s="18">
        <f t="shared" si="3"/>
        <v>11.754034341154741</v>
      </c>
    </row>
    <row r="14" spans="1:12" ht="15.75" customHeight="1" thickBot="1">
      <c r="B14" s="30" t="s">
        <v>37</v>
      </c>
      <c r="C14" s="19">
        <v>2870</v>
      </c>
      <c r="D14" s="19">
        <v>49000</v>
      </c>
      <c r="E14" s="33">
        <f t="shared" si="0"/>
        <v>24500</v>
      </c>
      <c r="F14" s="19">
        <v>1.58</v>
      </c>
      <c r="G14" s="17">
        <f t="shared" si="1"/>
        <v>9.7329378313575535E+25</v>
      </c>
      <c r="H14" s="19" t="s">
        <v>29</v>
      </c>
      <c r="I14" s="17">
        <f>84*86400*365.25</f>
        <v>2650838400</v>
      </c>
      <c r="J14" s="19" t="s">
        <v>30</v>
      </c>
      <c r="K14" s="17">
        <f t="shared" si="2"/>
        <v>8.9992503748125939E+24</v>
      </c>
      <c r="L14" s="18">
        <f t="shared" si="3"/>
        <v>10.815276190779656</v>
      </c>
    </row>
    <row r="15" spans="1:12" ht="15.75" customHeight="1" thickBot="1">
      <c r="B15" s="30" t="s">
        <v>31</v>
      </c>
      <c r="C15" s="19">
        <v>4497</v>
      </c>
      <c r="D15" s="19">
        <v>50200</v>
      </c>
      <c r="E15" s="33">
        <f t="shared" si="0"/>
        <v>25100</v>
      </c>
      <c r="F15" s="19">
        <v>2.2999999999999998</v>
      </c>
      <c r="G15" s="17">
        <f t="shared" si="1"/>
        <v>1.5234829905764579E+26</v>
      </c>
      <c r="H15" s="19" t="s">
        <v>32</v>
      </c>
      <c r="I15" s="17">
        <f>164.8*365.25*86400</f>
        <v>5200692480</v>
      </c>
      <c r="J15" s="19" t="s">
        <v>33</v>
      </c>
      <c r="K15" s="17">
        <f t="shared" si="2"/>
        <v>9.4454272863568219E+24</v>
      </c>
      <c r="L15" s="18">
        <f t="shared" si="3"/>
        <v>16.129317863438633</v>
      </c>
    </row>
    <row r="16" spans="1:12" ht="15.75" customHeight="1" thickBot="1">
      <c r="B16" s="30" t="s">
        <v>34</v>
      </c>
      <c r="C16" s="19">
        <v>5900</v>
      </c>
      <c r="D16" s="19">
        <v>6400</v>
      </c>
      <c r="E16" s="33">
        <f>D16/2</f>
        <v>3200</v>
      </c>
      <c r="F16" s="24">
        <v>1</v>
      </c>
      <c r="G16" s="17">
        <f>(E16^3)*4*PI()/3*F16*1000000000000</f>
        <v>1.3725827743044044E+23</v>
      </c>
      <c r="H16" s="19" t="s">
        <v>35</v>
      </c>
      <c r="I16" s="17">
        <f>247.7*365.25*86400</f>
        <v>7816817520</v>
      </c>
      <c r="J16" s="19" t="s">
        <v>36</v>
      </c>
      <c r="K16" s="17">
        <f t="shared" si="2"/>
        <v>1.5352323838080959E+23</v>
      </c>
      <c r="L16" s="18">
        <f t="shared" si="3"/>
        <v>0.89405538130960716</v>
      </c>
    </row>
    <row r="18" spans="1:7" ht="16.5" customHeight="1" thickBot="1"/>
    <row r="19" spans="1:7" ht="48" customHeight="1">
      <c r="B19" s="52" t="s">
        <v>5</v>
      </c>
      <c r="C19" s="54" t="s">
        <v>55</v>
      </c>
      <c r="D19" s="52" t="s">
        <v>40</v>
      </c>
      <c r="E19" s="47" t="s">
        <v>41</v>
      </c>
      <c r="F19" s="47" t="s">
        <v>48</v>
      </c>
      <c r="G19" s="45" t="s">
        <v>56</v>
      </c>
    </row>
    <row r="20" spans="1:7" ht="18" customHeight="1" thickBot="1">
      <c r="B20" s="53"/>
      <c r="C20" s="55"/>
      <c r="D20" s="53"/>
      <c r="E20" s="48"/>
      <c r="F20" s="48"/>
      <c r="G20" s="46"/>
    </row>
    <row r="21" spans="1:7" ht="16.5" thickBot="1">
      <c r="B21" s="30" t="s">
        <v>11</v>
      </c>
      <c r="C21" s="13">
        <v>58</v>
      </c>
      <c r="D21" s="15">
        <f t="shared" ref="D21:D30" si="4">C7^3/I7^2</f>
        <v>3.5202856906767906E-9</v>
      </c>
      <c r="E21" s="56">
        <f>C21/$C$23</f>
        <v>0.38666666666666666</v>
      </c>
      <c r="F21" s="16">
        <v>-10</v>
      </c>
      <c r="G21" s="57">
        <f>0.3*2^F21 +0.4</f>
        <v>0.40029296875000003</v>
      </c>
    </row>
    <row r="22" spans="1:7" ht="16.5" thickBot="1">
      <c r="B22" s="31" t="s">
        <v>14</v>
      </c>
      <c r="C22" s="11">
        <v>108</v>
      </c>
      <c r="D22" s="15">
        <f t="shared" si="4"/>
        <v>3.3422400316576974E-9</v>
      </c>
      <c r="E22" s="56">
        <f>C22/$C$23</f>
        <v>0.72</v>
      </c>
      <c r="F22" s="12">
        <v>0</v>
      </c>
      <c r="G22" s="58">
        <f t="shared" ref="G22:G30" si="5">0.3*2^F22 +0.4</f>
        <v>0.7</v>
      </c>
    </row>
    <row r="23" spans="1:7" ht="16.5" thickBot="1">
      <c r="B23" s="31" t="s">
        <v>17</v>
      </c>
      <c r="C23" s="39">
        <v>150</v>
      </c>
      <c r="D23" s="40">
        <f t="shared" si="4"/>
        <v>3.3889553189199338E-9</v>
      </c>
      <c r="E23" s="56">
        <f t="shared" ref="E23:E30" si="6">C23/$C$23</f>
        <v>1</v>
      </c>
      <c r="F23" s="41">
        <v>1</v>
      </c>
      <c r="G23" s="58">
        <f t="shared" si="5"/>
        <v>1</v>
      </c>
    </row>
    <row r="24" spans="1:7" ht="16.5" thickBot="1">
      <c r="B24" s="31" t="s">
        <v>20</v>
      </c>
      <c r="C24" s="11">
        <v>228</v>
      </c>
      <c r="D24" s="15">
        <f t="shared" si="4"/>
        <v>3.3640588290364016E-9</v>
      </c>
      <c r="E24" s="56">
        <f t="shared" si="6"/>
        <v>1.52</v>
      </c>
      <c r="F24" s="12">
        <v>2</v>
      </c>
      <c r="G24" s="58">
        <f t="shared" si="5"/>
        <v>1.6</v>
      </c>
    </row>
    <row r="25" spans="1:7" ht="16.5" thickBot="1">
      <c r="A25" t="s">
        <v>49</v>
      </c>
      <c r="B25" s="31" t="s">
        <v>42</v>
      </c>
      <c r="C25" s="28">
        <f>E25*C23</f>
        <v>415.5</v>
      </c>
      <c r="D25" s="29">
        <f t="shared" si="4"/>
        <v>3.3889553189199338E-9</v>
      </c>
      <c r="E25" s="56">
        <v>2.77</v>
      </c>
      <c r="F25" s="12">
        <v>3</v>
      </c>
      <c r="G25" s="58">
        <f t="shared" si="5"/>
        <v>2.8</v>
      </c>
    </row>
    <row r="26" spans="1:7" ht="16.5" thickBot="1">
      <c r="B26" s="31" t="s">
        <v>23</v>
      </c>
      <c r="C26" s="11">
        <v>778</v>
      </c>
      <c r="D26" s="15">
        <f t="shared" si="4"/>
        <v>3.3391577295347927E-9</v>
      </c>
      <c r="E26" s="56">
        <f t="shared" si="6"/>
        <v>5.1866666666666665</v>
      </c>
      <c r="F26" s="12">
        <v>4</v>
      </c>
      <c r="G26" s="58">
        <f t="shared" si="5"/>
        <v>5.2</v>
      </c>
    </row>
    <row r="27" spans="1:7" ht="16.5" thickBot="1">
      <c r="B27" s="31" t="s">
        <v>26</v>
      </c>
      <c r="C27" s="11">
        <v>1427</v>
      </c>
      <c r="D27" s="15">
        <f t="shared" si="4"/>
        <v>3.3528950002876276E-9</v>
      </c>
      <c r="E27" s="56">
        <f t="shared" si="6"/>
        <v>9.5133333333333336</v>
      </c>
      <c r="F27" s="12">
        <v>5</v>
      </c>
      <c r="G27" s="58">
        <f t="shared" si="5"/>
        <v>10</v>
      </c>
    </row>
    <row r="28" spans="1:7" ht="16.5" thickBot="1">
      <c r="B28" s="31" t="s">
        <v>37</v>
      </c>
      <c r="C28" s="11">
        <v>2870</v>
      </c>
      <c r="D28" s="15">
        <f t="shared" si="4"/>
        <v>3.3641796846645377E-9</v>
      </c>
      <c r="E28" s="56">
        <f t="shared" si="6"/>
        <v>19.133333333333333</v>
      </c>
      <c r="F28" s="12">
        <v>6</v>
      </c>
      <c r="G28" s="58">
        <f t="shared" si="5"/>
        <v>19.599999999999998</v>
      </c>
    </row>
    <row r="29" spans="1:7" ht="16.5" customHeight="1" thickBot="1">
      <c r="B29" s="31" t="s">
        <v>31</v>
      </c>
      <c r="C29" s="11">
        <v>4497</v>
      </c>
      <c r="D29" s="15">
        <f t="shared" si="4"/>
        <v>3.3623762842462908E-9</v>
      </c>
      <c r="E29" s="56">
        <f t="shared" si="6"/>
        <v>29.98</v>
      </c>
      <c r="F29" s="32">
        <v>6.6</v>
      </c>
      <c r="G29" s="58">
        <f t="shared" si="5"/>
        <v>29.501758076999629</v>
      </c>
    </row>
    <row r="30" spans="1:7" ht="15.75" customHeight="1" thickBot="1">
      <c r="B30" s="31" t="s">
        <v>34</v>
      </c>
      <c r="C30" s="11">
        <v>5900</v>
      </c>
      <c r="D30" s="15">
        <f t="shared" si="4"/>
        <v>3.3612134102715248E-9</v>
      </c>
      <c r="E30" s="56">
        <f t="shared" si="6"/>
        <v>39.333333333333336</v>
      </c>
      <c r="F30" s="14">
        <v>7</v>
      </c>
      <c r="G30" s="59">
        <f t="shared" si="5"/>
        <v>38.799999999999997</v>
      </c>
    </row>
    <row r="31" spans="1:7" ht="15.75" customHeight="1"/>
    <row r="32" spans="1:7">
      <c r="B32" t="s">
        <v>50</v>
      </c>
    </row>
  </sheetData>
  <mergeCells count="17">
    <mergeCell ref="B19:B20"/>
    <mergeCell ref="C19:C20"/>
    <mergeCell ref="D19:D20"/>
    <mergeCell ref="E19:E20"/>
    <mergeCell ref="B3:B4"/>
    <mergeCell ref="C3:C4"/>
    <mergeCell ref="D3:D4"/>
    <mergeCell ref="E3:E4"/>
    <mergeCell ref="G19:G20"/>
    <mergeCell ref="F19:F20"/>
    <mergeCell ref="K3:K4"/>
    <mergeCell ref="L3:L4"/>
    <mergeCell ref="I3:I4"/>
    <mergeCell ref="J3:J4"/>
    <mergeCell ref="G3:G4"/>
    <mergeCell ref="F3:F4"/>
    <mergeCell ref="H3:H4"/>
  </mergeCells>
  <phoneticPr fontId="2" type="noConversion"/>
  <pageMargins left="0.34" right="0.35" top="0.33" bottom="0.31" header="0.24" footer="0.21"/>
  <pageSetup paperSize="9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Jupiter</vt:lpstr>
      <vt:lpstr>Planètes</vt:lpstr>
      <vt:lpstr>Graphe Alignements Planètes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cp:lastPrinted>2007-01-14T15:07:26Z</cp:lastPrinted>
  <dcterms:created xsi:type="dcterms:W3CDTF">2010-10-31T12:09:12Z</dcterms:created>
  <dcterms:modified xsi:type="dcterms:W3CDTF">2018-04-10T11:48:11Z</dcterms:modified>
</cp:coreProperties>
</file>