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ervane\Dropbox\CafekamXBeassist\"/>
    </mc:Choice>
  </mc:AlternateContent>
  <bookViews>
    <workbookView xWindow="0" yWindow="0" windowWidth="24000" windowHeight="9510" xr2:uid="{B4AB0CAE-AEDC-4D27-9392-CB423AA876C9}"/>
  </bookViews>
  <sheets>
    <sheet name="Ventes" sheetId="3" r:id="rId1"/>
    <sheet name="Récap € Boutiques" sheetId="2" r:id="rId2"/>
    <sheet name="Stock" sheetId="4" r:id="rId3"/>
    <sheet name="Ref" sheetId="1" r:id="rId4"/>
  </sheets>
  <definedNames>
    <definedName name="_€_bijoux">Ventes!$I:$I</definedName>
    <definedName name="Boutique">Ventes!$G:$G</definedName>
    <definedName name="boutiques">Ref!$A$78:$A$94</definedName>
    <definedName name="Date">Ventes!$A:$A</definedName>
    <definedName name="Finition___coloris">Ref!$F$2:$F$32</definedName>
    <definedName name="Marchés">Ref!$C$78:$C$97</definedName>
    <definedName name="prix">Ref!$F$36:$F$52,Ref!$Q$36:$Q$52</definedName>
    <definedName name="Prix_public">Ref!$H$2:$I$30</definedName>
    <definedName name="Produit">Ref!$A$2:$B$27</definedName>
    <definedName name="type">Ref!$C$3:$C$30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3" l="1"/>
  <c r="F2" i="3"/>
  <c r="I2" i="3"/>
  <c r="E3" i="3"/>
  <c r="F3" i="3"/>
  <c r="I3" i="3"/>
  <c r="E4" i="3"/>
  <c r="F4" i="3"/>
  <c r="I4" i="3"/>
  <c r="E5" i="3"/>
  <c r="F5" i="3"/>
  <c r="I5" i="3"/>
  <c r="E6" i="3"/>
  <c r="F6" i="3"/>
  <c r="I6" i="3"/>
  <c r="E7" i="3"/>
  <c r="F7" i="3"/>
  <c r="I7" i="3"/>
  <c r="E8" i="3"/>
  <c r="F8" i="3"/>
  <c r="I8" i="3"/>
  <c r="E9" i="3"/>
  <c r="F9" i="3"/>
  <c r="I9" i="3"/>
  <c r="E10" i="3"/>
  <c r="F10" i="3"/>
  <c r="I10" i="3"/>
  <c r="E11" i="3"/>
  <c r="F11" i="3"/>
  <c r="I11" i="3"/>
  <c r="E12" i="3"/>
  <c r="F12" i="3"/>
  <c r="I12" i="3"/>
  <c r="E13" i="3"/>
  <c r="F13" i="3"/>
  <c r="I13" i="3"/>
  <c r="E14" i="3"/>
  <c r="F14" i="3"/>
  <c r="I14" i="3"/>
  <c r="E15" i="3"/>
  <c r="F15" i="3"/>
  <c r="I15" i="3"/>
  <c r="E16" i="3"/>
  <c r="F16" i="3"/>
  <c r="I16" i="3"/>
  <c r="E17" i="3"/>
  <c r="F17" i="3"/>
  <c r="I17" i="3"/>
  <c r="D18" i="4"/>
  <c r="D19" i="4"/>
  <c r="D20" i="4"/>
  <c r="D21" i="4"/>
  <c r="D22" i="4"/>
  <c r="D23" i="4"/>
  <c r="D24" i="4"/>
  <c r="D25" i="4"/>
  <c r="D26" i="4"/>
  <c r="E18" i="4"/>
  <c r="E19" i="4"/>
  <c r="E20" i="4"/>
  <c r="E21" i="4"/>
  <c r="E22" i="4"/>
  <c r="E23" i="4"/>
  <c r="E24" i="4"/>
  <c r="E25" i="4"/>
  <c r="E26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E4" i="4"/>
  <c r="D4" i="4"/>
  <c r="E3" i="4"/>
  <c r="D3" i="4"/>
  <c r="H3" i="4"/>
  <c r="K3" i="4"/>
  <c r="H4" i="4"/>
  <c r="K4" i="4"/>
  <c r="H5" i="4"/>
  <c r="K5" i="4"/>
  <c r="H6" i="4"/>
  <c r="K6" i="4"/>
  <c r="H7" i="4"/>
  <c r="K7" i="4"/>
  <c r="H8" i="4"/>
  <c r="K8" i="4"/>
  <c r="H9" i="4"/>
  <c r="K9" i="4"/>
  <c r="H10" i="4"/>
  <c r="K10" i="4"/>
  <c r="H11" i="4"/>
  <c r="K11" i="4"/>
  <c r="H12" i="4"/>
  <c r="K12" i="4"/>
  <c r="H13" i="4"/>
  <c r="K13" i="4"/>
  <c r="H14" i="4"/>
  <c r="K14" i="4"/>
  <c r="H15" i="4"/>
  <c r="K15" i="4"/>
  <c r="H16" i="4"/>
  <c r="K16" i="4"/>
  <c r="H17" i="4"/>
  <c r="K17" i="4"/>
  <c r="G27" i="4" l="1"/>
  <c r="I27" i="4"/>
  <c r="J27" i="4"/>
  <c r="L27" i="4"/>
  <c r="M27" i="4"/>
  <c r="O27" i="4"/>
  <c r="P27" i="4"/>
  <c r="R27" i="4"/>
  <c r="S27" i="4"/>
  <c r="U27" i="4"/>
  <c r="X27" i="4"/>
  <c r="F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W4" i="4"/>
  <c r="W3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V27" i="4" s="1"/>
  <c r="N3" i="4"/>
  <c r="K26" i="4"/>
  <c r="K25" i="4"/>
  <c r="K24" i="4"/>
  <c r="K23" i="4"/>
  <c r="K22" i="4"/>
  <c r="K21" i="4"/>
  <c r="K20" i="4"/>
  <c r="K19" i="4"/>
  <c r="K18" i="4"/>
  <c r="H18" i="4"/>
  <c r="H19" i="4"/>
  <c r="H20" i="4"/>
  <c r="H21" i="4"/>
  <c r="H22" i="4"/>
  <c r="H23" i="4"/>
  <c r="H24" i="4"/>
  <c r="H25" i="4"/>
  <c r="H26" i="4"/>
  <c r="C52" i="2"/>
  <c r="D52" i="2"/>
  <c r="E52" i="2"/>
  <c r="F52" i="2"/>
  <c r="G52" i="2"/>
  <c r="H52" i="2"/>
  <c r="I52" i="2"/>
  <c r="J52" i="2"/>
  <c r="K52" i="2"/>
  <c r="C44" i="2"/>
  <c r="D44" i="2"/>
  <c r="E44" i="2"/>
  <c r="F44" i="2"/>
  <c r="G44" i="2"/>
  <c r="H44" i="2"/>
  <c r="I44" i="2"/>
  <c r="J44" i="2"/>
  <c r="C36" i="2"/>
  <c r="D36" i="2"/>
  <c r="P51" i="2"/>
  <c r="P43" i="2"/>
  <c r="P35" i="2"/>
  <c r="P26" i="2"/>
  <c r="P15" i="2"/>
  <c r="P6" i="2"/>
  <c r="O51" i="2"/>
  <c r="O50" i="2"/>
  <c r="N50" i="2"/>
  <c r="M50" i="2"/>
  <c r="L50" i="2"/>
  <c r="O49" i="2"/>
  <c r="N48" i="2"/>
  <c r="N52" i="2" s="1"/>
  <c r="M48" i="2"/>
  <c r="M52" i="2" s="1"/>
  <c r="L48" i="2"/>
  <c r="L52" i="2" s="1"/>
  <c r="P52" i="2" s="1"/>
  <c r="O47" i="2"/>
  <c r="O43" i="2"/>
  <c r="N42" i="2"/>
  <c r="M42" i="2"/>
  <c r="M44" i="2" s="1"/>
  <c r="L42" i="2"/>
  <c r="L44" i="2" s="1"/>
  <c r="K42" i="2"/>
  <c r="O42" i="2" s="1"/>
  <c r="O41" i="2"/>
  <c r="N40" i="2"/>
  <c r="M40" i="2"/>
  <c r="L40" i="2"/>
  <c r="K40" i="2"/>
  <c r="O39" i="2"/>
  <c r="O35" i="2"/>
  <c r="N34" i="2"/>
  <c r="M34" i="2"/>
  <c r="L34" i="2"/>
  <c r="K34" i="2"/>
  <c r="J34" i="2"/>
  <c r="I34" i="2"/>
  <c r="H34" i="2"/>
  <c r="G34" i="2"/>
  <c r="F34" i="2"/>
  <c r="E34" i="2"/>
  <c r="O33" i="2"/>
  <c r="N32" i="2"/>
  <c r="M32" i="2"/>
  <c r="L32" i="2"/>
  <c r="K32" i="2"/>
  <c r="J32" i="2"/>
  <c r="I32" i="2"/>
  <c r="H32" i="2"/>
  <c r="G32" i="2"/>
  <c r="F32" i="2"/>
  <c r="E32" i="2"/>
  <c r="O31" i="2"/>
  <c r="O30" i="2"/>
  <c r="O26" i="2"/>
  <c r="N25" i="2"/>
  <c r="M25" i="2"/>
  <c r="L25" i="2"/>
  <c r="K25" i="2"/>
  <c r="J25" i="2"/>
  <c r="I25" i="2"/>
  <c r="H25" i="2"/>
  <c r="G25" i="2"/>
  <c r="F25" i="2"/>
  <c r="E25" i="2"/>
  <c r="D25" i="2"/>
  <c r="C25" i="2"/>
  <c r="B23" i="2"/>
  <c r="M23" i="2" s="1"/>
  <c r="N22" i="2"/>
  <c r="M22" i="2"/>
  <c r="L22" i="2"/>
  <c r="K22" i="2"/>
  <c r="J22" i="2"/>
  <c r="I22" i="2"/>
  <c r="H22" i="2"/>
  <c r="G22" i="2"/>
  <c r="F22" i="2"/>
  <c r="E22" i="2"/>
  <c r="D22" i="2"/>
  <c r="C22" i="2"/>
  <c r="C24" i="2" s="1"/>
  <c r="O21" i="2"/>
  <c r="P20" i="2"/>
  <c r="O20" i="2"/>
  <c r="O15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K12" i="2"/>
  <c r="J12" i="2"/>
  <c r="I12" i="2"/>
  <c r="I16" i="2" s="1"/>
  <c r="H12" i="2"/>
  <c r="H16" i="2" s="1"/>
  <c r="G12" i="2"/>
  <c r="F12" i="2"/>
  <c r="F16" i="2" s="1"/>
  <c r="E12" i="2"/>
  <c r="D12" i="2"/>
  <c r="D16" i="2" s="1"/>
  <c r="C12" i="2"/>
  <c r="O11" i="2"/>
  <c r="P11" i="2" s="1"/>
  <c r="N10" i="2"/>
  <c r="M10" i="2"/>
  <c r="L10" i="2"/>
  <c r="K10" i="2"/>
  <c r="J10" i="2"/>
  <c r="C10" i="2"/>
  <c r="O9" i="2"/>
  <c r="O6" i="2"/>
  <c r="N5" i="2"/>
  <c r="M5" i="2"/>
  <c r="L5" i="2"/>
  <c r="K5" i="2"/>
  <c r="J5" i="2"/>
  <c r="I5" i="2"/>
  <c r="H5" i="2"/>
  <c r="G5" i="2"/>
  <c r="F5" i="2"/>
  <c r="E5" i="2"/>
  <c r="D5" i="2"/>
  <c r="C5" i="2"/>
  <c r="O4" i="2"/>
  <c r="N3" i="2"/>
  <c r="M3" i="2"/>
  <c r="L3" i="2"/>
  <c r="K3" i="2"/>
  <c r="J3" i="2"/>
  <c r="I3" i="2"/>
  <c r="H3" i="2"/>
  <c r="G3" i="2"/>
  <c r="F3" i="2"/>
  <c r="E3" i="2"/>
  <c r="D3" i="2"/>
  <c r="C3" i="2"/>
  <c r="K27" i="4" l="1"/>
  <c r="H27" i="4"/>
  <c r="N27" i="4"/>
  <c r="Q27" i="4"/>
  <c r="T27" i="4"/>
  <c r="W27" i="4"/>
  <c r="O52" i="2"/>
  <c r="V67" i="2" s="1"/>
  <c r="K44" i="2"/>
  <c r="P44" i="2" s="1"/>
  <c r="O25" i="2"/>
  <c r="O32" i="2"/>
  <c r="G36" i="2"/>
  <c r="I36" i="2"/>
  <c r="K36" i="2"/>
  <c r="M36" i="2"/>
  <c r="O40" i="2"/>
  <c r="O44" i="2"/>
  <c r="O48" i="2"/>
  <c r="F36" i="2"/>
  <c r="H36" i="2"/>
  <c r="J36" i="2"/>
  <c r="L36" i="2"/>
  <c r="N36" i="2"/>
  <c r="O34" i="2"/>
  <c r="E36" i="2"/>
  <c r="P36" i="2" s="1"/>
  <c r="O22" i="2"/>
  <c r="M27" i="2"/>
  <c r="E24" i="2"/>
  <c r="D23" i="2"/>
  <c r="F23" i="2"/>
  <c r="F27" i="2" s="1"/>
  <c r="H23" i="2"/>
  <c r="H27" i="2" s="1"/>
  <c r="J23" i="2"/>
  <c r="J27" i="2" s="1"/>
  <c r="L23" i="2"/>
  <c r="L27" i="2" s="1"/>
  <c r="N23" i="2"/>
  <c r="N27" i="2" s="1"/>
  <c r="C23" i="2"/>
  <c r="E23" i="2"/>
  <c r="E27" i="2" s="1"/>
  <c r="G23" i="2"/>
  <c r="G27" i="2" s="1"/>
  <c r="I23" i="2"/>
  <c r="I27" i="2" s="1"/>
  <c r="K23" i="2"/>
  <c r="K27" i="2" s="1"/>
  <c r="D24" i="2"/>
  <c r="J16" i="2"/>
  <c r="L16" i="2"/>
  <c r="N16" i="2"/>
  <c r="O12" i="2"/>
  <c r="O14" i="2"/>
  <c r="O10" i="2"/>
  <c r="C16" i="2"/>
  <c r="K16" i="2"/>
  <c r="M16" i="2"/>
  <c r="E16" i="2"/>
  <c r="G16" i="2"/>
  <c r="D7" i="2"/>
  <c r="F7" i="2"/>
  <c r="H7" i="2"/>
  <c r="J7" i="2"/>
  <c r="L7" i="2"/>
  <c r="N7" i="2"/>
  <c r="O5" i="2"/>
  <c r="C7" i="2"/>
  <c r="E7" i="2"/>
  <c r="G7" i="2"/>
  <c r="I7" i="2"/>
  <c r="K7" i="2"/>
  <c r="M7" i="2"/>
  <c r="O3" i="2"/>
  <c r="P16" i="2" l="1"/>
  <c r="O36" i="2"/>
  <c r="D27" i="2"/>
  <c r="O23" i="2"/>
  <c r="C27" i="2"/>
  <c r="P27" i="2" s="1"/>
  <c r="O16" i="2"/>
  <c r="O7" i="2"/>
  <c r="P7" i="2"/>
  <c r="O27" i="2" l="1"/>
</calcChain>
</file>

<file path=xl/sharedStrings.xml><?xml version="1.0" encoding="utf-8"?>
<sst xmlns="http://schemas.openxmlformats.org/spreadsheetml/2006/main" count="705" uniqueCount="438">
  <si>
    <t>Nomenclature Produits</t>
  </si>
  <si>
    <t>Produit</t>
  </si>
  <si>
    <t>type</t>
  </si>
  <si>
    <t>Finition / coloris</t>
  </si>
  <si>
    <t>LE PTIT B'ART</t>
  </si>
  <si>
    <t>JAN</t>
  </si>
  <si>
    <t>FEV</t>
  </si>
  <si>
    <t>MAR</t>
  </si>
  <si>
    <t>AVR</t>
  </si>
  <si>
    <t>mai</t>
  </si>
  <si>
    <t>JUI</t>
  </si>
  <si>
    <t>JUIL</t>
  </si>
  <si>
    <t>AOU</t>
  </si>
  <si>
    <t>SEP</t>
  </si>
  <si>
    <t>OCT</t>
  </si>
  <si>
    <t>NOV</t>
  </si>
  <si>
    <t>DEC</t>
  </si>
  <si>
    <t>Total</t>
  </si>
  <si>
    <t>Frais Envoi</t>
  </si>
  <si>
    <t>CA</t>
  </si>
  <si>
    <t>BENEFICE</t>
  </si>
  <si>
    <t>Entre 0 et 100€ de bénéfice</t>
  </si>
  <si>
    <t>Entre 100€ et 300€ de bénéfice</t>
  </si>
  <si>
    <t>Plus de 300€ de bénéfice</t>
  </si>
  <si>
    <t>Bague vendue 30€ en boutique =</t>
  </si>
  <si>
    <t>CHOUETTE</t>
  </si>
  <si>
    <t>Loyer</t>
  </si>
  <si>
    <t>Valorisation des perms</t>
  </si>
  <si>
    <t>Frais Route</t>
  </si>
  <si>
    <t>MELEE MELLOW</t>
  </si>
  <si>
    <t>Adhésion</t>
  </si>
  <si>
    <t>25</t>
  </si>
  <si>
    <t>Nombre de perms dans le mois</t>
  </si>
  <si>
    <t>Covoiturage reçu</t>
  </si>
  <si>
    <t>NIJ</t>
  </si>
  <si>
    <t>KAQOTY</t>
  </si>
  <si>
    <t>ORNEMENT</t>
  </si>
  <si>
    <t>En moyenne, sans loyer, sans perm ORN me rapporte XX Euros par mois</t>
  </si>
  <si>
    <t>Mat. 1Ères (% PV)</t>
  </si>
  <si>
    <t xml:space="preserve">Commission boutique </t>
  </si>
  <si>
    <t>Moyenne/mois</t>
  </si>
  <si>
    <t>Courbe évolution</t>
  </si>
  <si>
    <t>Date</t>
  </si>
  <si>
    <t>Type</t>
  </si>
  <si>
    <t>Finition</t>
  </si>
  <si>
    <t>dormeuses</t>
  </si>
  <si>
    <t>Bague</t>
  </si>
  <si>
    <t>KO1404</t>
  </si>
  <si>
    <t>10mm ronde</t>
  </si>
  <si>
    <t>micro</t>
  </si>
  <si>
    <t>Collier</t>
  </si>
  <si>
    <t>créoles</t>
  </si>
  <si>
    <t>gouttes</t>
  </si>
  <si>
    <t>longues</t>
  </si>
  <si>
    <t>20mm ronde</t>
  </si>
  <si>
    <t>soleils</t>
  </si>
  <si>
    <t>20mm carrée</t>
  </si>
  <si>
    <t>épingle</t>
  </si>
  <si>
    <t>triangles</t>
  </si>
  <si>
    <t>pointues</t>
  </si>
  <si>
    <t>rosaces</t>
  </si>
  <si>
    <t>Bracelet</t>
  </si>
  <si>
    <t>jonc</t>
  </si>
  <si>
    <t>Boutique</t>
  </si>
  <si>
    <t>Marché</t>
  </si>
  <si>
    <t>Atelier</t>
  </si>
  <si>
    <t xml:space="preserve">Stock </t>
  </si>
  <si>
    <t>Qté envoyée</t>
  </si>
  <si>
    <t xml:space="preserve">Qté vendue </t>
  </si>
  <si>
    <t>Stock dispo</t>
  </si>
  <si>
    <t>BO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</si>
  <si>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</si>
  <si>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</si>
  <si>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</si>
  <si>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</si>
  <si>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</si>
  <si>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</si>
  <si>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</si>
  <si>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</si>
  <si>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</si>
  <si>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</si>
  <si>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</si>
  <si>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</si>
  <si>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</si>
  <si>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</si>
  <si>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</si>
  <si>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</si>
  <si>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</si>
  <si>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</si>
  <si>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</si>
  <si>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</si>
  <si>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</si>
  <si>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</si>
  <si>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</si>
  <si>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</si>
  <si>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Nb heures de perm / mois</t>
  </si>
  <si>
    <t xml:space="preserve">Modèle / Coloris </t>
  </si>
  <si>
    <t>Noir</t>
  </si>
  <si>
    <t>Marine</t>
  </si>
  <si>
    <t>Fleur de sel</t>
  </si>
  <si>
    <t>Tomette</t>
  </si>
  <si>
    <t>Miel</t>
  </si>
  <si>
    <t>Prairie</t>
  </si>
  <si>
    <t>Canard</t>
  </si>
  <si>
    <t>Marsala</t>
  </si>
  <si>
    <t>Lune</t>
  </si>
  <si>
    <t>Aubergine</t>
  </si>
  <si>
    <t>Prix public</t>
  </si>
  <si>
    <t xml:space="preserve">BO </t>
  </si>
  <si>
    <t>Créoles</t>
  </si>
  <si>
    <t>Longues</t>
  </si>
  <si>
    <t>Triangles</t>
  </si>
  <si>
    <t>Gouttes</t>
  </si>
  <si>
    <t>Mexicaines</t>
  </si>
  <si>
    <t>Or</t>
  </si>
  <si>
    <t>Rosaces</t>
  </si>
  <si>
    <t>Dormeuses</t>
  </si>
  <si>
    <t>Micro</t>
  </si>
  <si>
    <t>10 mm</t>
  </si>
  <si>
    <t>20 mm carrée</t>
  </si>
  <si>
    <t>20 mm ronde</t>
  </si>
  <si>
    <t>dentelle</t>
  </si>
  <si>
    <t>éventail</t>
  </si>
  <si>
    <t>BO0902</t>
  </si>
  <si>
    <t>BO0901</t>
  </si>
  <si>
    <t>BO0903</t>
  </si>
  <si>
    <t>BO0905</t>
  </si>
  <si>
    <t>BO0904</t>
  </si>
  <si>
    <t>BO0908</t>
  </si>
  <si>
    <t>BO0907</t>
  </si>
  <si>
    <t>BO0906</t>
  </si>
  <si>
    <t>BO0701</t>
  </si>
  <si>
    <t>BO0702</t>
  </si>
  <si>
    <t>BO0703</t>
  </si>
  <si>
    <t>BO0704</t>
  </si>
  <si>
    <t>BO0705</t>
  </si>
  <si>
    <t>BO0706</t>
  </si>
  <si>
    <t>BO0707</t>
  </si>
  <si>
    <t>BO0708</t>
  </si>
  <si>
    <t>BO0601</t>
  </si>
  <si>
    <t>BO0602</t>
  </si>
  <si>
    <t>BO0603</t>
  </si>
  <si>
    <t>BO0604</t>
  </si>
  <si>
    <t>BO0605</t>
  </si>
  <si>
    <t>BO0606</t>
  </si>
  <si>
    <t>BO0607</t>
  </si>
  <si>
    <t>BO0608</t>
  </si>
  <si>
    <t>BO0301</t>
  </si>
  <si>
    <t>BO0302</t>
  </si>
  <si>
    <t>BO0303</t>
  </si>
  <si>
    <t>BO0304</t>
  </si>
  <si>
    <t>BO0305</t>
  </si>
  <si>
    <t>BO0306</t>
  </si>
  <si>
    <t>BO0307</t>
  </si>
  <si>
    <t>BO0308</t>
  </si>
  <si>
    <t>BO0201</t>
  </si>
  <si>
    <t>BO0202</t>
  </si>
  <si>
    <t>BO0203</t>
  </si>
  <si>
    <t>BO0204</t>
  </si>
  <si>
    <t>BO0205</t>
  </si>
  <si>
    <t>BO0206</t>
  </si>
  <si>
    <t>BO0207</t>
  </si>
  <si>
    <t>BO0208</t>
  </si>
  <si>
    <t>BO0101</t>
  </si>
  <si>
    <t>BO0102</t>
  </si>
  <si>
    <t>BO0103</t>
  </si>
  <si>
    <t>BO0104</t>
  </si>
  <si>
    <t>BO0105</t>
  </si>
  <si>
    <t>BO0106</t>
  </si>
  <si>
    <t>BO0107</t>
  </si>
  <si>
    <t>BO0108</t>
  </si>
  <si>
    <t>BA1001</t>
  </si>
  <si>
    <t>BA1002</t>
  </si>
  <si>
    <t>BA1003</t>
  </si>
  <si>
    <t>BA1004</t>
  </si>
  <si>
    <t>BA1005</t>
  </si>
  <si>
    <t>BA1006</t>
  </si>
  <si>
    <t>BA1007</t>
  </si>
  <si>
    <t>BA1008</t>
  </si>
  <si>
    <t>BA1101</t>
  </si>
  <si>
    <t>BA1102</t>
  </si>
  <si>
    <t>BA1103</t>
  </si>
  <si>
    <t>BA1104</t>
  </si>
  <si>
    <t>BA1105</t>
  </si>
  <si>
    <t>BA1106</t>
  </si>
  <si>
    <t>BA1107</t>
  </si>
  <si>
    <t>BA1108</t>
  </si>
  <si>
    <t>BA1201</t>
  </si>
  <si>
    <t>BA1202</t>
  </si>
  <si>
    <t>BA1203</t>
  </si>
  <si>
    <t>BA1204</t>
  </si>
  <si>
    <t>BA1205</t>
  </si>
  <si>
    <t>BA1206</t>
  </si>
  <si>
    <t>BA1207</t>
  </si>
  <si>
    <t>BA1208</t>
  </si>
  <si>
    <t>KO1401</t>
  </si>
  <si>
    <t>KO1402</t>
  </si>
  <si>
    <t>KO1403</t>
  </si>
  <si>
    <t>KO1405</t>
  </si>
  <si>
    <t>KO1406</t>
  </si>
  <si>
    <t>KO1407</t>
  </si>
  <si>
    <t>KO1408</t>
  </si>
  <si>
    <t>KO2201</t>
  </si>
  <si>
    <t>KO2202</t>
  </si>
  <si>
    <t>KO2203</t>
  </si>
  <si>
    <t>KO2204</t>
  </si>
  <si>
    <t>KO2205</t>
  </si>
  <si>
    <t>KO2206</t>
  </si>
  <si>
    <t>KO2207</t>
  </si>
  <si>
    <t>KO2208</t>
  </si>
  <si>
    <t>MA1601</t>
  </si>
  <si>
    <t>MA1602</t>
  </si>
  <si>
    <t>MA1603</t>
  </si>
  <si>
    <t>MA1604</t>
  </si>
  <si>
    <t>MA1605</t>
  </si>
  <si>
    <t>MA1606</t>
  </si>
  <si>
    <t>MA1607</t>
  </si>
  <si>
    <t>MA1608</t>
  </si>
  <si>
    <t>Bordeaux</t>
  </si>
  <si>
    <t>Corail</t>
  </si>
  <si>
    <t>Turquoise</t>
  </si>
  <si>
    <t>BO0910</t>
  </si>
  <si>
    <t>BO0911</t>
  </si>
  <si>
    <t>BO0914</t>
  </si>
  <si>
    <t>BO0915</t>
  </si>
  <si>
    <t>BO0917</t>
  </si>
  <si>
    <t>BO0710</t>
  </si>
  <si>
    <t>BO0711</t>
  </si>
  <si>
    <t>BO0714</t>
  </si>
  <si>
    <t>BO0715</t>
  </si>
  <si>
    <t>BO0717</t>
  </si>
  <si>
    <t>BO0610</t>
  </si>
  <si>
    <t>BO0611</t>
  </si>
  <si>
    <t>BO0614</t>
  </si>
  <si>
    <t>BO0615</t>
  </si>
  <si>
    <t>BO0617</t>
  </si>
  <si>
    <t>BO0310</t>
  </si>
  <si>
    <t>BO0311</t>
  </si>
  <si>
    <t>BO0314</t>
  </si>
  <si>
    <t>BO0315</t>
  </si>
  <si>
    <t>BO0210</t>
  </si>
  <si>
    <t>BO0211</t>
  </si>
  <si>
    <t>BO0214</t>
  </si>
  <si>
    <t>BO0215</t>
  </si>
  <si>
    <t>BO0217</t>
  </si>
  <si>
    <t>BO0317</t>
  </si>
  <si>
    <t>BO0110</t>
  </si>
  <si>
    <t>BO0111</t>
  </si>
  <si>
    <t>BO0114</t>
  </si>
  <si>
    <t>BO0115</t>
  </si>
  <si>
    <t>BO0117</t>
  </si>
  <si>
    <t>BA1010</t>
  </si>
  <si>
    <t>BA1011</t>
  </si>
  <si>
    <t>BA1014</t>
  </si>
  <si>
    <t>BA1015</t>
  </si>
  <si>
    <t>BA1017</t>
  </si>
  <si>
    <t>BA1110</t>
  </si>
  <si>
    <t>BA1111</t>
  </si>
  <si>
    <t>BA1114</t>
  </si>
  <si>
    <t>BA1115</t>
  </si>
  <si>
    <t>BA1117</t>
  </si>
  <si>
    <t>BA1210</t>
  </si>
  <si>
    <t>BA1211</t>
  </si>
  <si>
    <t>BA1214</t>
  </si>
  <si>
    <t>BA1215</t>
  </si>
  <si>
    <t>BA1217</t>
  </si>
  <si>
    <t>KO1410</t>
  </si>
  <si>
    <t>KO1411</t>
  </si>
  <si>
    <t>KO1414</t>
  </si>
  <si>
    <t>KO1415</t>
  </si>
  <si>
    <t>KO1417</t>
  </si>
  <si>
    <t>MA1610</t>
  </si>
  <si>
    <t>KO2210</t>
  </si>
  <si>
    <t>KO2211</t>
  </si>
  <si>
    <t>KO2214</t>
  </si>
  <si>
    <t>KO2215</t>
  </si>
  <si>
    <t>KO2217</t>
  </si>
  <si>
    <t>MA1611</t>
  </si>
  <si>
    <t>MA1614</t>
  </si>
  <si>
    <t>MA1615</t>
  </si>
  <si>
    <t>MA1617</t>
  </si>
  <si>
    <t xml:space="preserve">Argent </t>
  </si>
  <si>
    <t xml:space="preserve">Broche </t>
  </si>
  <si>
    <t>CP</t>
  </si>
  <si>
    <t>Ref1</t>
  </si>
  <si>
    <t>Ref2</t>
  </si>
  <si>
    <t>Ref3</t>
  </si>
  <si>
    <t>BA</t>
  </si>
  <si>
    <t>MA</t>
  </si>
  <si>
    <t>KO</t>
  </si>
  <si>
    <t>10mm double</t>
  </si>
  <si>
    <t>sautoir rond</t>
  </si>
  <si>
    <t>25mm ronde</t>
  </si>
  <si>
    <t>ovale</t>
  </si>
  <si>
    <t>sautoir fleur</t>
  </si>
  <si>
    <t>mini</t>
  </si>
  <si>
    <t>losange</t>
  </si>
  <si>
    <t>BT</t>
  </si>
  <si>
    <t xml:space="preserve">00 </t>
  </si>
  <si>
    <t>non précisé</t>
  </si>
  <si>
    <t>or/marine</t>
  </si>
  <si>
    <t>or/noir</t>
  </si>
  <si>
    <t>or/fleur de sel</t>
  </si>
  <si>
    <t>or/miel</t>
  </si>
  <si>
    <t>or/tomette</t>
  </si>
  <si>
    <t>or/marsala</t>
  </si>
  <si>
    <t>or/canard</t>
  </si>
  <si>
    <t>or/prairie</t>
  </si>
  <si>
    <t>or/anthracite</t>
  </si>
  <si>
    <t>arg/corail</t>
  </si>
  <si>
    <t>arg/turquoise</t>
  </si>
  <si>
    <t>or/électrique</t>
  </si>
  <si>
    <t>arg/bordeaux</t>
  </si>
  <si>
    <t>arg/marine</t>
  </si>
  <si>
    <t>arg/noir</t>
  </si>
  <si>
    <t>boucle d'oreille</t>
  </si>
  <si>
    <t>bague</t>
  </si>
  <si>
    <t>collier</t>
  </si>
  <si>
    <t>manchette</t>
  </si>
  <si>
    <t>broche</t>
  </si>
  <si>
    <t>carte postale</t>
  </si>
  <si>
    <t>Carte</t>
  </si>
  <si>
    <t>type2</t>
  </si>
  <si>
    <t>Finition / coloris2</t>
  </si>
  <si>
    <t>€ bijoux</t>
  </si>
  <si>
    <t xml:space="preserve">Boutiques </t>
  </si>
  <si>
    <t>Boutique 1</t>
  </si>
  <si>
    <t>Boutique 2</t>
  </si>
  <si>
    <t>Boutique 3</t>
  </si>
  <si>
    <t>Boutique 4</t>
  </si>
  <si>
    <t>Boutique 5</t>
  </si>
  <si>
    <t>Boutique 6</t>
  </si>
  <si>
    <t>Boutique 7</t>
  </si>
  <si>
    <t>Boutique 8</t>
  </si>
  <si>
    <t>Boutique 9</t>
  </si>
  <si>
    <t>Boutique 10</t>
  </si>
  <si>
    <t xml:space="preserve">Marchés </t>
  </si>
  <si>
    <t xml:space="preserve">Marché 1 </t>
  </si>
  <si>
    <t>Marché 2</t>
  </si>
  <si>
    <t>Marché 3</t>
  </si>
  <si>
    <t>Marché 4</t>
  </si>
  <si>
    <t>Marché 5</t>
  </si>
  <si>
    <t>Marché 6</t>
  </si>
  <si>
    <t>Marché 7</t>
  </si>
  <si>
    <t>Marché 8</t>
  </si>
  <si>
    <t>Marché 9</t>
  </si>
  <si>
    <t>Marché 10</t>
  </si>
  <si>
    <t>Marché 11</t>
  </si>
  <si>
    <t>Marché 12</t>
  </si>
  <si>
    <t>Marché 13</t>
  </si>
  <si>
    <t>Marché 14</t>
  </si>
  <si>
    <t>Marché 15</t>
  </si>
  <si>
    <t>Marché 16</t>
  </si>
  <si>
    <t>Marché 17</t>
  </si>
  <si>
    <t>Marché 18</t>
  </si>
  <si>
    <t>Marché 19</t>
  </si>
  <si>
    <t>Marché 20</t>
  </si>
  <si>
    <t>26</t>
  </si>
  <si>
    <t>Prix public4</t>
  </si>
  <si>
    <t>or/lune</t>
  </si>
  <si>
    <t>or/aubergine</t>
  </si>
  <si>
    <t>carte/unité</t>
  </si>
  <si>
    <t>carte/lot</t>
  </si>
  <si>
    <t>mexicaines</t>
  </si>
  <si>
    <t>MA1613</t>
  </si>
  <si>
    <t>BO0401</t>
  </si>
  <si>
    <t>BO0402</t>
  </si>
  <si>
    <t>BO0403</t>
  </si>
  <si>
    <t>BO0404</t>
  </si>
  <si>
    <t>BO0405</t>
  </si>
  <si>
    <t>BO0406</t>
  </si>
  <si>
    <t>BO0407</t>
  </si>
  <si>
    <t>BO0408</t>
  </si>
  <si>
    <t>BO09013</t>
  </si>
  <si>
    <t>BO07013</t>
  </si>
  <si>
    <t>BO06013</t>
  </si>
  <si>
    <t>BO04013</t>
  </si>
  <si>
    <t>BO03013</t>
  </si>
  <si>
    <t>BO02013</t>
  </si>
  <si>
    <t>BO01013</t>
  </si>
  <si>
    <t>BA10013</t>
  </si>
  <si>
    <t>BA11013</t>
  </si>
  <si>
    <t>BA12013</t>
  </si>
  <si>
    <t>KO14013</t>
  </si>
  <si>
    <t>KO22013</t>
  </si>
  <si>
    <t>BO0410</t>
  </si>
  <si>
    <t>BO0411</t>
  </si>
  <si>
    <t>BO0414</t>
  </si>
  <si>
    <t>BO0415</t>
  </si>
  <si>
    <t>BO0417</t>
  </si>
  <si>
    <t>50</t>
  </si>
  <si>
    <t>51</t>
  </si>
  <si>
    <t>BO09018</t>
  </si>
  <si>
    <t>BO07018</t>
  </si>
  <si>
    <t>BO06018</t>
  </si>
  <si>
    <t>BO04018</t>
  </si>
  <si>
    <t>BO03018</t>
  </si>
  <si>
    <t>BO02018</t>
  </si>
  <si>
    <t>BO01018</t>
  </si>
  <si>
    <t>BA10018</t>
  </si>
  <si>
    <t>BA11018</t>
  </si>
  <si>
    <t>BA12018</t>
  </si>
  <si>
    <t>KO14018</t>
  </si>
  <si>
    <t>KO22018</t>
  </si>
  <si>
    <t>MA1618</t>
  </si>
  <si>
    <t>BR1702</t>
  </si>
  <si>
    <t>BR1703</t>
  </si>
  <si>
    <t>BR1704</t>
  </si>
  <si>
    <t>BR1705</t>
  </si>
  <si>
    <t>BR1706</t>
  </si>
  <si>
    <t>BR1707</t>
  </si>
  <si>
    <t>BR1708</t>
  </si>
  <si>
    <t>BR1710</t>
  </si>
  <si>
    <t>BR1701</t>
  </si>
  <si>
    <t>BR1713</t>
  </si>
  <si>
    <t>BR1718</t>
  </si>
  <si>
    <t>BR1801</t>
  </si>
  <si>
    <t>BR1802</t>
  </si>
  <si>
    <t>BR1803</t>
  </si>
  <si>
    <t>BR1804</t>
  </si>
  <si>
    <t>BR1805</t>
  </si>
  <si>
    <t>BR1806</t>
  </si>
  <si>
    <t>BR1807</t>
  </si>
  <si>
    <t>BR1808</t>
  </si>
  <si>
    <t>BR1813</t>
  </si>
  <si>
    <t>BR1818</t>
  </si>
  <si>
    <t xml:space="preserve">25 mm ronde </t>
  </si>
  <si>
    <t>Jonc</t>
  </si>
  <si>
    <t>BR1711</t>
  </si>
  <si>
    <t>BR1714</t>
  </si>
  <si>
    <t>BR1715</t>
  </si>
  <si>
    <t>BR1717</t>
  </si>
  <si>
    <t>BR1810</t>
  </si>
  <si>
    <t>BR1811</t>
  </si>
  <si>
    <t>BR1814</t>
  </si>
  <si>
    <t>BR1815</t>
  </si>
  <si>
    <t>BR1817</t>
  </si>
  <si>
    <t>08/02/2018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</si>
</sst>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 &quot;#,##0.00&quot; € &quot;;&quot;-&quot;#,##0.00&quot; € &quot;;&quot; -&quot;#&quot; € &quot;;@&quot;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.5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3333"/>
      <name val="Calibri"/>
      <family val="2"/>
      <scheme val="minor"/>
    </font>
    <font>
      <sz val="10"/>
      <color rgb="FF99999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2"/>
      <color rgb="FF2F2F2F"/>
      <name val="Segoe UI"/>
      <family val="2"/>
    </font>
    <font>
      <sz val="11"/>
      <color rgb="FF1414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3333"/>
        <bgColor rgb="FFFF3333"/>
      </patternFill>
    </fill>
    <fill>
      <patternFill patternType="solid">
        <fgColor rgb="FFFF9900"/>
        <bgColor rgb="FFFF9900"/>
      </patternFill>
    </fill>
    <fill>
      <patternFill patternType="solid">
        <fgColor rgb="FF669933"/>
        <bgColor rgb="FF669933"/>
      </patternFill>
    </fill>
    <fill>
      <patternFill patternType="solid">
        <fgColor theme="5"/>
        <bgColor rgb="FFFF9900"/>
      </patternFill>
    </fill>
    <fill>
      <patternFill patternType="solid">
        <fgColor rgb="FF92D050"/>
        <bgColor rgb="FF669933"/>
      </patternFill>
    </fill>
    <fill>
      <patternFill patternType="solid">
        <fgColor rgb="FFC00000"/>
        <bgColor rgb="FFFF3333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5" fillId="0" borderId="0" xfId="0" applyFont="1"/>
    <xf numFmtId="44" fontId="5" fillId="0" borderId="0" xfId="2" applyFont="1" applyAlignment="1">
      <alignment horizontal="center"/>
    </xf>
    <xf numFmtId="44" fontId="5" fillId="0" borderId="0" xfId="2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0" fontId="6" fillId="0" borderId="0" xfId="0" applyFont="1"/>
    <xf numFmtId="44" fontId="6" fillId="0" borderId="0" xfId="2" applyFont="1" applyAlignment="1">
      <alignment horizontal="center"/>
    </xf>
    <xf numFmtId="1" fontId="6" fillId="0" borderId="0" xfId="0" applyNumberFormat="1" applyFont="1"/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44" fontId="6" fillId="0" borderId="0" xfId="2" applyFont="1"/>
    <xf numFmtId="44" fontId="5" fillId="0" borderId="0" xfId="2" applyFont="1" applyAlignment="1">
      <alignment horizontal="right"/>
    </xf>
    <xf numFmtId="44" fontId="8" fillId="0" borderId="0" xfId="2" applyFont="1" applyAlignment="1">
      <alignment horizontal="right"/>
    </xf>
    <xf numFmtId="0" fontId="9" fillId="0" borderId="0" xfId="0" applyFont="1"/>
    <xf numFmtId="44" fontId="9" fillId="0" borderId="0" xfId="2" applyFont="1" applyAlignment="1">
      <alignment horizontal="right"/>
    </xf>
    <xf numFmtId="44" fontId="9" fillId="0" borderId="0" xfId="2" applyFont="1"/>
    <xf numFmtId="44" fontId="10" fillId="0" borderId="0" xfId="2" applyFont="1" applyAlignment="1">
      <alignment horizontal="right"/>
    </xf>
    <xf numFmtId="44" fontId="7" fillId="2" borderId="0" xfId="2" applyFont="1" applyFill="1"/>
    <xf numFmtId="44" fontId="7" fillId="3" borderId="0" xfId="2" applyFont="1" applyFill="1"/>
    <xf numFmtId="44" fontId="7" fillId="4" borderId="0" xfId="2" applyFont="1" applyFill="1"/>
    <xf numFmtId="44" fontId="6" fillId="0" borderId="0" xfId="2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right"/>
    </xf>
    <xf numFmtId="0" fontId="11" fillId="0" borderId="0" xfId="0" applyFont="1"/>
    <xf numFmtId="44" fontId="11" fillId="0" borderId="0" xfId="2" applyFont="1" applyAlignment="1">
      <alignment horizontal="right"/>
    </xf>
    <xf numFmtId="0" fontId="12" fillId="0" borderId="0" xfId="0" applyFont="1"/>
    <xf numFmtId="44" fontId="6" fillId="0" borderId="0" xfId="2" applyFont="1" applyFill="1" applyAlignment="1">
      <alignment horizontal="right"/>
    </xf>
    <xf numFmtId="44" fontId="11" fillId="0" borderId="0" xfId="2" applyFont="1"/>
    <xf numFmtId="1" fontId="11" fillId="0" borderId="0" xfId="0" applyNumberFormat="1" applyFont="1"/>
    <xf numFmtId="9" fontId="6" fillId="0" borderId="0" xfId="3" applyFont="1" applyAlignment="1">
      <alignment horizontal="center"/>
    </xf>
    <xf numFmtId="44" fontId="7" fillId="2" borderId="0" xfId="2" applyFont="1" applyFill="1" applyAlignment="1">
      <alignment horizontal="center"/>
    </xf>
    <xf numFmtId="44" fontId="7" fillId="3" borderId="0" xfId="2" applyFont="1" applyFill="1" applyAlignment="1">
      <alignment horizontal="center"/>
    </xf>
    <xf numFmtId="44" fontId="13" fillId="0" borderId="0" xfId="2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" fontId="5" fillId="0" borderId="0" xfId="2" applyNumberFormat="1" applyFont="1" applyAlignment="1">
      <alignment horizontal="center" vertical="center"/>
    </xf>
    <xf numFmtId="44" fontId="5" fillId="0" borderId="0" xfId="2" applyFont="1" applyAlignment="1">
      <alignment horizontal="center" vertical="center"/>
    </xf>
    <xf numFmtId="43" fontId="6" fillId="0" borderId="0" xfId="1" applyFont="1" applyAlignment="1">
      <alignment horizontal="center"/>
    </xf>
    <xf numFmtId="43" fontId="6" fillId="0" borderId="0" xfId="1" applyFont="1" applyFill="1" applyAlignment="1">
      <alignment horizontal="right"/>
    </xf>
    <xf numFmtId="43" fontId="6" fillId="0" borderId="0" xfId="1" applyFont="1" applyAlignment="1">
      <alignment horizontal="right"/>
    </xf>
    <xf numFmtId="43" fontId="6" fillId="0" borderId="0" xfId="1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7" fillId="7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44" fontId="10" fillId="0" borderId="0" xfId="2" applyFont="1" applyFill="1" applyAlignment="1">
      <alignment horizontal="right"/>
    </xf>
    <xf numFmtId="44" fontId="14" fillId="0" borderId="0" xfId="2" applyFont="1"/>
    <xf numFmtId="0" fontId="15" fillId="0" borderId="0" xfId="0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1" applyNumberFormat="1" applyFont="1" applyAlignment="1">
      <alignment horizontal="left"/>
    </xf>
    <xf numFmtId="44" fontId="15" fillId="0" borderId="0" xfId="2" applyFont="1" applyFill="1" applyAlignment="1">
      <alignment horizontal="center" vertical="center" wrapText="1"/>
    </xf>
    <xf numFmtId="44" fontId="16" fillId="0" borderId="0" xfId="2" applyFont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2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49" fontId="4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wrapText="1"/>
    </xf>
    <xf numFmtId="44" fontId="0" fillId="0" borderId="0" xfId="2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0" fillId="10" borderId="0" xfId="0" applyFill="1" applyAlignment="1">
      <alignment wrapText="1"/>
    </xf>
    <xf numFmtId="0" fontId="4" fillId="10" borderId="0" xfId="0" applyFont="1" applyFill="1" applyAlignment="1">
      <alignment horizontal="left" wrapText="1"/>
    </xf>
    <xf numFmtId="0" fontId="0" fillId="9" borderId="0" xfId="0" applyFill="1" applyAlignment="1">
      <alignment wrapText="1"/>
    </xf>
    <xf numFmtId="0" fontId="4" fillId="9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44" fontId="0" fillId="10" borderId="0" xfId="2" applyFont="1" applyFill="1" applyAlignment="1">
      <alignment wrapText="1"/>
    </xf>
    <xf numFmtId="44" fontId="0" fillId="9" borderId="0" xfId="2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center" wrapText="1"/>
    </xf>
    <xf numFmtId="49" fontId="4" fillId="0" borderId="0" xfId="0" applyNumberFormat="1" applyFont="1" applyFill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49" fontId="4" fillId="10" borderId="0" xfId="0" applyNumberFormat="1" applyFont="1" applyFill="1" applyAlignment="1">
      <alignment horizontal="right" wrapText="1"/>
    </xf>
    <xf numFmtId="49" fontId="0" fillId="9" borderId="0" xfId="0" applyNumberFormat="1" applyFill="1" applyAlignment="1">
      <alignment horizontal="right" wrapText="1"/>
    </xf>
    <xf numFmtId="49" fontId="4" fillId="12" borderId="0" xfId="0" applyNumberFormat="1" applyFont="1" applyFill="1" applyAlignment="1">
      <alignment horizontal="right" wrapText="1"/>
    </xf>
    <xf numFmtId="0" fontId="4" fillId="12" borderId="0" xfId="0" applyFont="1" applyFill="1" applyAlignment="1">
      <alignment horizontal="left" wrapText="1"/>
    </xf>
    <xf numFmtId="44" fontId="0" fillId="12" borderId="0" xfId="2" applyFont="1" applyFill="1" applyAlignment="1">
      <alignment wrapText="1"/>
    </xf>
    <xf numFmtId="0" fontId="0" fillId="12" borderId="0" xfId="0" applyFill="1" applyAlignment="1">
      <alignment wrapText="1"/>
    </xf>
    <xf numFmtId="49" fontId="4" fillId="12" borderId="0" xfId="0" applyNumberFormat="1" applyFont="1" applyFill="1" applyAlignment="1">
      <alignment horizontal="left" wrapText="1"/>
    </xf>
    <xf numFmtId="44" fontId="4" fillId="12" borderId="0" xfId="2" applyFont="1" applyFill="1" applyAlignment="1">
      <alignment horizontal="left" wrapText="1"/>
    </xf>
    <xf numFmtId="0" fontId="0" fillId="13" borderId="0" xfId="0" applyFill="1" applyAlignment="1">
      <alignment horizontal="right" wrapText="1"/>
    </xf>
    <xf numFmtId="0" fontId="0" fillId="13" borderId="0" xfId="0" applyFill="1" applyAlignment="1">
      <alignment wrapText="1"/>
    </xf>
    <xf numFmtId="44" fontId="0" fillId="13" borderId="0" xfId="2" applyFont="1" applyFill="1" applyAlignment="1">
      <alignment wrapText="1"/>
    </xf>
    <xf numFmtId="0" fontId="4" fillId="13" borderId="0" xfId="0" applyFont="1" applyFill="1" applyAlignment="1">
      <alignment horizontal="left" wrapText="1"/>
    </xf>
    <xf numFmtId="0" fontId="0" fillId="11" borderId="0" xfId="0" applyFill="1" applyAlignment="1">
      <alignment wrapText="1"/>
    </xf>
    <xf numFmtId="0" fontId="4" fillId="11" borderId="0" xfId="0" applyFont="1" applyFill="1" applyAlignment="1">
      <alignment horizontal="left" wrapText="1"/>
    </xf>
    <xf numFmtId="0" fontId="4" fillId="11" borderId="0" xfId="0" applyFont="1" applyFill="1" applyAlignment="1">
      <alignment horizontal="right" wrapText="1"/>
    </xf>
    <xf numFmtId="44" fontId="4" fillId="11" borderId="0" xfId="2" applyFont="1" applyFill="1" applyAlignment="1">
      <alignment horizontal="left" wrapText="1"/>
    </xf>
    <xf numFmtId="0" fontId="0" fillId="14" borderId="0" xfId="0" applyFill="1" applyAlignment="1">
      <alignment wrapText="1"/>
    </xf>
    <xf numFmtId="0" fontId="4" fillId="14" borderId="0" xfId="0" applyFont="1" applyFill="1" applyAlignment="1">
      <alignment horizontal="left" wrapText="1"/>
    </xf>
    <xf numFmtId="0" fontId="0" fillId="14" borderId="0" xfId="0" applyFill="1" applyAlignment="1">
      <alignment horizontal="right" wrapText="1"/>
    </xf>
    <xf numFmtId="44" fontId="0" fillId="14" borderId="0" xfId="2" applyFont="1" applyFill="1" applyAlignment="1">
      <alignment wrapText="1"/>
    </xf>
    <xf numFmtId="0" fontId="16" fillId="0" borderId="0" xfId="0" applyNumberFormat="1" applyFont="1" applyAlignment="1">
      <alignment horizontal="center" vertical="center" wrapText="1"/>
    </xf>
    <xf numFmtId="0" fontId="5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7" fillId="0" borderId="0" xfId="0" applyFont="1"/>
    <xf numFmtId="14" fontId="15" fillId="0" borderId="0" xfId="0" applyNumberFormat="1" applyFont="1" applyFill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 wrapText="1"/>
    </xf>
    <xf numFmtId="0" fontId="18" fillId="0" borderId="0" xfId="0" applyFont="1"/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30">
    <dxf>
      <font>
        <strike val="0"/>
        <outline val="0"/>
        <shadow val="0"/>
        <u val="none"/>
        <vertAlign val="baseline"/>
        <color auto="1"/>
      </font>
      <numFmt numFmtId="19" formatCode="dd/mm/yyyy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numFmt numFmtId="30" formatCode="@"/>
      <alignment horizontal="right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color auto="1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1" indent="0" justifyLastLine="0" shrinkToFit="0" readingOrder="0"/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color auto="1"/>
      </font>
      <numFmt numFmtId="34" formatCode="_-* #,##0.00\ &quot;€&quot;_-;\-* #,##0.00\ &quot;€&quot;_-;_-* &quot;-&quot;??\ &quot;€&quot;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6D5C34-81B6-4EA9-9364-21871BF54715}" name="__Anonymous_Sheet_DB__19" displayName="__Anonymous_Sheet_DB__19" ref="A1:I17" totalsRowShown="0" headerRowDxfId="29" dataDxfId="28">
  <autoFilter ref="A1:I17" xr:uid="{A684F202-A305-488E-A342-09AAD2606211}"/>
  <tableColumns count="9">
    <tableColumn id="1" xr3:uid="{CBA9134F-EDB4-492A-B9A6-5892E66F72FE}" name="Date" dataDxfId="0"/>
    <tableColumn id="3" xr3:uid="{99354AF2-3E6A-473E-ADBF-D16A5F6BB0BF}" name="Ref1" dataDxfId="1"/>
    <tableColumn id="17" xr3:uid="{DA052B06-CB4A-4E2E-BFFD-85548848022F}" name="Ref2" dataDxfId="27"/>
    <tableColumn id="18" xr3:uid="{9023C5AA-5907-4C65-9931-D00E77E1A5D7}" name="Ref3" dataDxfId="26"/>
    <tableColumn id="4" xr3:uid="{38E9D2B5-7C4B-465D-AAD5-D62C00230E9B}" name="Type" dataDxfId="25">
      <calculatedColumnFormula>CONCATENATE(VLOOKUP(__Anonymous_Sheet_DB__19[[#This Row],[Ref2]],Ref!$C$3:$D$30,2))</calculatedColumnFormula>
    </tableColumn>
    <tableColumn id="5" xr3:uid="{7952CB93-46E2-4205-AED5-3FA03C6B0BF1}" name="Finition" dataDxfId="24">
      <calculatedColumnFormula>CONCATENATE(VLOOKUP(__Anonymous_Sheet_DB__19[[#This Row],[Ref3]],__Anonymous_Sheet_DB__18[[Finition / coloris]:[Finition / coloris2]],2))</calculatedColumnFormula>
    </tableColumn>
    <tableColumn id="7" xr3:uid="{8B2BD8AA-5959-465A-9017-AF8FAE57A3A9}" name="Boutique" dataDxfId="23"/>
    <tableColumn id="15" xr3:uid="{410FCC6F-74B1-431D-847A-4EED0CFEA7A9}" name="Marché" dataDxfId="22"/>
    <tableColumn id="8" xr3:uid="{330A9ACF-3745-47B9-BA9C-AA8930ED0AC3}" name="€ bijoux" dataDxfId="21" dataCellStyle="Monétaire">
      <calculatedColumnFormula>CONCATENATE(VLOOKUP(__Anonymous_Sheet_DB__19[[#This Row],[Ref2]],Ref!$C$3:$E$32,3))</calculatedColumn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D4EE5D0-7BFA-4222-A6F2-EAA2482EFBB6}" name="__Anonymous_Sheet_DB__194" displayName="__Anonymous_Sheet_DB__194" ref="A1:E26" totalsRowShown="0" headerRowDxfId="17" dataDxfId="16">
  <autoFilter ref="A1:E26" xr:uid="{8D2E8DD2-46A5-4F0B-873B-0447A879A924}"/>
  <tableColumns count="5">
    <tableColumn id="3" xr3:uid="{B2A597C3-2564-4EFA-931B-B88D7DB779B7}" name="Ref1" dataDxfId="15"/>
    <tableColumn id="17" xr3:uid="{A8B20339-2D0F-4D00-B768-BC365C596548}" name="Ref2" dataDxfId="14"/>
    <tableColumn id="18" xr3:uid="{DC752F86-7ADE-401E-921A-C3337E3F03DC}" name="Ref3" dataDxfId="13"/>
    <tableColumn id="4" xr3:uid="{0D8AEE2F-DD2C-4113-8191-5A245AE9742B}" name="Type" dataDxfId="12">
      <calculatedColumnFormula>CONCATENATE(VLOOKUP(__Anonymous_Sheet_DB__194[[#This Row],[Ref2]],Ref!$C$3:$D$30,2))</calculatedColumnFormula>
    </tableColumn>
    <tableColumn id="5" xr3:uid="{8FF43162-59EA-47E5-B477-E077F5E067DD}" name="Finition" dataDxfId="11">
      <calculatedColumnFormula>CONCATENATE(VLOOKUP(__Anonymous_Sheet_DB__194[[#This Row],[Ref3]],__Anonymous_Sheet_DB__18[[Finition / coloris]:[Finition / coloris2]],2))</calculatedColumnFormula>
    </tableColumn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039EA8-DC7E-4A69-B155-66BF9CF1C65B}" name="__Anonymous_Sheet_DB__18" displayName="__Anonymous_Sheet_DB__18" ref="B2:G30" totalsRowShown="0" headerRowDxfId="9" dataDxfId="8">
  <autoFilter ref="B2:G30" xr:uid="{8995B97B-D44B-427D-93AD-45AAF2078733}"/>
  <tableColumns count="6">
    <tableColumn id="1" xr3:uid="{618D4A42-057E-4F12-A551-2B3BAFD7772F}" name="Produit" dataDxfId="7"/>
    <tableColumn id="3" xr3:uid="{E083928B-4D29-48DC-8E21-1D3410060ED5}" name="type" dataDxfId="6"/>
    <tableColumn id="6" xr3:uid="{20C4A762-54A0-4F7E-8CC2-7CE11B54F510}" name="type2" dataDxfId="5"/>
    <tableColumn id="9" xr3:uid="{6F253EDF-335F-472B-B0FB-982708A3597D}" name="Prix public4" dataDxfId="4" dataCellStyle="Monétaire"/>
    <tableColumn id="4" xr3:uid="{B0458AEA-951E-46D1-A208-44A5DA7351FD}" name="Finition / coloris" dataDxfId="3"/>
    <tableColumn id="5" xr3:uid="{B03D61D5-2C48-4EC6-9E15-2ACA6BB8F01C}" name="Finition / coloris2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E55C4-EC3E-4958-8D3B-69070613C92D}">
  <dimension ref="A1:N25"/>
  <sheetViews>
    <sheetView tabSelected="1" workbookViewId="0">
      <selection activeCell="L18" sqref="L18"/>
    </sheetView>
  </sheetViews>
  <sheetFormatPr baseColWidth="10" defaultRowHeight="15" x14ac:dyDescent="0.25"/>
  <cols>
    <col min="1" max="1" width="11.42578125" style="112"/>
    <col min="2" max="2" width="8.140625" style="60" bestFit="1" customWidth="1"/>
    <col min="3" max="4" width="8.140625" style="60" customWidth="1"/>
    <col min="5" max="5" width="11.42578125" style="60"/>
    <col min="6" max="6" width="11.28515625" style="60" bestFit="1" customWidth="1"/>
    <col min="7" max="8" width="17.140625" style="60" customWidth="1"/>
    <col min="9" max="9" width="11" style="63" bestFit="1" customWidth="1"/>
    <col min="10" max="11" width="11.42578125" style="60"/>
    <col min="12" max="12" width="21" style="60" bestFit="1" customWidth="1"/>
    <col min="13" max="16384" width="11.42578125" style="60"/>
  </cols>
  <sheetData>
    <row r="1" spans="1:14" x14ac:dyDescent="0.25">
      <c r="A1" s="111" t="s">
        <v>42</v>
      </c>
      <c r="B1" s="59" t="s">
        <v>284</v>
      </c>
      <c r="C1" s="59" t="s">
        <v>285</v>
      </c>
      <c r="D1" s="59" t="s">
        <v>286</v>
      </c>
      <c r="E1" s="58" t="s">
        <v>43</v>
      </c>
      <c r="F1" s="58" t="s">
        <v>44</v>
      </c>
      <c r="G1" s="58" t="s">
        <v>63</v>
      </c>
      <c r="H1" s="58" t="s">
        <v>64</v>
      </c>
      <c r="I1" s="62" t="s">
        <v>324</v>
      </c>
    </row>
    <row r="2" spans="1:14" ht="17.25" x14ac:dyDescent="0.3">
      <c r="A2" s="111">
        <v>43138</v>
      </c>
      <c r="B2" s="59" t="s">
        <v>287</v>
      </c>
      <c r="C2" s="59" t="s">
        <v>71</v>
      </c>
      <c r="D2" s="59" t="s">
        <v>72</v>
      </c>
      <c r="E2" s="58" t="str">
        <f>CONCATENATE(VLOOKUP(__Anonymous_Sheet_DB__19[[#This Row],[Ref2]],Ref!$C$3:$D$30,2))</f>
        <v>micro</v>
      </c>
      <c r="F2" s="58" t="str">
        <f>CONCATENATE(VLOOKUP(__Anonymous_Sheet_DB__19[[#This Row],[Ref3]],__Anonymous_Sheet_DB__18[[Finition / coloris]:[Finition / coloris2]],2))</f>
        <v>or/noir</v>
      </c>
      <c r="G2" s="58" t="s">
        <v>4</v>
      </c>
      <c r="H2" s="58"/>
      <c r="I2" s="62" t="str">
        <f>CONCATENATE(VLOOKUP(__Anonymous_Sheet_DB__19[[#This Row],[Ref2]],Ref!$C$3:$E$32,3))</f>
        <v>18</v>
      </c>
      <c r="L2" s="110"/>
      <c r="M2"/>
      <c r="N2"/>
    </row>
    <row r="3" spans="1:14" x14ac:dyDescent="0.25">
      <c r="A3" s="111">
        <v>43138</v>
      </c>
      <c r="B3" s="59" t="s">
        <v>70</v>
      </c>
      <c r="C3" s="59" t="s">
        <v>81</v>
      </c>
      <c r="D3" s="59" t="s">
        <v>80</v>
      </c>
      <c r="E3" s="58" t="str">
        <f>CONCATENATE(VLOOKUP(__Anonymous_Sheet_DB__19[[#This Row],[Ref2]],Ref!$C$3:$D$30,2))</f>
        <v>20mm ronde</v>
      </c>
      <c r="F3" s="58" t="str">
        <f>CONCATENATE(VLOOKUP(__Anonymous_Sheet_DB__19[[#This Row],[Ref3]],__Anonymous_Sheet_DB__18[[Finition / coloris]:[Finition / coloris2]],2))</f>
        <v>arg/corail</v>
      </c>
      <c r="G3" s="58" t="s">
        <v>4</v>
      </c>
      <c r="H3" s="58"/>
      <c r="I3" s="62" t="str">
        <f>CONCATENATE(VLOOKUP(__Anonymous_Sheet_DB__19[[#This Row],[Ref2]],Ref!$C$3:$E$32,3))</f>
        <v>35</v>
      </c>
      <c r="L3"/>
      <c r="M3"/>
      <c r="N3"/>
    </row>
    <row r="4" spans="1:14" x14ac:dyDescent="0.25">
      <c r="A4" s="111" t="s">
        <v>437</v>
      </c>
      <c r="B4" s="59" t="s">
        <v>287</v>
      </c>
      <c r="C4" s="59" t="s">
        <v>81</v>
      </c>
      <c r="D4" s="59" t="s">
        <v>72</v>
      </c>
      <c r="E4" s="58" t="str">
        <f>CONCATENATE(VLOOKUP(__Anonymous_Sheet_DB__19[[#This Row],[Ref2]],Ref!$C$3:$D$30,2))</f>
        <v>20mm ronde</v>
      </c>
      <c r="F4" s="58" t="str">
        <f>CONCATENATE(VLOOKUP(__Anonymous_Sheet_DB__19[[#This Row],[Ref3]],__Anonymous_Sheet_DB__18[[Finition / coloris]:[Finition / coloris2]],2))</f>
        <v>or/noir</v>
      </c>
      <c r="G4" s="58" t="s">
        <v>29</v>
      </c>
      <c r="H4" s="58"/>
      <c r="I4" s="62" t="str">
        <f>CONCATENATE(VLOOKUP(__Anonymous_Sheet_DB__19[[#This Row],[Ref2]],Ref!$C$3:$E$32,3))</f>
        <v>35</v>
      </c>
      <c r="L4"/>
      <c r="M4"/>
      <c r="N4"/>
    </row>
    <row r="5" spans="1:14" ht="17.25" x14ac:dyDescent="0.3">
      <c r="A5" s="111" t="s">
        <v>437</v>
      </c>
      <c r="B5" s="59" t="s">
        <v>289</v>
      </c>
      <c r="C5" s="59" t="s">
        <v>85</v>
      </c>
      <c r="D5" s="59" t="s">
        <v>88</v>
      </c>
      <c r="E5" s="58" t="str">
        <f>CONCATENATE(VLOOKUP(__Anonymous_Sheet_DB__19[[#This Row],[Ref2]],Ref!$C$3:$D$30,2))</f>
        <v>sautoir rond</v>
      </c>
      <c r="F5" s="58" t="str">
        <f>CONCATENATE(VLOOKUP(__Anonymous_Sheet_DB__19[[#This Row],[Ref3]],__Anonymous_Sheet_DB__18[[Finition / coloris]:[Finition / coloris2]],2))</f>
        <v>or/aubergine</v>
      </c>
      <c r="G5" s="58"/>
      <c r="H5" s="58" t="s">
        <v>337</v>
      </c>
      <c r="I5" s="62" t="str">
        <f>CONCATENATE(VLOOKUP(__Anonymous_Sheet_DB__19[[#This Row],[Ref2]],Ref!$C$3:$E$32,3))</f>
        <v>29</v>
      </c>
      <c r="L5" s="110"/>
      <c r="M5"/>
      <c r="N5"/>
    </row>
    <row r="6" spans="1:14" x14ac:dyDescent="0.25">
      <c r="A6" s="111">
        <v>43165</v>
      </c>
      <c r="B6" s="59" t="s">
        <v>289</v>
      </c>
      <c r="C6" s="59" t="s">
        <v>85</v>
      </c>
      <c r="D6" s="59" t="s">
        <v>88</v>
      </c>
      <c r="E6" s="58" t="str">
        <f>CONCATENATE(VLOOKUP(__Anonymous_Sheet_DB__19[[#This Row],[Ref2]],Ref!$C$3:$D$30,2))</f>
        <v>sautoir rond</v>
      </c>
      <c r="F6" s="58" t="str">
        <f>CONCATENATE(VLOOKUP(__Anonymous_Sheet_DB__19[[#This Row],[Ref3]],__Anonymous_Sheet_DB__18[[Finition / coloris]:[Finition / coloris2]],2))</f>
        <v>or/aubergine</v>
      </c>
      <c r="G6" s="58"/>
      <c r="H6" s="58"/>
      <c r="I6" s="62" t="str">
        <f>CONCATENATE(VLOOKUP(__Anonymous_Sheet_DB__19[[#This Row],[Ref2]],Ref!$C$3:$E$32,3))</f>
        <v>29</v>
      </c>
      <c r="L6"/>
      <c r="M6"/>
      <c r="N6"/>
    </row>
    <row r="7" spans="1:14" x14ac:dyDescent="0.25">
      <c r="A7" s="111">
        <v>43165</v>
      </c>
      <c r="B7" s="59" t="s">
        <v>289</v>
      </c>
      <c r="C7" s="59" t="s">
        <v>85</v>
      </c>
      <c r="D7" s="59" t="s">
        <v>88</v>
      </c>
      <c r="E7" s="58" t="str">
        <f>CONCATENATE(VLOOKUP(__Anonymous_Sheet_DB__19[[#This Row],[Ref2]],Ref!$C$3:$D$30,2))</f>
        <v>sautoir rond</v>
      </c>
      <c r="F7" s="58" t="str">
        <f>CONCATENATE(VLOOKUP(__Anonymous_Sheet_DB__19[[#This Row],[Ref3]],__Anonymous_Sheet_DB__18[[Finition / coloris]:[Finition / coloris2]],2))</f>
        <v>or/aubergine</v>
      </c>
      <c r="G7" s="58"/>
      <c r="H7" s="58"/>
      <c r="I7" s="62" t="str">
        <f>CONCATENATE(VLOOKUP(__Anonymous_Sheet_DB__19[[#This Row],[Ref2]],Ref!$C$3:$E$32,3))</f>
        <v>29</v>
      </c>
      <c r="L7"/>
      <c r="M7"/>
      <c r="N7"/>
    </row>
    <row r="8" spans="1:14" x14ac:dyDescent="0.25">
      <c r="A8" s="111">
        <v>43165</v>
      </c>
      <c r="B8" s="59" t="s">
        <v>289</v>
      </c>
      <c r="C8" s="59" t="s">
        <v>85</v>
      </c>
      <c r="D8" s="59" t="s">
        <v>88</v>
      </c>
      <c r="E8" s="58" t="str">
        <f>CONCATENATE(VLOOKUP(__Anonymous_Sheet_DB__19[[#This Row],[Ref2]],Ref!$C$3:$D$30,2))</f>
        <v>sautoir rond</v>
      </c>
      <c r="F8" s="58" t="str">
        <f>CONCATENATE(VLOOKUP(__Anonymous_Sheet_DB__19[[#This Row],[Ref3]],__Anonymous_Sheet_DB__18[[Finition / coloris]:[Finition / coloris2]],2))</f>
        <v>or/aubergine</v>
      </c>
      <c r="G8" s="58"/>
      <c r="H8" s="58"/>
      <c r="I8" s="62" t="str">
        <f>CONCATENATE(VLOOKUP(__Anonymous_Sheet_DB__19[[#This Row],[Ref2]],Ref!$C$3:$E$32,3))</f>
        <v>29</v>
      </c>
      <c r="L8"/>
      <c r="M8"/>
      <c r="N8"/>
    </row>
    <row r="9" spans="1:14" x14ac:dyDescent="0.25">
      <c r="A9" s="111">
        <v>43165</v>
      </c>
      <c r="B9" s="59" t="s">
        <v>289</v>
      </c>
      <c r="C9" s="59" t="s">
        <v>85</v>
      </c>
      <c r="D9" s="59" t="s">
        <v>88</v>
      </c>
      <c r="E9" s="58" t="str">
        <f>CONCATENATE(VLOOKUP(__Anonymous_Sheet_DB__19[[#This Row],[Ref2]],Ref!$C$3:$D$30,2))</f>
        <v>sautoir rond</v>
      </c>
      <c r="F9" s="58" t="str">
        <f>CONCATENATE(VLOOKUP(__Anonymous_Sheet_DB__19[[#This Row],[Ref3]],__Anonymous_Sheet_DB__18[[Finition / coloris]:[Finition / coloris2]],2))</f>
        <v>or/aubergine</v>
      </c>
      <c r="G9" s="58"/>
      <c r="H9" s="58"/>
      <c r="I9" s="62" t="str">
        <f>CONCATENATE(VLOOKUP(__Anonymous_Sheet_DB__19[[#This Row],[Ref2]],Ref!$C$3:$E$32,3))</f>
        <v>29</v>
      </c>
      <c r="L9"/>
      <c r="M9"/>
      <c r="N9"/>
    </row>
    <row r="10" spans="1:14" x14ac:dyDescent="0.25">
      <c r="A10" s="111">
        <v>43165</v>
      </c>
      <c r="B10" s="59" t="s">
        <v>289</v>
      </c>
      <c r="C10" s="59" t="s">
        <v>85</v>
      </c>
      <c r="D10" s="59" t="s">
        <v>88</v>
      </c>
      <c r="E10" s="58" t="str">
        <f>CONCATENATE(VLOOKUP(__Anonymous_Sheet_DB__19[[#This Row],[Ref2]],Ref!$C$3:$D$30,2))</f>
        <v>sautoir rond</v>
      </c>
      <c r="F10" s="58" t="str">
        <f>CONCATENATE(VLOOKUP(__Anonymous_Sheet_DB__19[[#This Row],[Ref3]],__Anonymous_Sheet_DB__18[[Finition / coloris]:[Finition / coloris2]],2))</f>
        <v>or/aubergine</v>
      </c>
      <c r="G10" s="58"/>
      <c r="H10" s="58"/>
      <c r="I10" s="62" t="str">
        <f>CONCATENATE(VLOOKUP(__Anonymous_Sheet_DB__19[[#This Row],[Ref2]],Ref!$C$3:$E$32,3))</f>
        <v>29</v>
      </c>
      <c r="L10"/>
      <c r="M10"/>
      <c r="N10"/>
    </row>
    <row r="11" spans="1:14" x14ac:dyDescent="0.25">
      <c r="A11" s="111">
        <v>43165</v>
      </c>
      <c r="B11" s="59" t="s">
        <v>289</v>
      </c>
      <c r="C11" s="59" t="s">
        <v>85</v>
      </c>
      <c r="D11" s="59" t="s">
        <v>88</v>
      </c>
      <c r="E11" s="58" t="str">
        <f>CONCATENATE(VLOOKUP(__Anonymous_Sheet_DB__19[[#This Row],[Ref2]],Ref!$C$3:$D$30,2))</f>
        <v>sautoir rond</v>
      </c>
      <c r="F11" s="58" t="str">
        <f>CONCATENATE(VLOOKUP(__Anonymous_Sheet_DB__19[[#This Row],[Ref3]],__Anonymous_Sheet_DB__18[[Finition / coloris]:[Finition / coloris2]],2))</f>
        <v>or/aubergine</v>
      </c>
      <c r="G11" s="58"/>
      <c r="H11" s="58"/>
      <c r="I11" s="62" t="str">
        <f>CONCATENATE(VLOOKUP(__Anonymous_Sheet_DB__19[[#This Row],[Ref2]],Ref!$C$3:$E$32,3))</f>
        <v>29</v>
      </c>
      <c r="L11"/>
      <c r="M11"/>
      <c r="N11"/>
    </row>
    <row r="12" spans="1:14" x14ac:dyDescent="0.25">
      <c r="A12" s="111">
        <v>43165</v>
      </c>
      <c r="B12" s="59" t="s">
        <v>289</v>
      </c>
      <c r="C12" s="59" t="s">
        <v>85</v>
      </c>
      <c r="D12" s="59" t="s">
        <v>88</v>
      </c>
      <c r="E12" s="58" t="str">
        <f>CONCATENATE(VLOOKUP(__Anonymous_Sheet_DB__19[[#This Row],[Ref2]],Ref!$C$3:$D$30,2))</f>
        <v>sautoir rond</v>
      </c>
      <c r="F12" s="58" t="str">
        <f>CONCATENATE(VLOOKUP(__Anonymous_Sheet_DB__19[[#This Row],[Ref3]],__Anonymous_Sheet_DB__18[[Finition / coloris]:[Finition / coloris2]],2))</f>
        <v>or/aubergine</v>
      </c>
      <c r="G12" s="58"/>
      <c r="H12" s="58"/>
      <c r="I12" s="62" t="str">
        <f>CONCATENATE(VLOOKUP(__Anonymous_Sheet_DB__19[[#This Row],[Ref2]],Ref!$C$3:$E$32,3))</f>
        <v>29</v>
      </c>
      <c r="L12"/>
      <c r="M12"/>
      <c r="N12"/>
    </row>
    <row r="13" spans="1:14" x14ac:dyDescent="0.25">
      <c r="A13" s="111">
        <v>43165</v>
      </c>
      <c r="B13" s="59" t="s">
        <v>289</v>
      </c>
      <c r="C13" s="59" t="s">
        <v>85</v>
      </c>
      <c r="D13" s="59" t="s">
        <v>88</v>
      </c>
      <c r="E13" s="58" t="str">
        <f>CONCATENATE(VLOOKUP(__Anonymous_Sheet_DB__19[[#This Row],[Ref2]],Ref!$C$3:$D$30,2))</f>
        <v>sautoir rond</v>
      </c>
      <c r="F13" s="58" t="str">
        <f>CONCATENATE(VLOOKUP(__Anonymous_Sheet_DB__19[[#This Row],[Ref3]],__Anonymous_Sheet_DB__18[[Finition / coloris]:[Finition / coloris2]],2))</f>
        <v>or/aubergine</v>
      </c>
      <c r="G13" s="58"/>
      <c r="H13" s="58"/>
      <c r="I13" s="62" t="str">
        <f>CONCATENATE(VLOOKUP(__Anonymous_Sheet_DB__19[[#This Row],[Ref2]],Ref!$C$3:$E$32,3))</f>
        <v>29</v>
      </c>
      <c r="L13"/>
      <c r="M13"/>
      <c r="N13"/>
    </row>
    <row r="14" spans="1:14" x14ac:dyDescent="0.25">
      <c r="A14" s="111">
        <v>43165</v>
      </c>
      <c r="B14" s="59" t="s">
        <v>289</v>
      </c>
      <c r="C14" s="59" t="s">
        <v>85</v>
      </c>
      <c r="D14" s="59" t="s">
        <v>88</v>
      </c>
      <c r="E14" s="58" t="str">
        <f>CONCATENATE(VLOOKUP(__Anonymous_Sheet_DB__19[[#This Row],[Ref2]],Ref!$C$3:$D$30,2))</f>
        <v>sautoir rond</v>
      </c>
      <c r="F14" s="58" t="str">
        <f>CONCATENATE(VLOOKUP(__Anonymous_Sheet_DB__19[[#This Row],[Ref3]],__Anonymous_Sheet_DB__18[[Finition / coloris]:[Finition / coloris2]],2))</f>
        <v>or/aubergine</v>
      </c>
      <c r="G14" s="58"/>
      <c r="H14" s="58"/>
      <c r="I14" s="62" t="str">
        <f>CONCATENATE(VLOOKUP(__Anonymous_Sheet_DB__19[[#This Row],[Ref2]],Ref!$C$3:$E$32,3))</f>
        <v>29</v>
      </c>
      <c r="L14"/>
      <c r="M14"/>
      <c r="N14"/>
    </row>
    <row r="15" spans="1:14" x14ac:dyDescent="0.25">
      <c r="A15" s="111">
        <v>43165</v>
      </c>
      <c r="B15" s="59" t="s">
        <v>289</v>
      </c>
      <c r="C15" s="59" t="s">
        <v>85</v>
      </c>
      <c r="D15" s="59" t="s">
        <v>88</v>
      </c>
      <c r="E15" s="58" t="str">
        <f>CONCATENATE(VLOOKUP(__Anonymous_Sheet_DB__19[[#This Row],[Ref2]],Ref!$C$3:$D$30,2))</f>
        <v>sautoir rond</v>
      </c>
      <c r="F15" s="58" t="str">
        <f>CONCATENATE(VLOOKUP(__Anonymous_Sheet_DB__19[[#This Row],[Ref3]],__Anonymous_Sheet_DB__18[[Finition / coloris]:[Finition / coloris2]],2))</f>
        <v>or/aubergine</v>
      </c>
      <c r="G15" s="58"/>
      <c r="H15" s="58"/>
      <c r="I15" s="62" t="str">
        <f>CONCATENATE(VLOOKUP(__Anonymous_Sheet_DB__19[[#This Row],[Ref2]],Ref!$C$3:$E$32,3))</f>
        <v>29</v>
      </c>
      <c r="L15"/>
      <c r="M15"/>
      <c r="N15"/>
    </row>
    <row r="16" spans="1:14" x14ac:dyDescent="0.25">
      <c r="A16" s="111">
        <v>43165</v>
      </c>
      <c r="B16" s="59" t="s">
        <v>289</v>
      </c>
      <c r="C16" s="59" t="s">
        <v>85</v>
      </c>
      <c r="D16" s="59" t="s">
        <v>88</v>
      </c>
      <c r="E16" s="58" t="str">
        <f>CONCATENATE(VLOOKUP(__Anonymous_Sheet_DB__19[[#This Row],[Ref2]],Ref!$C$3:$D$30,2))</f>
        <v>sautoir rond</v>
      </c>
      <c r="F16" s="58" t="str">
        <f>CONCATENATE(VLOOKUP(__Anonymous_Sheet_DB__19[[#This Row],[Ref3]],__Anonymous_Sheet_DB__18[[Finition / coloris]:[Finition / coloris2]],2))</f>
        <v>or/aubergine</v>
      </c>
      <c r="G16" s="58"/>
      <c r="H16" s="58"/>
      <c r="I16" s="62" t="str">
        <f>CONCATENATE(VLOOKUP(__Anonymous_Sheet_DB__19[[#This Row],[Ref2]],Ref!$C$3:$E$32,3))</f>
        <v>29</v>
      </c>
      <c r="L16"/>
      <c r="M16"/>
      <c r="N16"/>
    </row>
    <row r="17" spans="1:14" x14ac:dyDescent="0.25">
      <c r="A17" s="111">
        <v>43165</v>
      </c>
      <c r="B17" s="59" t="s">
        <v>289</v>
      </c>
      <c r="C17" s="59" t="s">
        <v>85</v>
      </c>
      <c r="D17" s="59" t="s">
        <v>88</v>
      </c>
      <c r="E17" s="58" t="str">
        <f>CONCATENATE(VLOOKUP(__Anonymous_Sheet_DB__19[[#This Row],[Ref2]],Ref!$C$3:$D$30,2))</f>
        <v>sautoir rond</v>
      </c>
      <c r="F17" s="58" t="str">
        <f>CONCATENATE(VLOOKUP(__Anonymous_Sheet_DB__19[[#This Row],[Ref3]],__Anonymous_Sheet_DB__18[[Finition / coloris]:[Finition / coloris2]],2))</f>
        <v>or/aubergine</v>
      </c>
      <c r="G17" s="58"/>
      <c r="H17" s="58"/>
      <c r="I17" s="62" t="str">
        <f>CONCATENATE(VLOOKUP(__Anonymous_Sheet_DB__19[[#This Row],[Ref2]],Ref!$C$3:$E$32,3))</f>
        <v>29</v>
      </c>
      <c r="L17"/>
      <c r="M17"/>
      <c r="N17"/>
    </row>
    <row r="18" spans="1:14" x14ac:dyDescent="0.25">
      <c r="L18"/>
      <c r="M18"/>
      <c r="N18"/>
    </row>
    <row r="19" spans="1:14" x14ac:dyDescent="0.25">
      <c r="L19"/>
      <c r="M19"/>
      <c r="N19"/>
    </row>
    <row r="21" spans="1:14" x14ac:dyDescent="0.25">
      <c r="L21"/>
    </row>
    <row r="22" spans="1:14" x14ac:dyDescent="0.2">
      <c r="L22" s="113"/>
    </row>
    <row r="25" spans="1:14" x14ac:dyDescent="0.2">
      <c r="L25" s="113"/>
    </row>
  </sheetData>
  <dataValidations count="2">
    <dataValidation type="list" allowBlank="1" showInputMessage="1" showErrorMessage="1" sqref="G2:G17" xr:uid="{ACAEC598-133E-49DE-9B52-8E8C824EEA08}">
      <formula1>boutiques</formula1>
    </dataValidation>
    <dataValidation type="list" allowBlank="1" showInputMessage="1" showErrorMessage="1" sqref="H2:H17" xr:uid="{CE17C13C-E81D-4483-8C1A-D4F66B92F3FB}">
      <formula1>Marchés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C2:D2 D3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BB23D-D414-404A-B303-480FF9EE7E6E}">
  <dimension ref="A1:AC67"/>
  <sheetViews>
    <sheetView topLeftCell="A4" workbookViewId="0">
      <selection activeCell="D10" sqref="D10"/>
    </sheetView>
  </sheetViews>
  <sheetFormatPr baseColWidth="10" defaultRowHeight="12.75" x14ac:dyDescent="0.2"/>
  <cols>
    <col min="1" max="1" width="28.42578125" style="48" bestFit="1" customWidth="1"/>
    <col min="2" max="2" width="5.140625" style="23" bestFit="1" customWidth="1"/>
    <col min="3" max="13" width="11.7109375" style="3" bestFit="1" customWidth="1"/>
    <col min="14" max="15" width="12.28515625" style="3" bestFit="1" customWidth="1"/>
    <col min="16" max="16" width="13.85546875" style="3" bestFit="1" customWidth="1"/>
    <col min="17" max="17" width="14.42578125" style="1" bestFit="1" customWidth="1"/>
    <col min="18" max="18" width="11.42578125" style="1"/>
    <col min="19" max="20" width="11.5703125" style="1" bestFit="1" customWidth="1"/>
    <col min="21" max="21" width="11.42578125" style="1"/>
    <col min="22" max="22" width="11.5703125" style="1" bestFit="1" customWidth="1"/>
    <col min="23" max="26" width="11.42578125" style="1"/>
    <col min="27" max="29" width="11.5703125" style="1" bestFit="1" customWidth="1"/>
    <col min="30" max="16384" width="11.42578125" style="1"/>
  </cols>
  <sheetData>
    <row r="1" spans="1:29" s="39" customFormat="1" ht="24.75" customHeight="1" x14ac:dyDescent="0.25">
      <c r="A1" s="47"/>
      <c r="B1" s="40"/>
      <c r="C1" s="41">
        <v>42736</v>
      </c>
      <c r="D1" s="41">
        <v>42767</v>
      </c>
      <c r="E1" s="41">
        <v>42795</v>
      </c>
      <c r="F1" s="41">
        <v>42826</v>
      </c>
      <c r="G1" s="41">
        <v>42856</v>
      </c>
      <c r="H1" s="41">
        <v>42887</v>
      </c>
      <c r="I1" s="41">
        <v>42917</v>
      </c>
      <c r="J1" s="41">
        <v>42948</v>
      </c>
      <c r="K1" s="41">
        <v>42979</v>
      </c>
      <c r="L1" s="41">
        <v>43009</v>
      </c>
      <c r="M1" s="41">
        <v>43040</v>
      </c>
      <c r="N1" s="41">
        <v>43070</v>
      </c>
      <c r="O1" s="42" t="s">
        <v>17</v>
      </c>
      <c r="P1" s="42" t="s">
        <v>40</v>
      </c>
      <c r="Q1" s="39" t="s">
        <v>41</v>
      </c>
    </row>
    <row r="2" spans="1:29" x14ac:dyDescent="0.2">
      <c r="A2" s="106" t="s">
        <v>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29" x14ac:dyDescent="0.2">
      <c r="A3" s="48" t="s">
        <v>39</v>
      </c>
      <c r="B3" s="31">
        <v>0.4</v>
      </c>
      <c r="C3" s="12">
        <f t="shared" ref="C3:N3" si="0">C6*0.4</f>
        <v>13.600000000000001</v>
      </c>
      <c r="D3" s="12">
        <f t="shared" si="0"/>
        <v>0</v>
      </c>
      <c r="E3" s="12">
        <f t="shared" si="0"/>
        <v>88</v>
      </c>
      <c r="F3" s="12">
        <f t="shared" si="0"/>
        <v>62</v>
      </c>
      <c r="G3" s="12">
        <f t="shared" si="0"/>
        <v>219.20000000000002</v>
      </c>
      <c r="H3" s="12">
        <f t="shared" si="0"/>
        <v>265.2</v>
      </c>
      <c r="I3" s="12">
        <f t="shared" si="0"/>
        <v>128.4</v>
      </c>
      <c r="J3" s="12">
        <f t="shared" si="0"/>
        <v>331.6</v>
      </c>
      <c r="K3" s="12">
        <f t="shared" si="0"/>
        <v>203.20000000000002</v>
      </c>
      <c r="L3" s="12">
        <f t="shared" si="0"/>
        <v>97.600000000000009</v>
      </c>
      <c r="M3" s="12">
        <f t="shared" si="0"/>
        <v>134</v>
      </c>
      <c r="N3" s="12">
        <f t="shared" si="0"/>
        <v>681.2</v>
      </c>
      <c r="O3" s="13">
        <f>SUM(C3:N3)</f>
        <v>2224</v>
      </c>
    </row>
    <row r="4" spans="1:29" x14ac:dyDescent="0.2">
      <c r="A4" s="48" t="s">
        <v>18</v>
      </c>
      <c r="C4" s="13">
        <v>0</v>
      </c>
      <c r="D4" s="13">
        <v>0</v>
      </c>
      <c r="E4" s="13">
        <v>10</v>
      </c>
      <c r="F4" s="13">
        <v>0</v>
      </c>
      <c r="G4" s="13">
        <v>10</v>
      </c>
      <c r="H4" s="13">
        <v>0</v>
      </c>
      <c r="I4" s="13">
        <v>10</v>
      </c>
      <c r="J4" s="13">
        <v>7</v>
      </c>
      <c r="K4" s="13">
        <v>0</v>
      </c>
      <c r="L4" s="13">
        <v>0</v>
      </c>
      <c r="M4" s="13">
        <v>5</v>
      </c>
      <c r="N4" s="13">
        <v>0</v>
      </c>
      <c r="O4" s="13">
        <f>SUM(C4:K4)</f>
        <v>37</v>
      </c>
      <c r="R4" s="5"/>
    </row>
    <row r="5" spans="1:29" x14ac:dyDescent="0.2">
      <c r="A5" s="48" t="s">
        <v>38</v>
      </c>
      <c r="B5" s="31">
        <v>0.2</v>
      </c>
      <c r="C5" s="13">
        <f>C6-0.8*C6</f>
        <v>6.7999999999999972</v>
      </c>
      <c r="D5" s="13">
        <f>D6-0.8*D6</f>
        <v>0</v>
      </c>
      <c r="E5" s="13">
        <f t="shared" ref="E5:N5" si="1">E6*0.2</f>
        <v>44</v>
      </c>
      <c r="F5" s="13">
        <f t="shared" si="1"/>
        <v>31</v>
      </c>
      <c r="G5" s="13">
        <f t="shared" si="1"/>
        <v>109.60000000000001</v>
      </c>
      <c r="H5" s="13">
        <f t="shared" si="1"/>
        <v>132.6</v>
      </c>
      <c r="I5" s="13">
        <f t="shared" si="1"/>
        <v>64.2</v>
      </c>
      <c r="J5" s="13">
        <f t="shared" si="1"/>
        <v>165.8</v>
      </c>
      <c r="K5" s="13">
        <f t="shared" si="1"/>
        <v>101.60000000000001</v>
      </c>
      <c r="L5" s="13">
        <f t="shared" si="1"/>
        <v>48.800000000000004</v>
      </c>
      <c r="M5" s="13">
        <f t="shared" si="1"/>
        <v>67</v>
      </c>
      <c r="N5" s="13">
        <f t="shared" si="1"/>
        <v>340.6</v>
      </c>
      <c r="O5" s="13">
        <f>SUM(C5:K5)</f>
        <v>655.6</v>
      </c>
    </row>
    <row r="6" spans="1:29" x14ac:dyDescent="0.2">
      <c r="A6" s="49" t="s">
        <v>19</v>
      </c>
      <c r="B6" s="36"/>
      <c r="C6" s="15">
        <v>34</v>
      </c>
      <c r="D6" s="16">
        <v>0</v>
      </c>
      <c r="E6" s="16">
        <v>220</v>
      </c>
      <c r="F6" s="16">
        <v>155</v>
      </c>
      <c r="G6" s="16">
        <v>548</v>
      </c>
      <c r="H6" s="16">
        <v>663</v>
      </c>
      <c r="I6" s="15">
        <v>321</v>
      </c>
      <c r="J6" s="15">
        <v>829</v>
      </c>
      <c r="K6" s="15">
        <v>508</v>
      </c>
      <c r="L6" s="15">
        <v>244</v>
      </c>
      <c r="M6" s="15">
        <v>335</v>
      </c>
      <c r="N6" s="15">
        <v>1703</v>
      </c>
      <c r="O6" s="17">
        <f>SUM(C6:I6)</f>
        <v>1941</v>
      </c>
      <c r="P6" s="16">
        <f>AVERAGE(C6:N6)</f>
        <v>463.33333333333331</v>
      </c>
      <c r="Q6" s="14"/>
    </row>
    <row r="7" spans="1:29" x14ac:dyDescent="0.2">
      <c r="A7" s="50" t="s">
        <v>20</v>
      </c>
      <c r="B7" s="38"/>
      <c r="C7" s="18">
        <f t="shared" ref="C7:N7" si="2">C6-(C3+C4+C5)</f>
        <v>13.600000000000001</v>
      </c>
      <c r="D7" s="18">
        <f t="shared" si="2"/>
        <v>0</v>
      </c>
      <c r="E7" s="18">
        <f t="shared" si="2"/>
        <v>78</v>
      </c>
      <c r="F7" s="18">
        <f t="shared" si="2"/>
        <v>62</v>
      </c>
      <c r="G7" s="19">
        <f t="shared" si="2"/>
        <v>209.2</v>
      </c>
      <c r="H7" s="19">
        <f t="shared" si="2"/>
        <v>265.20000000000005</v>
      </c>
      <c r="I7" s="19">
        <f t="shared" si="2"/>
        <v>118.39999999999998</v>
      </c>
      <c r="J7" s="20">
        <f t="shared" si="2"/>
        <v>324.59999999999997</v>
      </c>
      <c r="K7" s="19">
        <f t="shared" si="2"/>
        <v>203.2</v>
      </c>
      <c r="L7" s="18">
        <f t="shared" si="2"/>
        <v>97.6</v>
      </c>
      <c r="M7" s="19">
        <f t="shared" si="2"/>
        <v>129</v>
      </c>
      <c r="N7" s="20">
        <f t="shared" si="2"/>
        <v>681.19999999999993</v>
      </c>
      <c r="O7" s="15">
        <f>SUM(C7:N7)</f>
        <v>2182</v>
      </c>
      <c r="P7" s="3">
        <f>AVERAGE(C7:N7)</f>
        <v>181.83333333333334</v>
      </c>
    </row>
    <row r="8" spans="1:29" x14ac:dyDescent="0.2">
      <c r="A8" s="106" t="s">
        <v>25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U8" s="4"/>
    </row>
    <row r="9" spans="1:29" s="6" customFormat="1" x14ac:dyDescent="0.2">
      <c r="A9" s="22" t="s">
        <v>26</v>
      </c>
      <c r="B9" s="23"/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f>SUM(E9:N9)</f>
        <v>0</v>
      </c>
      <c r="P9" s="11"/>
      <c r="Q9" s="8"/>
    </row>
    <row r="10" spans="1:29" s="6" customFormat="1" x14ac:dyDescent="0.2">
      <c r="A10" s="22" t="s">
        <v>39</v>
      </c>
      <c r="B10" s="31">
        <v>0.5</v>
      </c>
      <c r="C10" s="21">
        <f>C15/2</f>
        <v>67.5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f>J15/2</f>
        <v>449.5</v>
      </c>
      <c r="K10" s="21">
        <f>K15/2</f>
        <v>261</v>
      </c>
      <c r="L10" s="21">
        <f>L15/2</f>
        <v>286.75</v>
      </c>
      <c r="M10" s="21">
        <f>M15/2</f>
        <v>171.5</v>
      </c>
      <c r="N10" s="21">
        <f>N15/2</f>
        <v>1192.5</v>
      </c>
      <c r="O10" s="21">
        <f>SUM(C10:N10)</f>
        <v>2428.75</v>
      </c>
      <c r="P10" s="11"/>
      <c r="Q10" s="8"/>
    </row>
    <row r="11" spans="1:29" s="46" customFormat="1" x14ac:dyDescent="0.2">
      <c r="A11" s="61" t="s">
        <v>95</v>
      </c>
      <c r="B11" s="43"/>
      <c r="C11" s="44">
        <v>0</v>
      </c>
      <c r="D11" s="44">
        <v>14</v>
      </c>
      <c r="E11" s="45">
        <v>14</v>
      </c>
      <c r="F11" s="45">
        <v>7</v>
      </c>
      <c r="G11" s="45">
        <v>22</v>
      </c>
      <c r="H11" s="45">
        <v>7</v>
      </c>
      <c r="I11" s="45">
        <v>14</v>
      </c>
      <c r="J11" s="45">
        <v>50</v>
      </c>
      <c r="K11" s="45">
        <v>26</v>
      </c>
      <c r="L11" s="45"/>
      <c r="M11" s="45"/>
      <c r="N11" s="45"/>
      <c r="O11" s="45">
        <f>SUM(C11:N11)</f>
        <v>154</v>
      </c>
      <c r="P11" s="43">
        <f>O11*9</f>
        <v>1386</v>
      </c>
    </row>
    <row r="12" spans="1:29" s="6" customFormat="1" x14ac:dyDescent="0.2">
      <c r="A12" s="22" t="s">
        <v>27</v>
      </c>
      <c r="B12" s="23"/>
      <c r="C12" s="21">
        <f>63*C11</f>
        <v>0</v>
      </c>
      <c r="D12" s="21">
        <f t="shared" ref="D12:K12" si="3">9*D11</f>
        <v>126</v>
      </c>
      <c r="E12" s="21">
        <f t="shared" si="3"/>
        <v>126</v>
      </c>
      <c r="F12" s="21">
        <f t="shared" si="3"/>
        <v>63</v>
      </c>
      <c r="G12" s="21">
        <f t="shared" si="3"/>
        <v>198</v>
      </c>
      <c r="H12" s="21">
        <f t="shared" si="3"/>
        <v>63</v>
      </c>
      <c r="I12" s="21">
        <f t="shared" si="3"/>
        <v>126</v>
      </c>
      <c r="J12" s="21">
        <f t="shared" si="3"/>
        <v>450</v>
      </c>
      <c r="K12" s="21">
        <f t="shared" si="3"/>
        <v>234</v>
      </c>
      <c r="L12" s="21"/>
      <c r="M12" s="21"/>
      <c r="N12" s="21"/>
      <c r="O12" s="21">
        <f>SUM(E12:N12)</f>
        <v>1260</v>
      </c>
      <c r="P12" s="11"/>
      <c r="Q12" s="8"/>
    </row>
    <row r="13" spans="1:29" s="6" customFormat="1" x14ac:dyDescent="0.2">
      <c r="A13" s="22" t="s">
        <v>28</v>
      </c>
      <c r="B13" s="23"/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f>SUM(C13:K13)</f>
        <v>0</v>
      </c>
      <c r="P13" s="11"/>
      <c r="Q13" s="8"/>
    </row>
    <row r="14" spans="1:29" s="6" customFormat="1" x14ac:dyDescent="0.2">
      <c r="A14" s="22" t="s">
        <v>38</v>
      </c>
      <c r="B14" s="31">
        <v>0.2</v>
      </c>
      <c r="C14" s="21">
        <f t="shared" ref="C14:N14" si="4">C15-0.8*C15</f>
        <v>27</v>
      </c>
      <c r="D14" s="21">
        <f t="shared" si="4"/>
        <v>74</v>
      </c>
      <c r="E14" s="21">
        <f t="shared" si="4"/>
        <v>99.399999999999977</v>
      </c>
      <c r="F14" s="21">
        <f t="shared" si="4"/>
        <v>129.79999999999995</v>
      </c>
      <c r="G14" s="21">
        <f t="shared" si="4"/>
        <v>85.199999999999989</v>
      </c>
      <c r="H14" s="21">
        <f t="shared" si="4"/>
        <v>91.199999999999989</v>
      </c>
      <c r="I14" s="21">
        <f t="shared" si="4"/>
        <v>103.19999999999999</v>
      </c>
      <c r="J14" s="21">
        <f t="shared" si="4"/>
        <v>179.79999999999995</v>
      </c>
      <c r="K14" s="21">
        <f t="shared" si="4"/>
        <v>104.39999999999998</v>
      </c>
      <c r="L14" s="21">
        <f t="shared" si="4"/>
        <v>114.69999999999999</v>
      </c>
      <c r="M14" s="21">
        <f t="shared" si="4"/>
        <v>68.599999999999966</v>
      </c>
      <c r="N14" s="21">
        <f t="shared" si="4"/>
        <v>477</v>
      </c>
      <c r="O14" s="21">
        <f>SUM(C14:K14)</f>
        <v>893.99999999999989</v>
      </c>
      <c r="P14" s="11"/>
      <c r="Q14" s="8"/>
      <c r="Z14" s="9"/>
      <c r="AA14" s="9"/>
      <c r="AB14" s="24"/>
      <c r="AC14" s="9"/>
    </row>
    <row r="15" spans="1:29" s="6" customFormat="1" x14ac:dyDescent="0.2">
      <c r="A15" s="51" t="s">
        <v>19</v>
      </c>
      <c r="B15" s="36"/>
      <c r="C15" s="26">
        <v>135</v>
      </c>
      <c r="D15" s="26">
        <v>370</v>
      </c>
      <c r="E15" s="26">
        <v>497</v>
      </c>
      <c r="F15" s="26">
        <v>649</v>
      </c>
      <c r="G15" s="26">
        <v>426</v>
      </c>
      <c r="H15" s="26">
        <v>456</v>
      </c>
      <c r="I15" s="26">
        <v>516</v>
      </c>
      <c r="J15" s="26">
        <v>899</v>
      </c>
      <c r="K15" s="26">
        <v>522</v>
      </c>
      <c r="L15" s="26">
        <v>573.5</v>
      </c>
      <c r="M15" s="26">
        <v>343</v>
      </c>
      <c r="N15" s="26">
        <v>2385</v>
      </c>
      <c r="O15" s="26">
        <f>SUM(C15:I15)</f>
        <v>3049</v>
      </c>
      <c r="P15" s="16">
        <f>AVERAGE(C15:N15)</f>
        <v>647.625</v>
      </c>
      <c r="Q15" s="8"/>
      <c r="Z15" s="9"/>
      <c r="AB15" s="8"/>
    </row>
    <row r="16" spans="1:29" x14ac:dyDescent="0.2">
      <c r="A16" s="50" t="s">
        <v>20</v>
      </c>
      <c r="B16" s="38"/>
      <c r="C16" s="18">
        <f t="shared" ref="C16:I16" si="5">C15-(C10+C12+C14)</f>
        <v>40.5</v>
      </c>
      <c r="D16" s="19">
        <f t="shared" si="5"/>
        <v>170</v>
      </c>
      <c r="E16" s="19">
        <f t="shared" si="5"/>
        <v>271.60000000000002</v>
      </c>
      <c r="F16" s="20">
        <f t="shared" si="5"/>
        <v>456.20000000000005</v>
      </c>
      <c r="G16" s="19">
        <f t="shared" si="5"/>
        <v>142.80000000000001</v>
      </c>
      <c r="H16" s="19">
        <f t="shared" si="5"/>
        <v>301.8</v>
      </c>
      <c r="I16" s="19">
        <f t="shared" si="5"/>
        <v>286.8</v>
      </c>
      <c r="J16" s="19">
        <f>J15-(J10+J14)</f>
        <v>269.70000000000005</v>
      </c>
      <c r="K16" s="19">
        <f>K15-(K10+K14)</f>
        <v>156.60000000000002</v>
      </c>
      <c r="L16" s="19">
        <f>L15-(L10+L12+L14)</f>
        <v>172.05</v>
      </c>
      <c r="M16" s="19">
        <f>M15-(M10+M12+M14)</f>
        <v>102.90000000000003</v>
      </c>
      <c r="N16" s="20">
        <f>N15-(N10+N12+N14)</f>
        <v>715.5</v>
      </c>
      <c r="O16" s="15">
        <f>SUM(C16:I16)</f>
        <v>1669.7</v>
      </c>
      <c r="P16" s="3">
        <f>AVERAGE(C16:N16)</f>
        <v>257.20416666666671</v>
      </c>
      <c r="AB16" s="4"/>
    </row>
    <row r="17" spans="1:22" x14ac:dyDescent="0.2">
      <c r="A17" s="106" t="s">
        <v>29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1:22" x14ac:dyDescent="0.2">
      <c r="C18" s="2" t="s">
        <v>5</v>
      </c>
      <c r="D18" s="2" t="s">
        <v>6</v>
      </c>
      <c r="E18" s="2" t="s">
        <v>7</v>
      </c>
      <c r="F18" s="2" t="s">
        <v>8</v>
      </c>
      <c r="G18" s="2" t="s">
        <v>9</v>
      </c>
      <c r="H18" s="2" t="s">
        <v>10</v>
      </c>
      <c r="I18" s="2" t="s">
        <v>11</v>
      </c>
      <c r="J18" s="2" t="s">
        <v>12</v>
      </c>
      <c r="K18" s="2" t="s">
        <v>13</v>
      </c>
      <c r="L18" s="2" t="s">
        <v>14</v>
      </c>
      <c r="M18" s="2" t="s">
        <v>15</v>
      </c>
      <c r="N18" s="2" t="s">
        <v>16</v>
      </c>
      <c r="O18" s="2" t="s">
        <v>17</v>
      </c>
      <c r="Q18" s="4"/>
      <c r="R18" s="27"/>
      <c r="S18" s="27"/>
      <c r="T18" s="27"/>
      <c r="U18" s="27"/>
      <c r="V18" s="27"/>
    </row>
    <row r="19" spans="1:22" s="6" customFormat="1" x14ac:dyDescent="0.2">
      <c r="A19" s="22" t="s">
        <v>30</v>
      </c>
      <c r="B19" s="10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25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11"/>
      <c r="P19" s="7"/>
      <c r="Q19" s="8"/>
    </row>
    <row r="20" spans="1:22" s="6" customFormat="1" x14ac:dyDescent="0.2">
      <c r="A20" s="22" t="s">
        <v>26</v>
      </c>
      <c r="B20" s="23"/>
      <c r="C20" s="28">
        <v>0</v>
      </c>
      <c r="D20" s="28">
        <v>0</v>
      </c>
      <c r="E20" s="21">
        <v>0</v>
      </c>
      <c r="F20" s="21">
        <v>80</v>
      </c>
      <c r="G20" s="21">
        <v>80</v>
      </c>
      <c r="H20" s="21">
        <v>80</v>
      </c>
      <c r="I20" s="21">
        <v>70</v>
      </c>
      <c r="J20" s="21">
        <v>75</v>
      </c>
      <c r="K20" s="21">
        <v>60</v>
      </c>
      <c r="L20" s="21">
        <v>75</v>
      </c>
      <c r="M20" s="21">
        <v>75</v>
      </c>
      <c r="N20" s="21">
        <v>60</v>
      </c>
      <c r="O20" s="21">
        <f>SUM(E20:N20)</f>
        <v>655</v>
      </c>
      <c r="P20" s="21">
        <f>AVERAGE(I20:N20)</f>
        <v>69.166666666666671</v>
      </c>
      <c r="Q20" s="8"/>
    </row>
    <row r="21" spans="1:22" s="46" customFormat="1" x14ac:dyDescent="0.2">
      <c r="A21" s="61" t="s">
        <v>32</v>
      </c>
      <c r="B21" s="43"/>
      <c r="C21" s="44">
        <v>0</v>
      </c>
      <c r="D21" s="44">
        <v>0</v>
      </c>
      <c r="E21" s="45">
        <v>0</v>
      </c>
      <c r="F21" s="45">
        <v>1</v>
      </c>
      <c r="G21" s="45">
        <v>1</v>
      </c>
      <c r="H21" s="45">
        <v>1</v>
      </c>
      <c r="I21" s="45">
        <v>1</v>
      </c>
      <c r="J21" s="45">
        <v>1</v>
      </c>
      <c r="K21" s="45">
        <v>2</v>
      </c>
      <c r="L21" s="45">
        <v>1</v>
      </c>
      <c r="M21" s="45">
        <v>1</v>
      </c>
      <c r="N21" s="45">
        <v>2</v>
      </c>
      <c r="O21" s="45">
        <f>SUM(C21:N21)</f>
        <v>11</v>
      </c>
      <c r="P21" s="43"/>
    </row>
    <row r="22" spans="1:22" s="6" customFormat="1" x14ac:dyDescent="0.2">
      <c r="A22" s="22" t="s">
        <v>27</v>
      </c>
      <c r="B22" s="23"/>
      <c r="C22" s="21">
        <f t="shared" ref="C22:E24" si="6">$B22*C20</f>
        <v>0</v>
      </c>
      <c r="D22" s="21">
        <f t="shared" si="6"/>
        <v>0</v>
      </c>
      <c r="E22" s="21">
        <f t="shared" si="6"/>
        <v>0</v>
      </c>
      <c r="F22" s="21">
        <f t="shared" ref="F22:N22" si="7">70*F21/2</f>
        <v>35</v>
      </c>
      <c r="G22" s="21">
        <f t="shared" si="7"/>
        <v>35</v>
      </c>
      <c r="H22" s="21">
        <f t="shared" si="7"/>
        <v>35</v>
      </c>
      <c r="I22" s="21">
        <f t="shared" si="7"/>
        <v>35</v>
      </c>
      <c r="J22" s="21">
        <f t="shared" si="7"/>
        <v>35</v>
      </c>
      <c r="K22" s="21">
        <f t="shared" si="7"/>
        <v>70</v>
      </c>
      <c r="L22" s="21">
        <f t="shared" si="7"/>
        <v>35</v>
      </c>
      <c r="M22" s="21">
        <f t="shared" si="7"/>
        <v>35</v>
      </c>
      <c r="N22" s="21">
        <f t="shared" si="7"/>
        <v>70</v>
      </c>
      <c r="O22" s="21">
        <f>SUM(E22:N22)</f>
        <v>385</v>
      </c>
      <c r="P22" s="21"/>
    </row>
    <row r="23" spans="1:22" s="6" customFormat="1" x14ac:dyDescent="0.2">
      <c r="A23" s="22" t="s">
        <v>28</v>
      </c>
      <c r="B23" s="23">
        <f>150*0.16+3.6</f>
        <v>27.6</v>
      </c>
      <c r="C23" s="21">
        <f t="shared" si="6"/>
        <v>0</v>
      </c>
      <c r="D23" s="21">
        <f t="shared" si="6"/>
        <v>0</v>
      </c>
      <c r="E23" s="21">
        <f t="shared" si="6"/>
        <v>0</v>
      </c>
      <c r="F23" s="21">
        <f>$B23*F21</f>
        <v>27.6</v>
      </c>
      <c r="G23" s="21">
        <f>$B23*G21</f>
        <v>27.6</v>
      </c>
      <c r="H23" s="21">
        <f>$B23*H21</f>
        <v>27.6</v>
      </c>
      <c r="I23" s="21">
        <f>$B23*I21</f>
        <v>27.6</v>
      </c>
      <c r="J23" s="21">
        <f>$B23*J21</f>
        <v>27.6</v>
      </c>
      <c r="K23" s="21">
        <f>$B23</f>
        <v>27.6</v>
      </c>
      <c r="L23" s="21">
        <f>$B23*L21</f>
        <v>27.6</v>
      </c>
      <c r="M23" s="21">
        <f>$B23*M21</f>
        <v>27.6</v>
      </c>
      <c r="N23" s="21">
        <f>$B23*N21</f>
        <v>55.2</v>
      </c>
      <c r="O23" s="21">
        <f>SUM(C23:K23)</f>
        <v>165.6</v>
      </c>
      <c r="P23" s="21"/>
      <c r="U23" s="9"/>
    </row>
    <row r="24" spans="1:22" s="6" customFormat="1" x14ac:dyDescent="0.2">
      <c r="A24" s="22" t="s">
        <v>33</v>
      </c>
      <c r="B24" s="23"/>
      <c r="C24" s="21">
        <f t="shared" si="6"/>
        <v>0</v>
      </c>
      <c r="D24" s="21">
        <f t="shared" si="6"/>
        <v>0</v>
      </c>
      <c r="E24" s="21">
        <f t="shared" si="6"/>
        <v>0</v>
      </c>
      <c r="F24" s="21">
        <v>10</v>
      </c>
      <c r="G24" s="21">
        <v>10</v>
      </c>
      <c r="H24" s="21">
        <v>10</v>
      </c>
      <c r="I24" s="21">
        <v>10</v>
      </c>
      <c r="J24" s="21">
        <v>15</v>
      </c>
      <c r="K24" s="21">
        <v>20</v>
      </c>
      <c r="L24" s="21">
        <v>0</v>
      </c>
      <c r="M24" s="21">
        <v>27.5</v>
      </c>
      <c r="N24" s="21">
        <v>4</v>
      </c>
      <c r="O24" s="21"/>
      <c r="P24" s="21"/>
    </row>
    <row r="25" spans="1:22" s="6" customFormat="1" x14ac:dyDescent="0.2">
      <c r="A25" s="22" t="s">
        <v>38</v>
      </c>
      <c r="B25" s="31">
        <v>0.2</v>
      </c>
      <c r="C25" s="21">
        <f t="shared" ref="C25:N25" si="8">C26*0.2</f>
        <v>25</v>
      </c>
      <c r="D25" s="21">
        <f t="shared" si="8"/>
        <v>23.6</v>
      </c>
      <c r="E25" s="21">
        <f t="shared" si="8"/>
        <v>13.8</v>
      </c>
      <c r="F25" s="21">
        <f t="shared" si="8"/>
        <v>32.4</v>
      </c>
      <c r="G25" s="21">
        <f t="shared" si="8"/>
        <v>53</v>
      </c>
      <c r="H25" s="21">
        <f t="shared" si="8"/>
        <v>39.6</v>
      </c>
      <c r="I25" s="21">
        <f t="shared" si="8"/>
        <v>64.2</v>
      </c>
      <c r="J25" s="21">
        <f t="shared" si="8"/>
        <v>152.80000000000001</v>
      </c>
      <c r="K25" s="21">
        <f t="shared" si="8"/>
        <v>79.2</v>
      </c>
      <c r="L25" s="21">
        <f t="shared" si="8"/>
        <v>82.600000000000009</v>
      </c>
      <c r="M25" s="21">
        <f t="shared" si="8"/>
        <v>25</v>
      </c>
      <c r="N25" s="21">
        <f t="shared" si="8"/>
        <v>132.4</v>
      </c>
      <c r="O25" s="21">
        <f>SUM(C25:K25)</f>
        <v>483.6</v>
      </c>
      <c r="P25" s="21"/>
    </row>
    <row r="26" spans="1:22" s="6" customFormat="1" x14ac:dyDescent="0.2">
      <c r="A26" s="51" t="s">
        <v>19</v>
      </c>
      <c r="B26" s="36"/>
      <c r="C26" s="21">
        <v>125</v>
      </c>
      <c r="D26" s="21">
        <v>118</v>
      </c>
      <c r="E26" s="29">
        <v>69</v>
      </c>
      <c r="F26" s="26">
        <v>162</v>
      </c>
      <c r="G26" s="26">
        <v>265</v>
      </c>
      <c r="H26" s="26">
        <v>198</v>
      </c>
      <c r="I26" s="26">
        <v>321</v>
      </c>
      <c r="J26" s="26">
        <v>764</v>
      </c>
      <c r="K26" s="26">
        <v>396</v>
      </c>
      <c r="L26" s="26">
        <v>413</v>
      </c>
      <c r="M26" s="26">
        <v>125</v>
      </c>
      <c r="N26" s="26">
        <v>662</v>
      </c>
      <c r="O26" s="26">
        <f>SUM(C26:N26)</f>
        <v>3618</v>
      </c>
      <c r="P26" s="16">
        <f>AVERAGE(C26:N26)</f>
        <v>301.5</v>
      </c>
    </row>
    <row r="27" spans="1:22" x14ac:dyDescent="0.2">
      <c r="A27" s="50" t="s">
        <v>20</v>
      </c>
      <c r="B27" s="38"/>
      <c r="C27" s="19">
        <f t="shared" ref="C27:H27" si="9">C26-(C20+C22+C23-C24+C25)</f>
        <v>100</v>
      </c>
      <c r="D27" s="18">
        <f t="shared" si="9"/>
        <v>94.4</v>
      </c>
      <c r="E27" s="18">
        <f t="shared" si="9"/>
        <v>55.2</v>
      </c>
      <c r="F27" s="18">
        <f t="shared" si="9"/>
        <v>-3</v>
      </c>
      <c r="G27" s="18">
        <f t="shared" si="9"/>
        <v>79.400000000000006</v>
      </c>
      <c r="H27" s="18">
        <f t="shared" si="9"/>
        <v>25.800000000000011</v>
      </c>
      <c r="I27" s="19">
        <f t="shared" ref="I27:N27" si="10">I26-(I19+I20+I22+I23-I24+I25)</f>
        <v>109.19999999999999</v>
      </c>
      <c r="J27" s="20">
        <f t="shared" si="10"/>
        <v>488.6</v>
      </c>
      <c r="K27" s="19">
        <f t="shared" si="10"/>
        <v>179.2</v>
      </c>
      <c r="L27" s="19">
        <f t="shared" si="10"/>
        <v>192.8</v>
      </c>
      <c r="M27" s="18">
        <f t="shared" si="10"/>
        <v>-10.099999999999994</v>
      </c>
      <c r="N27" s="20">
        <f t="shared" si="10"/>
        <v>348.4</v>
      </c>
      <c r="O27" s="15">
        <f>SUM(C27:N27)</f>
        <v>1659.9</v>
      </c>
      <c r="P27" s="3">
        <f>AVERAGE(C27:N27)</f>
        <v>138.32500000000002</v>
      </c>
    </row>
    <row r="28" spans="1:22" x14ac:dyDescent="0.2">
      <c r="A28" s="106" t="s">
        <v>34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1:22" x14ac:dyDescent="0.2"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16</v>
      </c>
      <c r="O29" s="2" t="s">
        <v>17</v>
      </c>
    </row>
    <row r="30" spans="1:22" s="6" customFormat="1" x14ac:dyDescent="0.2">
      <c r="A30" s="52" t="s">
        <v>26</v>
      </c>
      <c r="B30" s="37"/>
      <c r="C30" s="21">
        <v>0</v>
      </c>
      <c r="D30" s="21">
        <v>0</v>
      </c>
      <c r="E30" s="11">
        <v>89.5</v>
      </c>
      <c r="F30" s="21">
        <v>49.5</v>
      </c>
      <c r="G30" s="21">
        <v>49.5</v>
      </c>
      <c r="H30" s="21">
        <v>49.5</v>
      </c>
      <c r="I30" s="21">
        <v>49.5</v>
      </c>
      <c r="J30" s="21">
        <v>49.5</v>
      </c>
      <c r="K30" s="21">
        <v>49.5</v>
      </c>
      <c r="L30" s="21">
        <v>49.5</v>
      </c>
      <c r="M30" s="21">
        <v>49.5</v>
      </c>
      <c r="N30" s="21">
        <v>49.5</v>
      </c>
      <c r="O30" s="21">
        <f>SUM(E30:N30)</f>
        <v>535</v>
      </c>
      <c r="P30" s="21"/>
      <c r="Q30" s="23"/>
    </row>
    <row r="31" spans="1:22" s="46" customFormat="1" x14ac:dyDescent="0.2">
      <c r="A31" s="61" t="s">
        <v>32</v>
      </c>
      <c r="B31" s="43"/>
      <c r="C31" s="44">
        <v>0</v>
      </c>
      <c r="D31" s="44">
        <v>0</v>
      </c>
      <c r="E31" s="45">
        <v>1</v>
      </c>
      <c r="F31" s="45">
        <v>1</v>
      </c>
      <c r="G31" s="45">
        <v>1</v>
      </c>
      <c r="H31" s="45">
        <v>1</v>
      </c>
      <c r="I31" s="45">
        <v>0.5</v>
      </c>
      <c r="J31" s="45">
        <v>0.5</v>
      </c>
      <c r="K31" s="45">
        <v>1</v>
      </c>
      <c r="L31" s="45">
        <v>1</v>
      </c>
      <c r="M31" s="45">
        <v>1</v>
      </c>
      <c r="N31" s="45">
        <v>1</v>
      </c>
      <c r="O31" s="45">
        <f>SUM(C31:N31)</f>
        <v>9</v>
      </c>
      <c r="P31" s="43"/>
    </row>
    <row r="32" spans="1:22" s="6" customFormat="1" x14ac:dyDescent="0.2">
      <c r="A32" s="22" t="s">
        <v>27</v>
      </c>
      <c r="B32" s="23"/>
      <c r="C32" s="21">
        <v>0</v>
      </c>
      <c r="D32" s="21">
        <v>0</v>
      </c>
      <c r="E32" s="21">
        <f t="shared" ref="E32:N32" si="11">70*E31/2</f>
        <v>35</v>
      </c>
      <c r="F32" s="21">
        <f t="shared" si="11"/>
        <v>35</v>
      </c>
      <c r="G32" s="21">
        <f t="shared" si="11"/>
        <v>35</v>
      </c>
      <c r="H32" s="21">
        <f t="shared" si="11"/>
        <v>35</v>
      </c>
      <c r="I32" s="21">
        <f t="shared" si="11"/>
        <v>17.5</v>
      </c>
      <c r="J32" s="21">
        <f t="shared" si="11"/>
        <v>17.5</v>
      </c>
      <c r="K32" s="21">
        <f t="shared" si="11"/>
        <v>35</v>
      </c>
      <c r="L32" s="21">
        <f t="shared" si="11"/>
        <v>35</v>
      </c>
      <c r="M32" s="21">
        <f t="shared" si="11"/>
        <v>35</v>
      </c>
      <c r="N32" s="21">
        <f t="shared" si="11"/>
        <v>35</v>
      </c>
      <c r="O32" s="21">
        <f>SUM(E32:N32)</f>
        <v>315</v>
      </c>
      <c r="P32" s="21"/>
    </row>
    <row r="33" spans="1:21" s="6" customFormat="1" x14ac:dyDescent="0.2">
      <c r="A33" s="22" t="s">
        <v>28</v>
      </c>
      <c r="B33" s="23"/>
      <c r="C33" s="21">
        <v>0</v>
      </c>
      <c r="D33" s="21">
        <v>0</v>
      </c>
      <c r="E33" s="1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f>SUM(C33:K33)</f>
        <v>0</v>
      </c>
      <c r="P33" s="21"/>
    </row>
    <row r="34" spans="1:21" s="6" customFormat="1" x14ac:dyDescent="0.2">
      <c r="A34" s="22" t="s">
        <v>38</v>
      </c>
      <c r="B34" s="31">
        <v>0.2</v>
      </c>
      <c r="C34" s="21">
        <v>0</v>
      </c>
      <c r="D34" s="21">
        <v>0</v>
      </c>
      <c r="E34" s="21">
        <f t="shared" ref="E34:N34" si="12">E35-0.8*E35</f>
        <v>27.799999999999997</v>
      </c>
      <c r="F34" s="21">
        <f t="shared" si="12"/>
        <v>56</v>
      </c>
      <c r="G34" s="21">
        <f t="shared" si="12"/>
        <v>124.59999999999997</v>
      </c>
      <c r="H34" s="21">
        <f t="shared" si="12"/>
        <v>38</v>
      </c>
      <c r="I34" s="21">
        <f t="shared" si="12"/>
        <v>155.42999999999995</v>
      </c>
      <c r="J34" s="21">
        <f t="shared" si="12"/>
        <v>44.399999999999977</v>
      </c>
      <c r="K34" s="21">
        <f t="shared" si="12"/>
        <v>65.800000000000011</v>
      </c>
      <c r="L34" s="21">
        <f t="shared" si="12"/>
        <v>136.60000000000002</v>
      </c>
      <c r="M34" s="21">
        <f t="shared" si="12"/>
        <v>166</v>
      </c>
      <c r="N34" s="21">
        <f t="shared" si="12"/>
        <v>356.19999999999982</v>
      </c>
      <c r="O34" s="21">
        <f>SUM(C34:K34)</f>
        <v>512.03</v>
      </c>
      <c r="P34" s="21"/>
      <c r="Q34" s="25"/>
      <c r="T34" s="25"/>
    </row>
    <row r="35" spans="1:21" s="6" customFormat="1" x14ac:dyDescent="0.2">
      <c r="A35" s="51" t="s">
        <v>19</v>
      </c>
      <c r="B35" s="36"/>
      <c r="C35" s="21">
        <v>0</v>
      </c>
      <c r="D35" s="21">
        <v>0</v>
      </c>
      <c r="E35" s="29">
        <v>139</v>
      </c>
      <c r="F35" s="26">
        <v>280</v>
      </c>
      <c r="G35" s="26">
        <v>623</v>
      </c>
      <c r="H35" s="26">
        <v>190</v>
      </c>
      <c r="I35" s="26">
        <v>777.15</v>
      </c>
      <c r="J35" s="26">
        <v>222</v>
      </c>
      <c r="K35" s="26">
        <v>329</v>
      </c>
      <c r="L35" s="26">
        <v>683</v>
      </c>
      <c r="M35" s="26">
        <v>830</v>
      </c>
      <c r="N35" s="26">
        <v>1781</v>
      </c>
      <c r="O35" s="26">
        <f>SUM(C35:N35)</f>
        <v>5854.15</v>
      </c>
      <c r="P35" s="16">
        <f>AVERAGE(C35:N35)</f>
        <v>487.8458333333333</v>
      </c>
      <c r="Q35" s="25"/>
      <c r="T35" s="30"/>
    </row>
    <row r="36" spans="1:21" x14ac:dyDescent="0.2">
      <c r="A36" s="50" t="s">
        <v>20</v>
      </c>
      <c r="B36" s="38"/>
      <c r="C36" s="18">
        <f t="shared" ref="C36" si="13">C35-(C32+C34+C33+C30)</f>
        <v>0</v>
      </c>
      <c r="D36" s="18">
        <f t="shared" ref="D36" si="14">D35-(D32+D34+D33+D30)</f>
        <v>0</v>
      </c>
      <c r="E36" s="18">
        <f t="shared" ref="E36:N36" si="15">E35-(E32+E34+E33+E30)</f>
        <v>-13.300000000000011</v>
      </c>
      <c r="F36" s="19">
        <f t="shared" si="15"/>
        <v>139.5</v>
      </c>
      <c r="G36" s="20">
        <f t="shared" si="15"/>
        <v>413.90000000000003</v>
      </c>
      <c r="H36" s="18">
        <f t="shared" si="15"/>
        <v>67.5</v>
      </c>
      <c r="I36" s="20">
        <f t="shared" si="15"/>
        <v>554.72</v>
      </c>
      <c r="J36" s="19">
        <f t="shared" si="15"/>
        <v>110.60000000000002</v>
      </c>
      <c r="K36" s="19">
        <f t="shared" si="15"/>
        <v>178.7</v>
      </c>
      <c r="L36" s="20">
        <f t="shared" si="15"/>
        <v>461.9</v>
      </c>
      <c r="M36" s="20">
        <f t="shared" si="15"/>
        <v>579.5</v>
      </c>
      <c r="N36" s="20">
        <f t="shared" si="15"/>
        <v>1340.3000000000002</v>
      </c>
      <c r="O36" s="15">
        <f>SUM(C36:N36)</f>
        <v>3833.32</v>
      </c>
      <c r="P36" s="3">
        <f>AVERAGE(C36:N36)</f>
        <v>319.44333333333333</v>
      </c>
    </row>
    <row r="37" spans="1:21" x14ac:dyDescent="0.2">
      <c r="A37" s="106" t="s">
        <v>35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1:21" x14ac:dyDescent="0.2">
      <c r="C38" s="2" t="s">
        <v>5</v>
      </c>
      <c r="D38" s="2" t="s">
        <v>6</v>
      </c>
      <c r="E38" s="2" t="s">
        <v>7</v>
      </c>
      <c r="F38" s="2" t="s">
        <v>8</v>
      </c>
      <c r="G38" s="2" t="s">
        <v>9</v>
      </c>
      <c r="H38" s="2" t="s">
        <v>10</v>
      </c>
      <c r="I38" s="2" t="s">
        <v>11</v>
      </c>
      <c r="J38" s="2" t="s">
        <v>12</v>
      </c>
      <c r="K38" s="2" t="s">
        <v>13</v>
      </c>
      <c r="L38" s="2" t="s">
        <v>14</v>
      </c>
      <c r="M38" s="2" t="s">
        <v>15</v>
      </c>
      <c r="N38" s="2" t="s">
        <v>16</v>
      </c>
      <c r="O38" s="2" t="s">
        <v>17</v>
      </c>
    </row>
    <row r="39" spans="1:21" s="6" customFormat="1" x14ac:dyDescent="0.2">
      <c r="A39" s="22" t="s">
        <v>26</v>
      </c>
      <c r="B39" s="23"/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10</v>
      </c>
      <c r="L39" s="21">
        <v>10</v>
      </c>
      <c r="M39" s="21">
        <v>10</v>
      </c>
      <c r="N39" s="21">
        <v>10</v>
      </c>
      <c r="O39" s="21">
        <f>SUM(E39:N39)</f>
        <v>40</v>
      </c>
      <c r="P39" s="21"/>
    </row>
    <row r="40" spans="1:21" s="6" customFormat="1" x14ac:dyDescent="0.2">
      <c r="A40" s="22" t="s">
        <v>39</v>
      </c>
      <c r="B40" s="31">
        <v>0.4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f>K43/2</f>
        <v>44</v>
      </c>
      <c r="L40" s="21">
        <f>L43/2</f>
        <v>100.5</v>
      </c>
      <c r="M40" s="21">
        <f>M43/1.4</f>
        <v>75</v>
      </c>
      <c r="N40" s="21">
        <f>N43/2</f>
        <v>0</v>
      </c>
      <c r="O40" s="21">
        <f>SUM(C40:N40)</f>
        <v>219.5</v>
      </c>
      <c r="P40" s="7"/>
      <c r="Q40" s="23"/>
    </row>
    <row r="41" spans="1:21" s="6" customFormat="1" x14ac:dyDescent="0.2">
      <c r="A41" s="22" t="s">
        <v>18</v>
      </c>
      <c r="B41" s="23"/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7</v>
      </c>
      <c r="L41" s="21">
        <v>0</v>
      </c>
      <c r="M41" s="21">
        <v>0</v>
      </c>
      <c r="N41" s="21">
        <v>0</v>
      </c>
      <c r="O41" s="21">
        <f>SUM(C41:K41)</f>
        <v>7</v>
      </c>
      <c r="P41" s="11"/>
    </row>
    <row r="42" spans="1:21" s="6" customFormat="1" x14ac:dyDescent="0.2">
      <c r="A42" s="22" t="s">
        <v>38</v>
      </c>
      <c r="B42" s="31">
        <v>0.2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f>K43-0.8*K43</f>
        <v>17.599999999999994</v>
      </c>
      <c r="L42" s="21">
        <f>L43-0.8*L43</f>
        <v>40.199999999999989</v>
      </c>
      <c r="M42" s="21">
        <f>M43-0.8*M43</f>
        <v>21</v>
      </c>
      <c r="N42" s="21">
        <f>N43-0.8*N43</f>
        <v>0</v>
      </c>
      <c r="O42" s="21">
        <f>SUM(C42:K42)</f>
        <v>17.599999999999994</v>
      </c>
      <c r="P42" s="21"/>
    </row>
    <row r="43" spans="1:21" x14ac:dyDescent="0.2">
      <c r="A43" s="49" t="s">
        <v>19</v>
      </c>
      <c r="B43" s="36"/>
      <c r="C43" s="56">
        <v>80</v>
      </c>
      <c r="D43" s="56">
        <v>81</v>
      </c>
      <c r="E43" s="56">
        <v>82</v>
      </c>
      <c r="F43" s="56">
        <v>83</v>
      </c>
      <c r="G43" s="56">
        <v>84</v>
      </c>
      <c r="H43" s="56">
        <v>85</v>
      </c>
      <c r="I43" s="56">
        <v>86</v>
      </c>
      <c r="J43" s="56">
        <v>87</v>
      </c>
      <c r="K43" s="56">
        <v>88</v>
      </c>
      <c r="L43" s="56">
        <v>201</v>
      </c>
      <c r="M43" s="56">
        <v>105</v>
      </c>
      <c r="N43" s="56">
        <v>0</v>
      </c>
      <c r="O43" s="17">
        <f>SUM(C43:N43)</f>
        <v>1062</v>
      </c>
      <c r="P43" s="16">
        <f>AVERAGE(C43:N43)</f>
        <v>88.5</v>
      </c>
      <c r="Q43" s="14"/>
    </row>
    <row r="44" spans="1:21" x14ac:dyDescent="0.2">
      <c r="A44" s="50" t="s">
        <v>20</v>
      </c>
      <c r="B44" s="38"/>
      <c r="C44" s="32">
        <f t="shared" ref="C44:J44" si="16">C43-C42</f>
        <v>80</v>
      </c>
      <c r="D44" s="32">
        <f t="shared" si="16"/>
        <v>81</v>
      </c>
      <c r="E44" s="32">
        <f t="shared" si="16"/>
        <v>82</v>
      </c>
      <c r="F44" s="32">
        <f t="shared" si="16"/>
        <v>83</v>
      </c>
      <c r="G44" s="32">
        <f t="shared" si="16"/>
        <v>84</v>
      </c>
      <c r="H44" s="32">
        <f t="shared" si="16"/>
        <v>85</v>
      </c>
      <c r="I44" s="32">
        <f t="shared" si="16"/>
        <v>86</v>
      </c>
      <c r="J44" s="32">
        <f t="shared" si="16"/>
        <v>87</v>
      </c>
      <c r="K44" s="32">
        <f>K43-K42</f>
        <v>70.400000000000006</v>
      </c>
      <c r="L44" s="33">
        <f>L43-L42</f>
        <v>160.80000000000001</v>
      </c>
      <c r="M44" s="32">
        <f>M43-M42</f>
        <v>84</v>
      </c>
      <c r="N44" s="32">
        <v>210</v>
      </c>
      <c r="O44" s="15">
        <f>SUM(C44:N44)</f>
        <v>1193.2</v>
      </c>
      <c r="P44" s="3">
        <f>AVERAGE(C44:N44)</f>
        <v>99.433333333333337</v>
      </c>
      <c r="U44" s="5"/>
    </row>
    <row r="45" spans="1:21" x14ac:dyDescent="0.2">
      <c r="A45" s="106" t="s">
        <v>36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21" x14ac:dyDescent="0.2">
      <c r="C46" s="2" t="s">
        <v>5</v>
      </c>
      <c r="D46" s="2" t="s">
        <v>6</v>
      </c>
      <c r="E46" s="2" t="s">
        <v>7</v>
      </c>
      <c r="F46" s="2" t="s">
        <v>8</v>
      </c>
      <c r="G46" s="2" t="s">
        <v>9</v>
      </c>
      <c r="H46" s="2" t="s">
        <v>10</v>
      </c>
      <c r="I46" s="2" t="s">
        <v>11</v>
      </c>
      <c r="J46" s="2" t="s">
        <v>12</v>
      </c>
      <c r="K46" s="2" t="s">
        <v>13</v>
      </c>
      <c r="L46" s="2" t="s">
        <v>14</v>
      </c>
      <c r="M46" s="2" t="s">
        <v>15</v>
      </c>
      <c r="N46" s="2" t="s">
        <v>16</v>
      </c>
      <c r="O46" s="2" t="s">
        <v>17</v>
      </c>
    </row>
    <row r="47" spans="1:21" x14ac:dyDescent="0.2">
      <c r="A47" s="48" t="s">
        <v>26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13">
        <v>0</v>
      </c>
      <c r="M47" s="13">
        <v>0</v>
      </c>
      <c r="N47" s="13">
        <v>0</v>
      </c>
      <c r="O47" s="13">
        <f>SUM(E47:N47)</f>
        <v>0</v>
      </c>
      <c r="P47" s="13"/>
    </row>
    <row r="48" spans="1:21" x14ac:dyDescent="0.2">
      <c r="A48" s="48" t="s">
        <v>39</v>
      </c>
      <c r="B48" s="31">
        <v>0.5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13">
        <f>L51/2</f>
        <v>25</v>
      </c>
      <c r="M48" s="13">
        <f>M51/2</f>
        <v>50</v>
      </c>
      <c r="N48" s="13">
        <f>N51/2</f>
        <v>49</v>
      </c>
      <c r="O48" s="13">
        <f>SUM(C48:N48)</f>
        <v>124</v>
      </c>
      <c r="P48" s="34"/>
      <c r="Q48" s="35"/>
    </row>
    <row r="49" spans="1:21" x14ac:dyDescent="0.2">
      <c r="A49" s="48" t="s">
        <v>18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13">
        <v>0</v>
      </c>
      <c r="M49" s="13">
        <v>0</v>
      </c>
      <c r="N49" s="13">
        <v>0</v>
      </c>
      <c r="O49" s="13">
        <f>SUM(C49:K49)</f>
        <v>0</v>
      </c>
    </row>
    <row r="50" spans="1:21" x14ac:dyDescent="0.2">
      <c r="A50" s="48" t="s">
        <v>38</v>
      </c>
      <c r="B50" s="31">
        <v>0.2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13">
        <f>L51-0.8*L51</f>
        <v>10</v>
      </c>
      <c r="M50" s="13">
        <f>M51-0.8*M51</f>
        <v>20</v>
      </c>
      <c r="N50" s="13">
        <f>N51-0.8*N51</f>
        <v>19.599999999999994</v>
      </c>
      <c r="O50" s="13">
        <f>SUM(C50:K50)</f>
        <v>0</v>
      </c>
      <c r="P50" s="13"/>
    </row>
    <row r="51" spans="1:21" x14ac:dyDescent="0.2">
      <c r="A51" s="49" t="s">
        <v>19</v>
      </c>
      <c r="B51" s="36"/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17">
        <v>50</v>
      </c>
      <c r="M51" s="17">
        <v>100</v>
      </c>
      <c r="N51" s="17">
        <v>98</v>
      </c>
      <c r="O51" s="17">
        <f>SUM(C51:N51)</f>
        <v>248</v>
      </c>
      <c r="P51" s="16">
        <f>AVERAGE(C51:N51)</f>
        <v>20.666666666666668</v>
      </c>
      <c r="Q51" s="14"/>
    </row>
    <row r="52" spans="1:21" x14ac:dyDescent="0.2">
      <c r="A52" s="50" t="s">
        <v>20</v>
      </c>
      <c r="B52" s="38"/>
      <c r="C52" s="57">
        <f t="shared" ref="C52:K52" si="17">C51-C47-C48-C49</f>
        <v>0</v>
      </c>
      <c r="D52" s="57">
        <f t="shared" si="17"/>
        <v>0</v>
      </c>
      <c r="E52" s="57">
        <f t="shared" si="17"/>
        <v>0</v>
      </c>
      <c r="F52" s="57">
        <f t="shared" si="17"/>
        <v>0</v>
      </c>
      <c r="G52" s="57">
        <f t="shared" si="17"/>
        <v>0</v>
      </c>
      <c r="H52" s="57">
        <f t="shared" si="17"/>
        <v>0</v>
      </c>
      <c r="I52" s="57">
        <f t="shared" si="17"/>
        <v>0</v>
      </c>
      <c r="J52" s="57">
        <f t="shared" si="17"/>
        <v>0</v>
      </c>
      <c r="K52" s="57">
        <f t="shared" si="17"/>
        <v>0</v>
      </c>
      <c r="L52" s="57">
        <f>L51-L47-L48-L49</f>
        <v>25</v>
      </c>
      <c r="M52" s="57">
        <f>M51-M47-M48-M49</f>
        <v>50</v>
      </c>
      <c r="N52" s="57">
        <f>N51-N47-N48-N49</f>
        <v>49</v>
      </c>
      <c r="O52" s="15">
        <f>SUM(C52:N52)</f>
        <v>124</v>
      </c>
      <c r="P52" s="3">
        <f>AVERAGE(C52:N52)</f>
        <v>10.333333333333334</v>
      </c>
      <c r="S52" s="27"/>
    </row>
    <row r="53" spans="1:21" x14ac:dyDescent="0.2">
      <c r="O53" s="12"/>
    </row>
    <row r="54" spans="1:21" x14ac:dyDescent="0.2">
      <c r="A54" s="53" t="s">
        <v>21</v>
      </c>
      <c r="U54" s="5"/>
    </row>
    <row r="55" spans="1:21" x14ac:dyDescent="0.2">
      <c r="A55" s="54" t="s">
        <v>22</v>
      </c>
    </row>
    <row r="56" spans="1:21" x14ac:dyDescent="0.2">
      <c r="A56" s="55" t="s">
        <v>23</v>
      </c>
      <c r="D56" s="1"/>
      <c r="E56" s="1"/>
      <c r="F56" s="1"/>
    </row>
    <row r="57" spans="1:21" x14ac:dyDescent="0.2">
      <c r="D57" s="1"/>
      <c r="E57" s="1"/>
      <c r="F57" s="1"/>
    </row>
    <row r="58" spans="1:21" x14ac:dyDescent="0.2">
      <c r="D58" s="1"/>
      <c r="E58" s="1"/>
      <c r="F58" s="1"/>
    </row>
    <row r="63" spans="1:21" x14ac:dyDescent="0.2">
      <c r="S63" s="27" t="s">
        <v>37</v>
      </c>
    </row>
    <row r="64" spans="1:21" x14ac:dyDescent="0.2">
      <c r="S64" s="27"/>
    </row>
    <row r="67" spans="21:22" x14ac:dyDescent="0.2">
      <c r="U67" s="5" t="s">
        <v>24</v>
      </c>
      <c r="V67" s="1">
        <f>30*Q52</f>
        <v>0</v>
      </c>
    </row>
  </sheetData>
  <mergeCells count="6">
    <mergeCell ref="A45:Q45"/>
    <mergeCell ref="A2:Q2"/>
    <mergeCell ref="A8:Q8"/>
    <mergeCell ref="A17:Q17"/>
    <mergeCell ref="A28:Q28"/>
    <mergeCell ref="A37:Q37"/>
  </mergeCells>
  <conditionalFormatting sqref="C7:N7 C16:N16 C27:N27 C36:N36 C44:N44 C52:N52">
    <cfRule type="cellIs" dxfId="20" priority="1" operator="greaterThan">
      <formula>300</formula>
    </cfRule>
    <cfRule type="cellIs" dxfId="19" priority="2" operator="between">
      <formula>100</formula>
      <formula>300</formula>
    </cfRule>
    <cfRule type="cellIs" dxfId="18" priority="3" operator="lessThan">
      <formula>100</formula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8276C63C-999B-4439-BDDB-AF01FF52FA2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'Récap € Boutiques'!C16:N16</xm:f>
              <xm:sqref>Q16</xm:sqref>
            </x14:sparkline>
          </x14:sparklines>
        </x14:sparklineGroup>
        <x14:sparklineGroup displayEmptyCellsAs="gap" xr2:uid="{6265614C-4EC1-4281-A205-1C1C37BE32E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'Récap € Boutiques'!C27:N27</xm:f>
              <xm:sqref>Q27</xm:sqref>
            </x14:sparkline>
          </x14:sparklines>
        </x14:sparklineGroup>
        <x14:sparklineGroup displayEmptyCellsAs="gap" xr2:uid="{BEF4CA92-0F36-44BF-9337-D5C69F072F5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'Récap € Boutiques'!C36:N36</xm:f>
              <xm:sqref>Q36</xm:sqref>
            </x14:sparkline>
          </x14:sparklines>
        </x14:sparklineGroup>
        <x14:sparklineGroup displayEmptyCellsAs="gap" xr2:uid="{294AD870-590B-47EA-A7B2-37F0765FA3C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'Récap € Boutiques'!C44:N44</xm:f>
              <xm:sqref>Q44</xm:sqref>
            </x14:sparkline>
          </x14:sparklines>
        </x14:sparklineGroup>
        <x14:sparklineGroup displayEmptyCellsAs="gap" xr2:uid="{297982E9-9F26-4D75-BF25-B817F1CE1A1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'Récap € Boutiques'!C52:N52</xm:f>
              <xm:sqref>Q52</xm:sqref>
            </x14:sparkline>
          </x14:sparklines>
        </x14:sparklineGroup>
        <x14:sparklineGroup type="column" displayEmptyCellsAs="gap" xr2:uid="{55650BE5-32D1-4B45-A40A-950DB6F92EF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'Récap € Boutiques'!Q6:Q6</xm:f>
              <xm:sqref>P3</xm:sqref>
            </x14:sparkline>
          </x14:sparklines>
        </x14:sparklineGroup>
        <x14:sparklineGroup displayEmptyCellsAs="gap" xr2:uid="{B9C11BEA-087E-4D5A-8B9C-07C7E0491FB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'Récap € Boutiques'!C7:N7</xm:f>
              <xm:sqref>Q7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56D3C-F621-4AF9-8AAE-F9E549761B3D}">
  <dimension ref="A1:X27"/>
  <sheetViews>
    <sheetView workbookViewId="0">
      <selection activeCell="G3" sqref="G3"/>
    </sheetView>
  </sheetViews>
  <sheetFormatPr baseColWidth="10" defaultRowHeight="15" x14ac:dyDescent="0.25"/>
  <cols>
    <col min="6" max="6" width="12.42578125" bestFit="1" customWidth="1"/>
    <col min="7" max="7" width="11.85546875" bestFit="1" customWidth="1"/>
    <col min="8" max="8" width="6.140625" bestFit="1" customWidth="1"/>
    <col min="9" max="9" width="12.42578125" bestFit="1" customWidth="1"/>
    <col min="10" max="10" width="11.85546875" bestFit="1" customWidth="1"/>
    <col min="11" max="11" width="6.140625" bestFit="1" customWidth="1"/>
    <col min="12" max="12" width="12.42578125" bestFit="1" customWidth="1"/>
    <col min="13" max="13" width="11.85546875" bestFit="1" customWidth="1"/>
    <col min="14" max="14" width="6.140625" customWidth="1"/>
    <col min="15" max="15" width="12.42578125" bestFit="1" customWidth="1"/>
    <col min="16" max="16" width="11.85546875" bestFit="1" customWidth="1"/>
    <col min="17" max="17" width="6.140625" bestFit="1" customWidth="1"/>
    <col min="18" max="18" width="12.42578125" bestFit="1" customWidth="1"/>
    <col min="19" max="19" width="11.85546875" bestFit="1" customWidth="1"/>
    <col min="20" max="20" width="6.140625" bestFit="1" customWidth="1"/>
    <col min="21" max="21" width="12.42578125" bestFit="1" customWidth="1"/>
    <col min="22" max="22" width="11.85546875" bestFit="1" customWidth="1"/>
    <col min="24" max="24" width="11" bestFit="1" customWidth="1"/>
  </cols>
  <sheetData>
    <row r="1" spans="1:24" x14ac:dyDescent="0.25">
      <c r="A1" s="59" t="s">
        <v>284</v>
      </c>
      <c r="B1" s="59" t="s">
        <v>285</v>
      </c>
      <c r="C1" s="59" t="s">
        <v>286</v>
      </c>
      <c r="D1" s="58" t="s">
        <v>43</v>
      </c>
      <c r="E1" s="58" t="s">
        <v>44</v>
      </c>
      <c r="F1" s="107" t="s">
        <v>4</v>
      </c>
      <c r="G1" s="107"/>
      <c r="H1" s="107"/>
      <c r="I1" s="107" t="s">
        <v>25</v>
      </c>
      <c r="J1" s="107"/>
      <c r="K1" s="107"/>
      <c r="L1" s="107" t="s">
        <v>29</v>
      </c>
      <c r="M1" s="107"/>
      <c r="N1" s="107"/>
      <c r="O1" s="107" t="s">
        <v>34</v>
      </c>
      <c r="P1" s="107"/>
      <c r="Q1" s="107"/>
      <c r="R1" s="107" t="s">
        <v>35</v>
      </c>
      <c r="S1" s="107"/>
      <c r="T1" s="107"/>
      <c r="U1" s="107" t="s">
        <v>36</v>
      </c>
      <c r="V1" s="107"/>
      <c r="W1" s="107"/>
      <c r="X1" t="s">
        <v>65</v>
      </c>
    </row>
    <row r="2" spans="1:24" x14ac:dyDescent="0.25">
      <c r="A2" s="59"/>
      <c r="B2" s="59"/>
      <c r="C2" s="59"/>
      <c r="D2" s="58"/>
      <c r="E2" s="58"/>
      <c r="F2" t="s">
        <v>67</v>
      </c>
      <c r="G2" t="s">
        <v>68</v>
      </c>
      <c r="H2" t="s">
        <v>66</v>
      </c>
      <c r="I2" t="s">
        <v>67</v>
      </c>
      <c r="J2" t="s">
        <v>68</v>
      </c>
      <c r="K2" t="s">
        <v>66</v>
      </c>
      <c r="L2" t="s">
        <v>67</v>
      </c>
      <c r="M2" t="s">
        <v>68</v>
      </c>
      <c r="N2" t="s">
        <v>66</v>
      </c>
      <c r="O2" t="s">
        <v>67</v>
      </c>
      <c r="P2" t="s">
        <v>68</v>
      </c>
      <c r="Q2" t="s">
        <v>66</v>
      </c>
      <c r="R2" t="s">
        <v>67</v>
      </c>
      <c r="S2" t="s">
        <v>68</v>
      </c>
      <c r="T2" t="s">
        <v>66</v>
      </c>
      <c r="U2" t="s">
        <v>67</v>
      </c>
      <c r="V2" t="s">
        <v>68</v>
      </c>
      <c r="W2" t="s">
        <v>66</v>
      </c>
      <c r="X2" t="s">
        <v>69</v>
      </c>
    </row>
    <row r="3" spans="1:24" x14ac:dyDescent="0.25">
      <c r="A3" s="59" t="s">
        <v>70</v>
      </c>
      <c r="B3" s="59" t="s">
        <v>81</v>
      </c>
      <c r="C3" s="59" t="s">
        <v>80</v>
      </c>
      <c r="D3" s="58" t="str">
        <f>CONCATENATE(VLOOKUP(__Anonymous_Sheet_DB__194[[#This Row],[Ref2]],Ref!$C$3:$D$30,2))</f>
        <v>20mm ronde</v>
      </c>
      <c r="E3" s="58" t="str">
        <f>CONCATENATE(VLOOKUP(__Anonymous_Sheet_DB__194[[#This Row],[Ref3]],__Anonymous_Sheet_DB__18[[Finition / coloris]:[Finition / coloris2]],2))</f>
        <v>arg/corail</v>
      </c>
      <c r="H3">
        <f>F3-G3</f>
        <v>0</v>
      </c>
      <c r="K3">
        <f>I3-J3</f>
        <v>0</v>
      </c>
      <c r="N3">
        <f>L3-M3</f>
        <v>0</v>
      </c>
      <c r="Q3">
        <f>O3-P3</f>
        <v>0</v>
      </c>
      <c r="T3">
        <f>R3-S3</f>
        <v>0</v>
      </c>
      <c r="W3">
        <f>U3-V3</f>
        <v>0</v>
      </c>
    </row>
    <row r="4" spans="1:24" x14ac:dyDescent="0.25">
      <c r="A4" s="59" t="s">
        <v>287</v>
      </c>
      <c r="B4" s="59" t="s">
        <v>81</v>
      </c>
      <c r="C4" s="59" t="s">
        <v>71</v>
      </c>
      <c r="D4" s="58" t="str">
        <f>CONCATENATE(VLOOKUP(__Anonymous_Sheet_DB__194[[#This Row],[Ref2]],Ref!$C$3:$D$30,2))</f>
        <v>20mm ronde</v>
      </c>
      <c r="E4" s="58" t="str">
        <f>CONCATENATE(VLOOKUP(__Anonymous_Sheet_DB__194[[#This Row],[Ref3]],__Anonymous_Sheet_DB__18[[Finition / coloris]:[Finition / coloris2]],2))</f>
        <v>or/marine</v>
      </c>
      <c r="H4">
        <f t="shared" ref="H4:H26" si="0">F4-G4</f>
        <v>0</v>
      </c>
      <c r="K4">
        <f t="shared" ref="K4:K26" si="1">I4-J4</f>
        <v>0</v>
      </c>
      <c r="N4">
        <f t="shared" ref="N4:N26" si="2">L4-M4</f>
        <v>0</v>
      </c>
      <c r="Q4">
        <f t="shared" ref="Q4:Q26" si="3">O4-P4</f>
        <v>0</v>
      </c>
      <c r="T4">
        <f t="shared" ref="T4:T26" si="4">R4-S4</f>
        <v>0</v>
      </c>
      <c r="W4">
        <f t="shared" ref="W4:W26" si="5">U4-V4</f>
        <v>0</v>
      </c>
    </row>
    <row r="5" spans="1:24" x14ac:dyDescent="0.25">
      <c r="A5" s="59" t="s">
        <v>283</v>
      </c>
      <c r="B5" s="59" t="s">
        <v>390</v>
      </c>
      <c r="C5" s="59"/>
      <c r="D5" s="58" t="str">
        <f>CONCATENATE(VLOOKUP(__Anonymous_Sheet_DB__194[[#This Row],[Ref2]],Ref!$C$3:$D$30,2))</f>
        <v>carte/unité</v>
      </c>
      <c r="E5" s="58" t="e">
        <f>CONCATENATE(VLOOKUP(__Anonymous_Sheet_DB__194[[#This Row],[Ref3]],__Anonymous_Sheet_DB__18[[Finition / coloris]:[Finition / coloris2]],2))</f>
        <v>#N/A</v>
      </c>
      <c r="H5">
        <f t="shared" si="0"/>
        <v>0</v>
      </c>
      <c r="K5">
        <f t="shared" si="1"/>
        <v>0</v>
      </c>
      <c r="N5">
        <f t="shared" si="2"/>
        <v>0</v>
      </c>
      <c r="Q5">
        <f t="shared" si="3"/>
        <v>0</v>
      </c>
      <c r="T5">
        <f t="shared" si="4"/>
        <v>0</v>
      </c>
      <c r="W5">
        <f t="shared" si="5"/>
        <v>0</v>
      </c>
    </row>
    <row r="6" spans="1:24" x14ac:dyDescent="0.25">
      <c r="A6" s="59"/>
      <c r="B6" s="59"/>
      <c r="C6" s="59"/>
      <c r="D6" s="58" t="e">
        <f>CONCATENATE(VLOOKUP(__Anonymous_Sheet_DB__194[[#This Row],[Ref2]],Ref!$C$3:$D$30,2))</f>
        <v>#N/A</v>
      </c>
      <c r="E6" s="58" t="e">
        <f>CONCATENATE(VLOOKUP(__Anonymous_Sheet_DB__194[[#This Row],[Ref3]],__Anonymous_Sheet_DB__18[[Finition / coloris]:[Finition / coloris2]],2))</f>
        <v>#N/A</v>
      </c>
      <c r="H6">
        <f t="shared" si="0"/>
        <v>0</v>
      </c>
      <c r="K6">
        <f t="shared" si="1"/>
        <v>0</v>
      </c>
      <c r="N6">
        <f t="shared" si="2"/>
        <v>0</v>
      </c>
      <c r="Q6">
        <f t="shared" si="3"/>
        <v>0</v>
      </c>
      <c r="T6">
        <f t="shared" si="4"/>
        <v>0</v>
      </c>
      <c r="W6">
        <f t="shared" si="5"/>
        <v>0</v>
      </c>
    </row>
    <row r="7" spans="1:24" x14ac:dyDescent="0.25">
      <c r="A7" s="59"/>
      <c r="B7" s="59"/>
      <c r="C7" s="59"/>
      <c r="D7" s="58" t="e">
        <f>CONCATENATE(VLOOKUP(__Anonymous_Sheet_DB__194[[#This Row],[Ref2]],Ref!$C$3:$D$30,2))</f>
        <v>#N/A</v>
      </c>
      <c r="E7" s="58" t="e">
        <f>CONCATENATE(VLOOKUP(__Anonymous_Sheet_DB__194[[#This Row],[Ref3]],__Anonymous_Sheet_DB__18[[Finition / coloris]:[Finition / coloris2]],2))</f>
        <v>#N/A</v>
      </c>
      <c r="H7">
        <f t="shared" si="0"/>
        <v>0</v>
      </c>
      <c r="K7">
        <f t="shared" si="1"/>
        <v>0</v>
      </c>
      <c r="N7">
        <f t="shared" si="2"/>
        <v>0</v>
      </c>
      <c r="Q7">
        <f t="shared" si="3"/>
        <v>0</v>
      </c>
      <c r="T7">
        <f t="shared" si="4"/>
        <v>0</v>
      </c>
      <c r="W7">
        <f t="shared" si="5"/>
        <v>0</v>
      </c>
    </row>
    <row r="8" spans="1:24" x14ac:dyDescent="0.25">
      <c r="A8" s="59"/>
      <c r="B8" s="59"/>
      <c r="C8" s="59"/>
      <c r="D8" s="58" t="e">
        <f>CONCATENATE(VLOOKUP(__Anonymous_Sheet_DB__194[[#This Row],[Ref2]],Ref!$C$3:$D$30,2))</f>
        <v>#N/A</v>
      </c>
      <c r="E8" s="58" t="e">
        <f>CONCATENATE(VLOOKUP(__Anonymous_Sheet_DB__194[[#This Row],[Ref3]],__Anonymous_Sheet_DB__18[[Finition / coloris]:[Finition / coloris2]],2))</f>
        <v>#N/A</v>
      </c>
      <c r="H8">
        <f t="shared" si="0"/>
        <v>0</v>
      </c>
      <c r="K8">
        <f t="shared" si="1"/>
        <v>0</v>
      </c>
      <c r="N8">
        <f t="shared" si="2"/>
        <v>0</v>
      </c>
      <c r="Q8">
        <f t="shared" si="3"/>
        <v>0</v>
      </c>
      <c r="T8">
        <f t="shared" si="4"/>
        <v>0</v>
      </c>
      <c r="W8">
        <f t="shared" si="5"/>
        <v>0</v>
      </c>
    </row>
    <row r="9" spans="1:24" x14ac:dyDescent="0.25">
      <c r="A9" s="59"/>
      <c r="B9" s="59"/>
      <c r="C9" s="59"/>
      <c r="D9" s="58" t="e">
        <f>CONCATENATE(VLOOKUP(__Anonymous_Sheet_DB__194[[#This Row],[Ref2]],Ref!$C$3:$D$30,2))</f>
        <v>#N/A</v>
      </c>
      <c r="E9" s="58" t="e">
        <f>CONCATENATE(VLOOKUP(__Anonymous_Sheet_DB__194[[#This Row],[Ref3]],__Anonymous_Sheet_DB__18[[Finition / coloris]:[Finition / coloris2]],2))</f>
        <v>#N/A</v>
      </c>
      <c r="H9">
        <f t="shared" si="0"/>
        <v>0</v>
      </c>
      <c r="K9">
        <f t="shared" si="1"/>
        <v>0</v>
      </c>
      <c r="N9">
        <f t="shared" si="2"/>
        <v>0</v>
      </c>
      <c r="Q9">
        <f t="shared" si="3"/>
        <v>0</v>
      </c>
      <c r="T9">
        <f t="shared" si="4"/>
        <v>0</v>
      </c>
      <c r="W9">
        <f t="shared" si="5"/>
        <v>0</v>
      </c>
    </row>
    <row r="10" spans="1:24" x14ac:dyDescent="0.25">
      <c r="A10" s="59"/>
      <c r="B10" s="59"/>
      <c r="C10" s="59"/>
      <c r="D10" s="58" t="e">
        <f>CONCATENATE(VLOOKUP(__Anonymous_Sheet_DB__194[[#This Row],[Ref2]],Ref!$C$3:$D$30,2))</f>
        <v>#N/A</v>
      </c>
      <c r="E10" s="58" t="e">
        <f>CONCATENATE(VLOOKUP(__Anonymous_Sheet_DB__194[[#This Row],[Ref3]],__Anonymous_Sheet_DB__18[[Finition / coloris]:[Finition / coloris2]],2))</f>
        <v>#N/A</v>
      </c>
      <c r="H10">
        <f t="shared" si="0"/>
        <v>0</v>
      </c>
      <c r="K10">
        <f t="shared" si="1"/>
        <v>0</v>
      </c>
      <c r="N10">
        <f t="shared" si="2"/>
        <v>0</v>
      </c>
      <c r="Q10">
        <f t="shared" si="3"/>
        <v>0</v>
      </c>
      <c r="T10">
        <f t="shared" si="4"/>
        <v>0</v>
      </c>
      <c r="W10">
        <f t="shared" si="5"/>
        <v>0</v>
      </c>
    </row>
    <row r="11" spans="1:24" x14ac:dyDescent="0.25">
      <c r="A11" s="59"/>
      <c r="B11" s="59"/>
      <c r="C11" s="59"/>
      <c r="D11" s="58" t="e">
        <f>CONCATENATE(VLOOKUP(__Anonymous_Sheet_DB__194[[#This Row],[Ref2]],Ref!$C$3:$D$30,2))</f>
        <v>#N/A</v>
      </c>
      <c r="E11" s="58" t="e">
        <f>CONCATENATE(VLOOKUP(__Anonymous_Sheet_DB__194[[#This Row],[Ref3]],__Anonymous_Sheet_DB__18[[Finition / coloris]:[Finition / coloris2]],2))</f>
        <v>#N/A</v>
      </c>
      <c r="H11">
        <f t="shared" si="0"/>
        <v>0</v>
      </c>
      <c r="K11">
        <f t="shared" si="1"/>
        <v>0</v>
      </c>
      <c r="N11">
        <f t="shared" si="2"/>
        <v>0</v>
      </c>
      <c r="Q11">
        <f t="shared" si="3"/>
        <v>0</v>
      </c>
      <c r="T11">
        <f t="shared" si="4"/>
        <v>0</v>
      </c>
      <c r="W11">
        <f t="shared" si="5"/>
        <v>0</v>
      </c>
    </row>
    <row r="12" spans="1:24" x14ac:dyDescent="0.25">
      <c r="A12" s="59"/>
      <c r="B12" s="59"/>
      <c r="C12" s="59"/>
      <c r="D12" s="58" t="e">
        <f>CONCATENATE(VLOOKUP(__Anonymous_Sheet_DB__194[[#This Row],[Ref2]],Ref!$C$3:$D$30,2))</f>
        <v>#N/A</v>
      </c>
      <c r="E12" s="58" t="e">
        <f>CONCATENATE(VLOOKUP(__Anonymous_Sheet_DB__194[[#This Row],[Ref3]],__Anonymous_Sheet_DB__18[[Finition / coloris]:[Finition / coloris2]],2))</f>
        <v>#N/A</v>
      </c>
      <c r="H12">
        <f t="shared" si="0"/>
        <v>0</v>
      </c>
      <c r="K12">
        <f t="shared" si="1"/>
        <v>0</v>
      </c>
      <c r="N12">
        <f t="shared" si="2"/>
        <v>0</v>
      </c>
      <c r="Q12">
        <f t="shared" si="3"/>
        <v>0</v>
      </c>
      <c r="T12">
        <f t="shared" si="4"/>
        <v>0</v>
      </c>
      <c r="W12">
        <f t="shared" si="5"/>
        <v>0</v>
      </c>
    </row>
    <row r="13" spans="1:24" x14ac:dyDescent="0.25">
      <c r="A13" s="59"/>
      <c r="B13" s="59"/>
      <c r="C13" s="59"/>
      <c r="D13" s="58" t="e">
        <f>CONCATENATE(VLOOKUP(__Anonymous_Sheet_DB__194[[#This Row],[Ref2]],Ref!$C$3:$D$30,2))</f>
        <v>#N/A</v>
      </c>
      <c r="E13" s="58" t="e">
        <f>CONCATENATE(VLOOKUP(__Anonymous_Sheet_DB__194[[#This Row],[Ref3]],__Anonymous_Sheet_DB__18[[Finition / coloris]:[Finition / coloris2]],2))</f>
        <v>#N/A</v>
      </c>
      <c r="H13">
        <f t="shared" si="0"/>
        <v>0</v>
      </c>
      <c r="K13">
        <f t="shared" si="1"/>
        <v>0</v>
      </c>
      <c r="N13">
        <f t="shared" si="2"/>
        <v>0</v>
      </c>
      <c r="Q13">
        <f t="shared" si="3"/>
        <v>0</v>
      </c>
      <c r="T13">
        <f t="shared" si="4"/>
        <v>0</v>
      </c>
      <c r="W13">
        <f t="shared" si="5"/>
        <v>0</v>
      </c>
    </row>
    <row r="14" spans="1:24" x14ac:dyDescent="0.25">
      <c r="A14" s="59"/>
      <c r="B14" s="59"/>
      <c r="C14" s="59"/>
      <c r="D14" s="58" t="e">
        <f>CONCATENATE(VLOOKUP(__Anonymous_Sheet_DB__194[[#This Row],[Ref2]],Ref!$C$3:$D$30,2))</f>
        <v>#N/A</v>
      </c>
      <c r="E14" s="58" t="e">
        <f>CONCATENATE(VLOOKUP(__Anonymous_Sheet_DB__194[[#This Row],[Ref3]],__Anonymous_Sheet_DB__18[[Finition / coloris]:[Finition / coloris2]],2))</f>
        <v>#N/A</v>
      </c>
      <c r="H14">
        <f t="shared" si="0"/>
        <v>0</v>
      </c>
      <c r="K14">
        <f t="shared" si="1"/>
        <v>0</v>
      </c>
      <c r="N14">
        <f t="shared" si="2"/>
        <v>0</v>
      </c>
      <c r="Q14">
        <f t="shared" si="3"/>
        <v>0</v>
      </c>
      <c r="T14">
        <f t="shared" si="4"/>
        <v>0</v>
      </c>
      <c r="W14">
        <f t="shared" si="5"/>
        <v>0</v>
      </c>
    </row>
    <row r="15" spans="1:24" x14ac:dyDescent="0.25">
      <c r="A15" s="59"/>
      <c r="B15" s="59"/>
      <c r="C15" s="59"/>
      <c r="D15" s="58" t="e">
        <f>CONCATENATE(VLOOKUP(__Anonymous_Sheet_DB__194[[#This Row],[Ref2]],Ref!$C$3:$D$30,2))</f>
        <v>#N/A</v>
      </c>
      <c r="E15" s="58" t="e">
        <f>CONCATENATE(VLOOKUP(__Anonymous_Sheet_DB__194[[#This Row],[Ref3]],__Anonymous_Sheet_DB__18[[Finition / coloris]:[Finition / coloris2]],2))</f>
        <v>#N/A</v>
      </c>
      <c r="H15">
        <f t="shared" si="0"/>
        <v>0</v>
      </c>
      <c r="K15">
        <f t="shared" si="1"/>
        <v>0</v>
      </c>
      <c r="N15">
        <f t="shared" si="2"/>
        <v>0</v>
      </c>
      <c r="Q15">
        <f t="shared" si="3"/>
        <v>0</v>
      </c>
      <c r="T15">
        <f t="shared" si="4"/>
        <v>0</v>
      </c>
      <c r="W15">
        <f t="shared" si="5"/>
        <v>0</v>
      </c>
    </row>
    <row r="16" spans="1:24" x14ac:dyDescent="0.25">
      <c r="A16" s="59"/>
      <c r="B16" s="59"/>
      <c r="C16" s="59"/>
      <c r="D16" s="58" t="e">
        <f>CONCATENATE(VLOOKUP(__Anonymous_Sheet_DB__194[[#This Row],[Ref2]],Ref!$C$3:$D$30,2))</f>
        <v>#N/A</v>
      </c>
      <c r="E16" s="58" t="e">
        <f>CONCATENATE(VLOOKUP(__Anonymous_Sheet_DB__194[[#This Row],[Ref3]],__Anonymous_Sheet_DB__18[[Finition / coloris]:[Finition / coloris2]],2))</f>
        <v>#N/A</v>
      </c>
      <c r="H16">
        <f t="shared" si="0"/>
        <v>0</v>
      </c>
      <c r="K16">
        <f t="shared" si="1"/>
        <v>0</v>
      </c>
      <c r="N16">
        <f t="shared" si="2"/>
        <v>0</v>
      </c>
      <c r="Q16">
        <f t="shared" si="3"/>
        <v>0</v>
      </c>
      <c r="T16">
        <f t="shared" si="4"/>
        <v>0</v>
      </c>
      <c r="W16">
        <f t="shared" si="5"/>
        <v>0</v>
      </c>
    </row>
    <row r="17" spans="1:24" x14ac:dyDescent="0.25">
      <c r="A17" s="59"/>
      <c r="B17" s="59"/>
      <c r="C17" s="59"/>
      <c r="D17" s="58" t="e">
        <f>CONCATENATE(VLOOKUP(__Anonymous_Sheet_DB__194[[#This Row],[Ref2]],Ref!$C$3:$D$30,2))</f>
        <v>#N/A</v>
      </c>
      <c r="E17" s="58" t="e">
        <f>CONCATENATE(VLOOKUP(__Anonymous_Sheet_DB__194[[#This Row],[Ref3]],__Anonymous_Sheet_DB__18[[Finition / coloris]:[Finition / coloris2]],2))</f>
        <v>#N/A</v>
      </c>
      <c r="H17">
        <f t="shared" si="0"/>
        <v>0</v>
      </c>
      <c r="K17">
        <f t="shared" si="1"/>
        <v>0</v>
      </c>
      <c r="N17">
        <f t="shared" si="2"/>
        <v>0</v>
      </c>
      <c r="Q17">
        <f t="shared" si="3"/>
        <v>0</v>
      </c>
      <c r="T17">
        <f t="shared" si="4"/>
        <v>0</v>
      </c>
      <c r="W17">
        <f t="shared" si="5"/>
        <v>0</v>
      </c>
    </row>
    <row r="18" spans="1:24" x14ac:dyDescent="0.25">
      <c r="A18" s="60"/>
      <c r="B18" s="59"/>
      <c r="C18" s="59"/>
      <c r="D18" s="105" t="e">
        <f>CONCATENATE(VLOOKUP(__Anonymous_Sheet_DB__194[[#This Row],[Ref2]],Ref!$C$3:$D$30,2))</f>
        <v>#N/A</v>
      </c>
      <c r="E18" s="105" t="e">
        <f>CONCATENATE(VLOOKUP(__Anonymous_Sheet_DB__194[[#This Row],[Ref3]],__Anonymous_Sheet_DB__18[[Finition / coloris]:[Finition / coloris2]],2))</f>
        <v>#N/A</v>
      </c>
      <c r="H18">
        <f t="shared" si="0"/>
        <v>0</v>
      </c>
      <c r="K18">
        <f t="shared" si="1"/>
        <v>0</v>
      </c>
      <c r="N18">
        <f t="shared" si="2"/>
        <v>0</v>
      </c>
      <c r="Q18">
        <f t="shared" si="3"/>
        <v>0</v>
      </c>
      <c r="T18">
        <f t="shared" si="4"/>
        <v>0</v>
      </c>
      <c r="W18">
        <f t="shared" si="5"/>
        <v>0</v>
      </c>
    </row>
    <row r="19" spans="1:24" x14ac:dyDescent="0.25">
      <c r="A19" s="60"/>
      <c r="B19" s="59"/>
      <c r="C19" s="59"/>
      <c r="D19" s="105" t="e">
        <f>CONCATENATE(VLOOKUP(__Anonymous_Sheet_DB__194[[#This Row],[Ref2]],Ref!$C$3:$D$30,2))</f>
        <v>#N/A</v>
      </c>
      <c r="E19" s="105" t="e">
        <f>CONCATENATE(VLOOKUP(__Anonymous_Sheet_DB__194[[#This Row],[Ref3]],__Anonymous_Sheet_DB__18[[Finition / coloris]:[Finition / coloris2]],2))</f>
        <v>#N/A</v>
      </c>
      <c r="H19">
        <f t="shared" si="0"/>
        <v>0</v>
      </c>
      <c r="K19">
        <f t="shared" si="1"/>
        <v>0</v>
      </c>
      <c r="N19">
        <f t="shared" si="2"/>
        <v>0</v>
      </c>
      <c r="Q19">
        <f t="shared" si="3"/>
        <v>0</v>
      </c>
      <c r="T19">
        <f t="shared" si="4"/>
        <v>0</v>
      </c>
      <c r="W19">
        <f t="shared" si="5"/>
        <v>0</v>
      </c>
    </row>
    <row r="20" spans="1:24" x14ac:dyDescent="0.25">
      <c r="A20" s="60"/>
      <c r="B20" s="59"/>
      <c r="C20" s="59"/>
      <c r="D20" s="105" t="e">
        <f>CONCATENATE(VLOOKUP(__Anonymous_Sheet_DB__194[[#This Row],[Ref2]],Ref!$C$3:$D$30,2))</f>
        <v>#N/A</v>
      </c>
      <c r="E20" s="105" t="e">
        <f>CONCATENATE(VLOOKUP(__Anonymous_Sheet_DB__194[[#This Row],[Ref3]],__Anonymous_Sheet_DB__18[[Finition / coloris]:[Finition / coloris2]],2))</f>
        <v>#N/A</v>
      </c>
      <c r="H20">
        <f t="shared" si="0"/>
        <v>0</v>
      </c>
      <c r="K20">
        <f t="shared" si="1"/>
        <v>0</v>
      </c>
      <c r="N20">
        <f t="shared" si="2"/>
        <v>0</v>
      </c>
      <c r="Q20">
        <f t="shared" si="3"/>
        <v>0</v>
      </c>
      <c r="T20">
        <f t="shared" si="4"/>
        <v>0</v>
      </c>
      <c r="W20">
        <f t="shared" si="5"/>
        <v>0</v>
      </c>
    </row>
    <row r="21" spans="1:24" x14ac:dyDescent="0.25">
      <c r="A21" s="60"/>
      <c r="B21" s="59"/>
      <c r="C21" s="59"/>
      <c r="D21" s="105" t="e">
        <f>CONCATENATE(VLOOKUP(__Anonymous_Sheet_DB__194[[#This Row],[Ref2]],Ref!$C$3:$D$30,2))</f>
        <v>#N/A</v>
      </c>
      <c r="E21" s="105" t="e">
        <f>CONCATENATE(VLOOKUP(__Anonymous_Sheet_DB__194[[#This Row],[Ref3]],__Anonymous_Sheet_DB__18[[Finition / coloris]:[Finition / coloris2]],2))</f>
        <v>#N/A</v>
      </c>
      <c r="H21">
        <f t="shared" si="0"/>
        <v>0</v>
      </c>
      <c r="K21">
        <f t="shared" si="1"/>
        <v>0</v>
      </c>
      <c r="N21">
        <f t="shared" si="2"/>
        <v>0</v>
      </c>
      <c r="Q21">
        <f t="shared" si="3"/>
        <v>0</v>
      </c>
      <c r="T21">
        <f t="shared" si="4"/>
        <v>0</v>
      </c>
      <c r="W21">
        <f t="shared" si="5"/>
        <v>0</v>
      </c>
    </row>
    <row r="22" spans="1:24" x14ac:dyDescent="0.25">
      <c r="A22" s="60"/>
      <c r="B22" s="59"/>
      <c r="C22" s="59"/>
      <c r="D22" s="105" t="e">
        <f>CONCATENATE(VLOOKUP(__Anonymous_Sheet_DB__194[[#This Row],[Ref2]],Ref!$C$3:$D$30,2))</f>
        <v>#N/A</v>
      </c>
      <c r="E22" s="105" t="e">
        <f>CONCATENATE(VLOOKUP(__Anonymous_Sheet_DB__194[[#This Row],[Ref3]],__Anonymous_Sheet_DB__18[[Finition / coloris]:[Finition / coloris2]],2))</f>
        <v>#N/A</v>
      </c>
      <c r="H22">
        <f t="shared" si="0"/>
        <v>0</v>
      </c>
      <c r="K22">
        <f t="shared" si="1"/>
        <v>0</v>
      </c>
      <c r="N22">
        <f t="shared" si="2"/>
        <v>0</v>
      </c>
      <c r="Q22">
        <f t="shared" si="3"/>
        <v>0</v>
      </c>
      <c r="T22">
        <f t="shared" si="4"/>
        <v>0</v>
      </c>
      <c r="W22">
        <f t="shared" si="5"/>
        <v>0</v>
      </c>
    </row>
    <row r="23" spans="1:24" x14ac:dyDescent="0.25">
      <c r="A23" s="60"/>
      <c r="B23" s="59"/>
      <c r="C23" s="59"/>
      <c r="D23" s="105" t="e">
        <f>CONCATENATE(VLOOKUP(__Anonymous_Sheet_DB__194[[#This Row],[Ref2]],Ref!$C$3:$D$30,2))</f>
        <v>#N/A</v>
      </c>
      <c r="E23" s="105" t="e">
        <f>CONCATENATE(VLOOKUP(__Anonymous_Sheet_DB__194[[#This Row],[Ref3]],__Anonymous_Sheet_DB__18[[Finition / coloris]:[Finition / coloris2]],2))</f>
        <v>#N/A</v>
      </c>
      <c r="H23">
        <f t="shared" si="0"/>
        <v>0</v>
      </c>
      <c r="K23">
        <f t="shared" si="1"/>
        <v>0</v>
      </c>
      <c r="N23">
        <f t="shared" si="2"/>
        <v>0</v>
      </c>
      <c r="Q23">
        <f t="shared" si="3"/>
        <v>0</v>
      </c>
      <c r="T23">
        <f t="shared" si="4"/>
        <v>0</v>
      </c>
      <c r="W23">
        <f t="shared" si="5"/>
        <v>0</v>
      </c>
    </row>
    <row r="24" spans="1:24" x14ac:dyDescent="0.25">
      <c r="A24" s="60"/>
      <c r="B24" s="59"/>
      <c r="C24" s="59"/>
      <c r="D24" s="105" t="e">
        <f>CONCATENATE(VLOOKUP(__Anonymous_Sheet_DB__194[[#This Row],[Ref2]],Ref!$C$3:$D$30,2))</f>
        <v>#N/A</v>
      </c>
      <c r="E24" s="105" t="e">
        <f>CONCATENATE(VLOOKUP(__Anonymous_Sheet_DB__194[[#This Row],[Ref3]],__Anonymous_Sheet_DB__18[[Finition / coloris]:[Finition / coloris2]],2))</f>
        <v>#N/A</v>
      </c>
      <c r="H24">
        <f t="shared" si="0"/>
        <v>0</v>
      </c>
      <c r="K24">
        <f t="shared" si="1"/>
        <v>0</v>
      </c>
      <c r="N24">
        <f t="shared" si="2"/>
        <v>0</v>
      </c>
      <c r="Q24">
        <f t="shared" si="3"/>
        <v>0</v>
      </c>
      <c r="T24">
        <f t="shared" si="4"/>
        <v>0</v>
      </c>
      <c r="W24">
        <f t="shared" si="5"/>
        <v>0</v>
      </c>
    </row>
    <row r="25" spans="1:24" x14ac:dyDescent="0.25">
      <c r="A25" s="60"/>
      <c r="B25" s="59"/>
      <c r="C25" s="59"/>
      <c r="D25" s="105" t="e">
        <f>CONCATENATE(VLOOKUP(__Anonymous_Sheet_DB__194[[#This Row],[Ref2]],Ref!$C$3:$D$30,2))</f>
        <v>#N/A</v>
      </c>
      <c r="E25" s="105" t="e">
        <f>CONCATENATE(VLOOKUP(__Anonymous_Sheet_DB__194[[#This Row],[Ref3]],__Anonymous_Sheet_DB__18[[Finition / coloris]:[Finition / coloris2]],2))</f>
        <v>#N/A</v>
      </c>
      <c r="H25">
        <f t="shared" si="0"/>
        <v>0</v>
      </c>
      <c r="K25">
        <f t="shared" si="1"/>
        <v>0</v>
      </c>
      <c r="N25">
        <f t="shared" si="2"/>
        <v>0</v>
      </c>
      <c r="Q25">
        <f t="shared" si="3"/>
        <v>0</v>
      </c>
      <c r="T25">
        <f t="shared" si="4"/>
        <v>0</v>
      </c>
      <c r="W25">
        <f t="shared" si="5"/>
        <v>0</v>
      </c>
    </row>
    <row r="26" spans="1:24" x14ac:dyDescent="0.25">
      <c r="A26" s="60"/>
      <c r="B26" s="59"/>
      <c r="C26" s="59"/>
      <c r="D26" s="105" t="e">
        <f>CONCATENATE(VLOOKUP(__Anonymous_Sheet_DB__194[[#This Row],[Ref2]],Ref!$C$3:$D$30,2))</f>
        <v>#N/A</v>
      </c>
      <c r="E26" s="105" t="e">
        <f>CONCATENATE(VLOOKUP(__Anonymous_Sheet_DB__194[[#This Row],[Ref3]],__Anonymous_Sheet_DB__18[[Finition / coloris]:[Finition / coloris2]],2))</f>
        <v>#N/A</v>
      </c>
      <c r="H26">
        <f t="shared" si="0"/>
        <v>0</v>
      </c>
      <c r="K26">
        <f t="shared" si="1"/>
        <v>0</v>
      </c>
      <c r="N26">
        <f t="shared" si="2"/>
        <v>0</v>
      </c>
      <c r="Q26">
        <f t="shared" si="3"/>
        <v>0</v>
      </c>
      <c r="T26">
        <f t="shared" si="4"/>
        <v>0</v>
      </c>
      <c r="W26">
        <f t="shared" si="5"/>
        <v>0</v>
      </c>
    </row>
    <row r="27" spans="1:24" x14ac:dyDescent="0.25">
      <c r="F27">
        <f>SUM(F3:F26)</f>
        <v>0</v>
      </c>
      <c r="G27">
        <f t="shared" ref="G27:X27" si="6">SUM(G3:G26)</f>
        <v>0</v>
      </c>
      <c r="H27">
        <f t="shared" si="6"/>
        <v>0</v>
      </c>
      <c r="I27">
        <f t="shared" si="6"/>
        <v>0</v>
      </c>
      <c r="J27">
        <f t="shared" si="6"/>
        <v>0</v>
      </c>
      <c r="K27">
        <f t="shared" si="6"/>
        <v>0</v>
      </c>
      <c r="L27">
        <f t="shared" si="6"/>
        <v>0</v>
      </c>
      <c r="M27">
        <f t="shared" si="6"/>
        <v>0</v>
      </c>
      <c r="N27">
        <f t="shared" si="6"/>
        <v>0</v>
      </c>
      <c r="O27">
        <f t="shared" si="6"/>
        <v>0</v>
      </c>
      <c r="P27">
        <f t="shared" si="6"/>
        <v>0</v>
      </c>
      <c r="Q27">
        <f t="shared" si="6"/>
        <v>0</v>
      </c>
      <c r="R27">
        <f t="shared" si="6"/>
        <v>0</v>
      </c>
      <c r="S27">
        <f t="shared" si="6"/>
        <v>0</v>
      </c>
      <c r="T27">
        <f t="shared" si="6"/>
        <v>0</v>
      </c>
      <c r="U27">
        <f t="shared" si="6"/>
        <v>0</v>
      </c>
      <c r="V27">
        <f t="shared" si="6"/>
        <v>0</v>
      </c>
      <c r="W27">
        <f t="shared" si="6"/>
        <v>0</v>
      </c>
      <c r="X27">
        <f t="shared" si="6"/>
        <v>0</v>
      </c>
    </row>
  </sheetData>
  <mergeCells count="6">
    <mergeCell ref="U1:W1"/>
    <mergeCell ref="F1:H1"/>
    <mergeCell ref="I1:K1"/>
    <mergeCell ref="L1:N1"/>
    <mergeCell ref="O1:Q1"/>
    <mergeCell ref="R1:T1"/>
  </mergeCells>
  <pageMargins left="0.7" right="0.7" top="0.75" bottom="0.75" header="0.3" footer="0.3"/>
  <ignoredErrors>
    <ignoredError sqref="B3:C4 B6:C7 B5 B8:B9" numberStoredAsText="1"/>
    <ignoredError sqref="D5:E26" evalError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48550-82EB-4F32-B242-DD9F745C5F81}">
  <dimension ref="A1:R216"/>
  <sheetViews>
    <sheetView topLeftCell="A79" workbookViewId="0">
      <selection activeCell="R71" sqref="B71:R71"/>
    </sheetView>
  </sheetViews>
  <sheetFormatPr baseColWidth="10" defaultRowHeight="15" x14ac:dyDescent="0.25"/>
  <cols>
    <col min="1" max="1" width="11.28515625" style="64" bestFit="1" customWidth="1"/>
    <col min="2" max="2" width="15.7109375" style="64" bestFit="1" customWidth="1"/>
    <col min="3" max="3" width="10.5703125" style="64" bestFit="1" customWidth="1"/>
    <col min="4" max="4" width="12" style="64" bestFit="1" customWidth="1"/>
    <col min="5" max="5" width="9.7109375" style="65" bestFit="1" customWidth="1"/>
    <col min="6" max="6" width="12.140625" style="64" bestFit="1" customWidth="1"/>
    <col min="7" max="7" width="21" style="64" bestFit="1" customWidth="1"/>
    <col min="8" max="8" width="13" style="64" bestFit="1" customWidth="1"/>
    <col min="9" max="9" width="11.28515625" style="64" bestFit="1" customWidth="1"/>
    <col min="10" max="10" width="8" style="64" bestFit="1" customWidth="1"/>
    <col min="11" max="11" width="9" style="64" bestFit="1" customWidth="1"/>
    <col min="12" max="14" width="8" style="64" bestFit="1" customWidth="1"/>
    <col min="15" max="15" width="8.5703125" style="64" bestFit="1" customWidth="1"/>
    <col min="16" max="16" width="10.28515625" style="64" bestFit="1" customWidth="1"/>
    <col min="17" max="17" width="10.7109375" style="65" bestFit="1" customWidth="1"/>
    <col min="18" max="16384" width="11.42578125" style="64"/>
  </cols>
  <sheetData>
    <row r="1" spans="1:17" ht="15.75" x14ac:dyDescent="0.25">
      <c r="A1" s="109" t="s">
        <v>0</v>
      </c>
      <c r="B1" s="109"/>
      <c r="C1" s="109"/>
      <c r="D1" s="109"/>
      <c r="E1" s="109"/>
      <c r="F1" s="109"/>
      <c r="G1" s="109"/>
      <c r="P1" s="65"/>
      <c r="Q1" s="64"/>
    </row>
    <row r="2" spans="1:17" ht="30" x14ac:dyDescent="0.25">
      <c r="A2" s="66" t="s">
        <v>1</v>
      </c>
      <c r="B2" s="66" t="s">
        <v>1</v>
      </c>
      <c r="C2" s="67" t="s">
        <v>2</v>
      </c>
      <c r="D2" s="67" t="s">
        <v>322</v>
      </c>
      <c r="E2" s="65" t="s">
        <v>358</v>
      </c>
      <c r="F2" s="68" t="s">
        <v>3</v>
      </c>
      <c r="G2" s="68" t="s">
        <v>323</v>
      </c>
      <c r="H2" s="65"/>
      <c r="I2" s="65"/>
      <c r="J2" s="65"/>
      <c r="P2" s="65"/>
      <c r="Q2" s="64"/>
    </row>
    <row r="3" spans="1:17" x14ac:dyDescent="0.25">
      <c r="A3" s="90" t="s">
        <v>70</v>
      </c>
      <c r="B3" s="88" t="s">
        <v>315</v>
      </c>
      <c r="C3" s="87" t="s">
        <v>71</v>
      </c>
      <c r="D3" s="88" t="s">
        <v>49</v>
      </c>
      <c r="E3" s="89">
        <v>18</v>
      </c>
      <c r="F3" s="83" t="s">
        <v>298</v>
      </c>
      <c r="G3" s="64" t="s">
        <v>299</v>
      </c>
      <c r="H3" s="70"/>
      <c r="I3" s="71"/>
      <c r="J3" s="72"/>
      <c r="P3" s="65"/>
      <c r="Q3" s="64"/>
    </row>
    <row r="4" spans="1:17" x14ac:dyDescent="0.25">
      <c r="A4" s="97" t="s">
        <v>287</v>
      </c>
      <c r="B4" s="98" t="s">
        <v>316</v>
      </c>
      <c r="C4" s="87" t="s">
        <v>72</v>
      </c>
      <c r="D4" s="88" t="s">
        <v>45</v>
      </c>
      <c r="E4" s="89">
        <v>28</v>
      </c>
      <c r="F4" s="84" t="s">
        <v>71</v>
      </c>
      <c r="G4" s="73" t="s">
        <v>300</v>
      </c>
      <c r="H4" s="70"/>
      <c r="I4" s="71"/>
      <c r="J4" s="72"/>
      <c r="P4" s="65"/>
      <c r="Q4" s="64"/>
    </row>
    <row r="5" spans="1:17" x14ac:dyDescent="0.25">
      <c r="A5" s="101" t="s">
        <v>289</v>
      </c>
      <c r="B5" s="102" t="s">
        <v>317</v>
      </c>
      <c r="C5" s="87" t="s">
        <v>73</v>
      </c>
      <c r="D5" s="88" t="s">
        <v>52</v>
      </c>
      <c r="E5" s="89">
        <v>36</v>
      </c>
      <c r="F5" s="84" t="s">
        <v>72</v>
      </c>
      <c r="G5" s="73" t="s">
        <v>301</v>
      </c>
      <c r="H5" s="70"/>
      <c r="I5" s="71"/>
      <c r="J5" s="72"/>
      <c r="P5" s="65"/>
      <c r="Q5" s="64"/>
    </row>
    <row r="6" spans="1:17" x14ac:dyDescent="0.25">
      <c r="A6" s="94" t="s">
        <v>288</v>
      </c>
      <c r="B6" s="96" t="s">
        <v>318</v>
      </c>
      <c r="C6" s="87" t="s">
        <v>74</v>
      </c>
      <c r="D6" s="88" t="s">
        <v>363</v>
      </c>
      <c r="E6" s="89">
        <v>36</v>
      </c>
      <c r="F6" s="83" t="s">
        <v>73</v>
      </c>
      <c r="G6" s="69" t="s">
        <v>302</v>
      </c>
      <c r="H6" s="70"/>
      <c r="I6" s="71"/>
      <c r="J6" s="72"/>
      <c r="P6" s="65"/>
      <c r="Q6" s="64"/>
    </row>
    <row r="7" spans="1:17" x14ac:dyDescent="0.25">
      <c r="A7" s="74" t="s">
        <v>297</v>
      </c>
      <c r="B7" s="75" t="s">
        <v>319</v>
      </c>
      <c r="C7" s="87" t="s">
        <v>75</v>
      </c>
      <c r="D7" s="88" t="s">
        <v>55</v>
      </c>
      <c r="E7" s="89">
        <v>36</v>
      </c>
      <c r="F7" s="83" t="s">
        <v>74</v>
      </c>
      <c r="G7" s="69" t="s">
        <v>303</v>
      </c>
      <c r="H7" s="70"/>
      <c r="I7" s="71"/>
      <c r="J7" s="72"/>
      <c r="P7" s="65"/>
      <c r="Q7" s="64"/>
    </row>
    <row r="8" spans="1:17" x14ac:dyDescent="0.25">
      <c r="A8" s="76" t="s">
        <v>283</v>
      </c>
      <c r="B8" s="77" t="s">
        <v>320</v>
      </c>
      <c r="C8" s="87" t="s">
        <v>76</v>
      </c>
      <c r="D8" s="88" t="s">
        <v>58</v>
      </c>
      <c r="E8" s="89">
        <v>39</v>
      </c>
      <c r="F8" s="83" t="s">
        <v>75</v>
      </c>
      <c r="G8" s="69" t="s">
        <v>304</v>
      </c>
      <c r="H8" s="70"/>
      <c r="I8" s="71"/>
      <c r="J8" s="72"/>
      <c r="P8" s="65"/>
      <c r="Q8" s="64"/>
    </row>
    <row r="9" spans="1:17" x14ac:dyDescent="0.25">
      <c r="B9" s="78"/>
      <c r="C9" s="87" t="s">
        <v>77</v>
      </c>
      <c r="D9" s="88" t="s">
        <v>53</v>
      </c>
      <c r="E9" s="89">
        <v>39</v>
      </c>
      <c r="F9" s="83" t="s">
        <v>76</v>
      </c>
      <c r="G9" s="69" t="s">
        <v>305</v>
      </c>
      <c r="H9" s="70"/>
      <c r="I9" s="71"/>
      <c r="J9" s="72"/>
      <c r="P9" s="65"/>
      <c r="Q9" s="64"/>
    </row>
    <row r="10" spans="1:17" x14ac:dyDescent="0.25">
      <c r="B10" s="72"/>
      <c r="C10" s="83" t="s">
        <v>78</v>
      </c>
      <c r="D10" s="72"/>
      <c r="F10" s="83" t="s">
        <v>77</v>
      </c>
      <c r="G10" s="69" t="s">
        <v>306</v>
      </c>
      <c r="H10" s="70"/>
      <c r="I10" s="71"/>
      <c r="J10" s="72"/>
      <c r="P10" s="65"/>
      <c r="Q10" s="64"/>
    </row>
    <row r="11" spans="1:17" x14ac:dyDescent="0.25">
      <c r="B11" s="72"/>
      <c r="C11" s="87" t="s">
        <v>79</v>
      </c>
      <c r="D11" s="88" t="s">
        <v>51</v>
      </c>
      <c r="E11" s="89">
        <v>39</v>
      </c>
      <c r="F11" s="83" t="s">
        <v>78</v>
      </c>
      <c r="G11" s="69" t="s">
        <v>307</v>
      </c>
      <c r="H11" s="70"/>
      <c r="I11" s="71"/>
      <c r="J11" s="72"/>
      <c r="P11" s="65"/>
      <c r="Q11" s="64"/>
    </row>
    <row r="12" spans="1:17" x14ac:dyDescent="0.25">
      <c r="B12" s="72"/>
      <c r="C12" s="99" t="s">
        <v>80</v>
      </c>
      <c r="D12" s="98" t="s">
        <v>48</v>
      </c>
      <c r="E12" s="100">
        <v>30</v>
      </c>
      <c r="F12" s="83" t="s">
        <v>79</v>
      </c>
      <c r="G12" s="69" t="s">
        <v>308</v>
      </c>
      <c r="H12" s="70"/>
      <c r="I12" s="71"/>
      <c r="J12" s="72"/>
      <c r="P12" s="65"/>
      <c r="Q12" s="64"/>
    </row>
    <row r="13" spans="1:17" x14ac:dyDescent="0.25">
      <c r="B13" s="72"/>
      <c r="C13" s="99" t="s">
        <v>81</v>
      </c>
      <c r="D13" s="98" t="s">
        <v>54</v>
      </c>
      <c r="E13" s="100">
        <v>35</v>
      </c>
      <c r="F13" s="83" t="s">
        <v>80</v>
      </c>
      <c r="G13" s="69" t="s">
        <v>309</v>
      </c>
      <c r="H13" s="70"/>
      <c r="I13" s="71"/>
      <c r="J13" s="72"/>
      <c r="P13" s="65"/>
      <c r="Q13" s="64"/>
    </row>
    <row r="14" spans="1:17" x14ac:dyDescent="0.25">
      <c r="B14" s="72"/>
      <c r="C14" s="99" t="s">
        <v>82</v>
      </c>
      <c r="D14" s="98" t="s">
        <v>56</v>
      </c>
      <c r="E14" s="100">
        <v>35</v>
      </c>
      <c r="F14" s="83" t="s">
        <v>81</v>
      </c>
      <c r="G14" s="69" t="s">
        <v>310</v>
      </c>
      <c r="H14" s="70"/>
      <c r="I14" s="71"/>
      <c r="J14" s="72"/>
      <c r="P14" s="65"/>
      <c r="Q14" s="64"/>
    </row>
    <row r="15" spans="1:17" x14ac:dyDescent="0.25">
      <c r="B15" s="72"/>
      <c r="C15" s="99" t="s">
        <v>83</v>
      </c>
      <c r="D15" s="98" t="s">
        <v>290</v>
      </c>
      <c r="E15" s="100">
        <v>35</v>
      </c>
      <c r="F15" s="83" t="s">
        <v>82</v>
      </c>
      <c r="G15" s="69" t="s">
        <v>311</v>
      </c>
      <c r="H15" s="70"/>
      <c r="I15" s="71"/>
      <c r="J15" s="72"/>
      <c r="P15" s="65"/>
      <c r="Q15" s="64"/>
    </row>
    <row r="16" spans="1:17" x14ac:dyDescent="0.25">
      <c r="B16" s="72"/>
      <c r="C16" s="103" t="s">
        <v>84</v>
      </c>
      <c r="D16" s="101" t="s">
        <v>121</v>
      </c>
      <c r="E16" s="104">
        <v>39</v>
      </c>
      <c r="F16" s="83" t="s">
        <v>83</v>
      </c>
      <c r="G16" s="69" t="s">
        <v>359</v>
      </c>
      <c r="H16" s="70"/>
      <c r="I16" s="71"/>
      <c r="J16" s="72"/>
      <c r="P16" s="65"/>
      <c r="Q16" s="64"/>
    </row>
    <row r="17" spans="2:17" x14ac:dyDescent="0.25">
      <c r="B17" s="72"/>
      <c r="C17" s="103" t="s">
        <v>85</v>
      </c>
      <c r="D17" s="101" t="s">
        <v>291</v>
      </c>
      <c r="E17" s="104">
        <v>29</v>
      </c>
      <c r="F17" s="83" t="s">
        <v>84</v>
      </c>
      <c r="G17" s="69" t="s">
        <v>312</v>
      </c>
      <c r="H17" s="70"/>
      <c r="I17" s="71"/>
      <c r="J17" s="72"/>
      <c r="P17" s="65"/>
      <c r="Q17" s="64"/>
    </row>
    <row r="18" spans="2:17" x14ac:dyDescent="0.25">
      <c r="B18" s="72"/>
      <c r="C18" s="93" t="s">
        <v>86</v>
      </c>
      <c r="D18" s="94" t="s">
        <v>62</v>
      </c>
      <c r="E18" s="95">
        <v>35</v>
      </c>
      <c r="F18" s="83" t="s">
        <v>85</v>
      </c>
      <c r="G18" s="69" t="s">
        <v>313</v>
      </c>
      <c r="H18" s="70"/>
      <c r="I18" s="71"/>
      <c r="J18" s="72"/>
      <c r="P18" s="65"/>
      <c r="Q18" s="64"/>
    </row>
    <row r="19" spans="2:17" x14ac:dyDescent="0.25">
      <c r="B19" s="72"/>
      <c r="C19" s="85" t="s">
        <v>87</v>
      </c>
      <c r="D19" s="75" t="s">
        <v>292</v>
      </c>
      <c r="E19" s="79">
        <v>20</v>
      </c>
      <c r="F19" s="83" t="s">
        <v>86</v>
      </c>
      <c r="G19" s="69"/>
      <c r="J19" s="72"/>
      <c r="P19" s="65"/>
      <c r="Q19" s="64"/>
    </row>
    <row r="20" spans="2:17" x14ac:dyDescent="0.25">
      <c r="B20" s="72"/>
      <c r="C20" s="85" t="s">
        <v>88</v>
      </c>
      <c r="D20" s="75" t="s">
        <v>57</v>
      </c>
      <c r="E20" s="79">
        <v>25</v>
      </c>
      <c r="F20" s="83" t="s">
        <v>87</v>
      </c>
      <c r="G20" s="69" t="s">
        <v>314</v>
      </c>
      <c r="J20" s="72"/>
      <c r="P20" s="65"/>
      <c r="Q20" s="64"/>
    </row>
    <row r="21" spans="2:17" x14ac:dyDescent="0.25">
      <c r="B21" s="78"/>
      <c r="C21" s="83" t="s">
        <v>89</v>
      </c>
      <c r="D21" s="78"/>
      <c r="F21" s="83" t="s">
        <v>88</v>
      </c>
      <c r="G21" s="69" t="s">
        <v>360</v>
      </c>
      <c r="J21" s="78"/>
      <c r="P21" s="65"/>
      <c r="Q21" s="64"/>
    </row>
    <row r="22" spans="2:17" x14ac:dyDescent="0.25">
      <c r="B22" s="78"/>
      <c r="C22" s="103" t="s">
        <v>90</v>
      </c>
      <c r="D22" s="101" t="s">
        <v>293</v>
      </c>
      <c r="E22" s="104"/>
      <c r="F22" s="83" t="s">
        <v>89</v>
      </c>
      <c r="J22" s="78"/>
      <c r="P22" s="65"/>
      <c r="Q22" s="64"/>
    </row>
    <row r="23" spans="2:17" x14ac:dyDescent="0.25">
      <c r="B23" s="78"/>
      <c r="C23" s="103" t="s">
        <v>91</v>
      </c>
      <c r="D23" s="101" t="s">
        <v>294</v>
      </c>
      <c r="E23" s="104">
        <v>39</v>
      </c>
      <c r="F23" s="83" t="s">
        <v>90</v>
      </c>
      <c r="J23" s="78"/>
      <c r="P23" s="65"/>
      <c r="Q23" s="64"/>
    </row>
    <row r="24" spans="2:17" x14ac:dyDescent="0.25">
      <c r="B24" s="78"/>
      <c r="C24" s="103" t="s">
        <v>92</v>
      </c>
      <c r="D24" s="101" t="s">
        <v>122</v>
      </c>
      <c r="E24" s="104">
        <v>39</v>
      </c>
      <c r="F24" s="83" t="s">
        <v>91</v>
      </c>
      <c r="J24" s="78"/>
      <c r="P24" s="65"/>
      <c r="Q24" s="64"/>
    </row>
    <row r="25" spans="2:17" x14ac:dyDescent="0.25">
      <c r="B25" s="78"/>
      <c r="C25" s="87" t="s">
        <v>93</v>
      </c>
      <c r="D25" s="91" t="s">
        <v>59</v>
      </c>
      <c r="E25" s="92">
        <v>39</v>
      </c>
      <c r="F25" s="83" t="s">
        <v>92</v>
      </c>
      <c r="J25" s="78"/>
      <c r="P25" s="65"/>
      <c r="Q25" s="64"/>
    </row>
    <row r="26" spans="2:17" x14ac:dyDescent="0.25">
      <c r="B26" s="78"/>
      <c r="C26" s="87" t="s">
        <v>94</v>
      </c>
      <c r="D26" s="91" t="s">
        <v>60</v>
      </c>
      <c r="E26" s="92">
        <v>36</v>
      </c>
      <c r="F26" s="83" t="s">
        <v>93</v>
      </c>
      <c r="J26" s="78"/>
      <c r="P26" s="65"/>
      <c r="Q26" s="64"/>
    </row>
    <row r="27" spans="2:17" x14ac:dyDescent="0.25">
      <c r="B27" s="78"/>
      <c r="C27" s="87" t="s">
        <v>31</v>
      </c>
      <c r="D27" s="91" t="s">
        <v>295</v>
      </c>
      <c r="E27" s="92">
        <v>28</v>
      </c>
      <c r="F27" s="83" t="s">
        <v>94</v>
      </c>
      <c r="J27" s="78"/>
      <c r="P27" s="65"/>
      <c r="Q27" s="64"/>
    </row>
    <row r="28" spans="2:17" x14ac:dyDescent="0.25">
      <c r="B28" s="78"/>
      <c r="C28" s="99" t="s">
        <v>357</v>
      </c>
      <c r="D28" s="98" t="s">
        <v>296</v>
      </c>
      <c r="E28" s="100">
        <v>20</v>
      </c>
      <c r="F28" s="83" t="s">
        <v>31</v>
      </c>
      <c r="J28" s="78"/>
      <c r="P28" s="65"/>
      <c r="Q28" s="64"/>
    </row>
    <row r="29" spans="2:17" x14ac:dyDescent="0.25">
      <c r="B29" s="78"/>
      <c r="C29" s="86" t="s">
        <v>390</v>
      </c>
      <c r="D29" s="77" t="s">
        <v>361</v>
      </c>
      <c r="E29" s="80">
        <v>2.5</v>
      </c>
      <c r="F29" s="70"/>
      <c r="G29" s="70"/>
      <c r="H29" s="70"/>
      <c r="I29" s="70"/>
      <c r="J29" s="72"/>
      <c r="P29" s="65"/>
      <c r="Q29" s="64"/>
    </row>
    <row r="30" spans="2:17" x14ac:dyDescent="0.25">
      <c r="B30" s="78"/>
      <c r="C30" s="86" t="s">
        <v>391</v>
      </c>
      <c r="D30" s="77" t="s">
        <v>362</v>
      </c>
      <c r="E30" s="80">
        <v>5</v>
      </c>
      <c r="F30" s="72"/>
      <c r="G30" s="70"/>
      <c r="H30" s="70"/>
      <c r="I30" s="70"/>
      <c r="J30" s="72"/>
      <c r="P30" s="65"/>
      <c r="Q30" s="64"/>
    </row>
    <row r="31" spans="2:17" x14ac:dyDescent="0.25">
      <c r="B31" s="78"/>
      <c r="C31" s="72"/>
      <c r="D31" s="72"/>
      <c r="E31" s="71"/>
      <c r="F31" s="72"/>
      <c r="G31" s="70"/>
      <c r="H31" s="70"/>
      <c r="I31" s="70"/>
      <c r="J31" s="70"/>
    </row>
    <row r="32" spans="2:17" x14ac:dyDescent="0.25">
      <c r="B32" s="78"/>
      <c r="C32" s="78"/>
      <c r="D32" s="78"/>
      <c r="F32" s="78"/>
    </row>
    <row r="33" spans="2:17" x14ac:dyDescent="0.25">
      <c r="B33" s="78"/>
      <c r="C33" s="78"/>
      <c r="D33" s="78"/>
      <c r="F33" s="78"/>
    </row>
    <row r="34" spans="2:17" x14ac:dyDescent="0.25">
      <c r="H34" s="70"/>
    </row>
    <row r="35" spans="2:17" x14ac:dyDescent="0.25">
      <c r="B35" s="64" t="s">
        <v>96</v>
      </c>
      <c r="G35" s="64" t="s">
        <v>98</v>
      </c>
      <c r="H35" s="70" t="s">
        <v>97</v>
      </c>
      <c r="I35" s="64" t="s">
        <v>99</v>
      </c>
      <c r="J35" s="64" t="s">
        <v>101</v>
      </c>
      <c r="K35" s="65" t="s">
        <v>100</v>
      </c>
      <c r="L35" s="64" t="s">
        <v>104</v>
      </c>
      <c r="M35" s="64" t="s">
        <v>103</v>
      </c>
      <c r="N35" s="64" t="s">
        <v>102</v>
      </c>
      <c r="O35" s="70" t="s">
        <v>105</v>
      </c>
      <c r="P35" s="70" t="s">
        <v>106</v>
      </c>
      <c r="Q35" s="65" t="s">
        <v>107</v>
      </c>
    </row>
    <row r="36" spans="2:17" x14ac:dyDescent="0.25">
      <c r="B36" s="64" t="s">
        <v>108</v>
      </c>
      <c r="C36" s="64" t="s">
        <v>114</v>
      </c>
      <c r="F36" s="64" t="s">
        <v>109</v>
      </c>
      <c r="G36" s="64" t="s">
        <v>124</v>
      </c>
      <c r="H36" s="64" t="s">
        <v>123</v>
      </c>
      <c r="I36" s="64" t="s">
        <v>125</v>
      </c>
      <c r="J36" s="64" t="s">
        <v>127</v>
      </c>
      <c r="K36" s="65" t="s">
        <v>126</v>
      </c>
      <c r="L36" s="64" t="s">
        <v>130</v>
      </c>
      <c r="M36" s="64" t="s">
        <v>129</v>
      </c>
      <c r="N36" s="64" t="s">
        <v>128</v>
      </c>
      <c r="O36" s="64" t="s">
        <v>373</v>
      </c>
      <c r="P36" s="64" t="s">
        <v>392</v>
      </c>
      <c r="Q36" s="65">
        <v>39</v>
      </c>
    </row>
    <row r="37" spans="2:17" x14ac:dyDescent="0.25">
      <c r="B37" s="64" t="s">
        <v>108</v>
      </c>
      <c r="C37" s="64" t="s">
        <v>114</v>
      </c>
      <c r="F37" s="64" t="s">
        <v>110</v>
      </c>
      <c r="G37" s="64" t="s">
        <v>131</v>
      </c>
      <c r="H37" s="64" t="s">
        <v>132</v>
      </c>
      <c r="I37" s="64" t="s">
        <v>133</v>
      </c>
      <c r="J37" s="64" t="s">
        <v>134</v>
      </c>
      <c r="K37" s="65" t="s">
        <v>135</v>
      </c>
      <c r="L37" s="64" t="s">
        <v>136</v>
      </c>
      <c r="M37" s="64" t="s">
        <v>137</v>
      </c>
      <c r="N37" s="64" t="s">
        <v>138</v>
      </c>
      <c r="O37" s="64" t="s">
        <v>374</v>
      </c>
      <c r="P37" s="64" t="s">
        <v>393</v>
      </c>
      <c r="Q37" s="65">
        <v>39</v>
      </c>
    </row>
    <row r="38" spans="2:17" x14ac:dyDescent="0.25">
      <c r="B38" s="64" t="s">
        <v>108</v>
      </c>
      <c r="C38" s="64" t="s">
        <v>114</v>
      </c>
      <c r="F38" s="64" t="s">
        <v>111</v>
      </c>
      <c r="G38" s="64" t="s">
        <v>139</v>
      </c>
      <c r="H38" s="64" t="s">
        <v>140</v>
      </c>
      <c r="I38" s="64" t="s">
        <v>141</v>
      </c>
      <c r="J38" s="64" t="s">
        <v>142</v>
      </c>
      <c r="K38" s="65" t="s">
        <v>143</v>
      </c>
      <c r="L38" s="64" t="s">
        <v>144</v>
      </c>
      <c r="M38" s="64" t="s">
        <v>145</v>
      </c>
      <c r="N38" s="64" t="s">
        <v>146</v>
      </c>
      <c r="O38" s="64" t="s">
        <v>375</v>
      </c>
      <c r="P38" s="64" t="s">
        <v>394</v>
      </c>
      <c r="Q38" s="65">
        <v>39</v>
      </c>
    </row>
    <row r="39" spans="2:17" x14ac:dyDescent="0.25">
      <c r="B39" s="64" t="s">
        <v>108</v>
      </c>
      <c r="C39" s="64" t="s">
        <v>114</v>
      </c>
      <c r="F39" s="64" t="s">
        <v>113</v>
      </c>
      <c r="G39" s="64" t="s">
        <v>365</v>
      </c>
      <c r="H39" s="64" t="s">
        <v>366</v>
      </c>
      <c r="I39" s="64" t="s">
        <v>367</v>
      </c>
      <c r="J39" s="64" t="s">
        <v>368</v>
      </c>
      <c r="K39" s="64" t="s">
        <v>369</v>
      </c>
      <c r="L39" s="64" t="s">
        <v>370</v>
      </c>
      <c r="M39" s="64" t="s">
        <v>371</v>
      </c>
      <c r="N39" s="64" t="s">
        <v>372</v>
      </c>
      <c r="O39" s="64" t="s">
        <v>376</v>
      </c>
      <c r="P39" s="64" t="s">
        <v>395</v>
      </c>
      <c r="Q39" s="65">
        <v>36</v>
      </c>
    </row>
    <row r="40" spans="2:17" x14ac:dyDescent="0.25">
      <c r="B40" s="64" t="s">
        <v>108</v>
      </c>
      <c r="C40" s="64" t="s">
        <v>114</v>
      </c>
      <c r="F40" s="64" t="s">
        <v>112</v>
      </c>
      <c r="G40" s="64" t="s">
        <v>147</v>
      </c>
      <c r="H40" s="64" t="s">
        <v>148</v>
      </c>
      <c r="I40" s="64" t="s">
        <v>149</v>
      </c>
      <c r="J40" s="64" t="s">
        <v>150</v>
      </c>
      <c r="K40" s="65" t="s">
        <v>151</v>
      </c>
      <c r="L40" s="64" t="s">
        <v>152</v>
      </c>
      <c r="M40" s="64" t="s">
        <v>153</v>
      </c>
      <c r="N40" s="64" t="s">
        <v>154</v>
      </c>
      <c r="O40" s="64" t="s">
        <v>377</v>
      </c>
      <c r="P40" s="64" t="s">
        <v>396</v>
      </c>
      <c r="Q40" s="65">
        <v>36</v>
      </c>
    </row>
    <row r="41" spans="2:17" x14ac:dyDescent="0.25">
      <c r="B41" s="64" t="s">
        <v>108</v>
      </c>
      <c r="C41" s="64" t="s">
        <v>114</v>
      </c>
      <c r="F41" s="64" t="s">
        <v>115</v>
      </c>
      <c r="K41" s="65"/>
      <c r="Q41" s="65">
        <v>36</v>
      </c>
    </row>
    <row r="42" spans="2:17" x14ac:dyDescent="0.25">
      <c r="B42" s="64" t="s">
        <v>108</v>
      </c>
      <c r="C42" s="64" t="s">
        <v>114</v>
      </c>
      <c r="F42" s="64" t="s">
        <v>116</v>
      </c>
      <c r="G42" s="64" t="s">
        <v>155</v>
      </c>
      <c r="H42" s="64" t="s">
        <v>156</v>
      </c>
      <c r="I42" s="64" t="s">
        <v>157</v>
      </c>
      <c r="J42" s="64" t="s">
        <v>158</v>
      </c>
      <c r="K42" s="65" t="s">
        <v>159</v>
      </c>
      <c r="L42" s="64" t="s">
        <v>160</v>
      </c>
      <c r="M42" s="64" t="s">
        <v>161</v>
      </c>
      <c r="N42" s="64" t="s">
        <v>162</v>
      </c>
      <c r="O42" s="64" t="s">
        <v>378</v>
      </c>
      <c r="P42" s="64" t="s">
        <v>397</v>
      </c>
      <c r="Q42" s="65">
        <v>28</v>
      </c>
    </row>
    <row r="43" spans="2:17" x14ac:dyDescent="0.25">
      <c r="B43" s="64" t="s">
        <v>108</v>
      </c>
      <c r="C43" s="64" t="s">
        <v>114</v>
      </c>
      <c r="F43" s="64" t="s">
        <v>117</v>
      </c>
      <c r="G43" s="64" t="s">
        <v>163</v>
      </c>
      <c r="H43" s="64" t="s">
        <v>164</v>
      </c>
      <c r="I43" s="64" t="s">
        <v>165</v>
      </c>
      <c r="J43" s="64" t="s">
        <v>166</v>
      </c>
      <c r="K43" s="65" t="s">
        <v>167</v>
      </c>
      <c r="L43" s="64" t="s">
        <v>168</v>
      </c>
      <c r="M43" s="64" t="s">
        <v>169</v>
      </c>
      <c r="N43" s="64" t="s">
        <v>170</v>
      </c>
      <c r="O43" s="64" t="s">
        <v>379</v>
      </c>
      <c r="P43" s="64" t="s">
        <v>398</v>
      </c>
      <c r="Q43" s="65">
        <v>18</v>
      </c>
    </row>
    <row r="44" spans="2:17" x14ac:dyDescent="0.25">
      <c r="B44" s="64" t="s">
        <v>46</v>
      </c>
      <c r="C44" s="64" t="s">
        <v>114</v>
      </c>
      <c r="F44" s="64" t="s">
        <v>118</v>
      </c>
      <c r="G44" s="64" t="s">
        <v>171</v>
      </c>
      <c r="H44" s="64" t="s">
        <v>172</v>
      </c>
      <c r="I44" s="64" t="s">
        <v>173</v>
      </c>
      <c r="J44" s="64" t="s">
        <v>174</v>
      </c>
      <c r="K44" s="65" t="s">
        <v>175</v>
      </c>
      <c r="L44" s="64" t="s">
        <v>176</v>
      </c>
      <c r="M44" s="64" t="s">
        <v>177</v>
      </c>
      <c r="N44" s="64" t="s">
        <v>178</v>
      </c>
      <c r="O44" s="64" t="s">
        <v>380</v>
      </c>
      <c r="P44" s="64" t="s">
        <v>399</v>
      </c>
      <c r="Q44" s="65">
        <v>30</v>
      </c>
    </row>
    <row r="45" spans="2:17" ht="30" x14ac:dyDescent="0.25">
      <c r="B45" s="64" t="s">
        <v>46</v>
      </c>
      <c r="C45" s="64" t="s">
        <v>114</v>
      </c>
      <c r="F45" s="64" t="s">
        <v>120</v>
      </c>
      <c r="G45" s="64" t="s">
        <v>179</v>
      </c>
      <c r="H45" s="64" t="s">
        <v>180</v>
      </c>
      <c r="I45" s="64" t="s">
        <v>181</v>
      </c>
      <c r="J45" s="64" t="s">
        <v>182</v>
      </c>
      <c r="K45" s="65" t="s">
        <v>183</v>
      </c>
      <c r="L45" s="64" t="s">
        <v>184</v>
      </c>
      <c r="M45" s="64" t="s">
        <v>185</v>
      </c>
      <c r="N45" s="64" t="s">
        <v>186</v>
      </c>
      <c r="O45" s="64" t="s">
        <v>381</v>
      </c>
      <c r="P45" s="64" t="s">
        <v>400</v>
      </c>
      <c r="Q45" s="65">
        <v>35</v>
      </c>
    </row>
    <row r="46" spans="2:17" ht="30" x14ac:dyDescent="0.25">
      <c r="B46" s="64" t="s">
        <v>46</v>
      </c>
      <c r="C46" s="64" t="s">
        <v>114</v>
      </c>
      <c r="F46" s="64" t="s">
        <v>119</v>
      </c>
      <c r="G46" s="64" t="s">
        <v>187</v>
      </c>
      <c r="H46" s="64" t="s">
        <v>188</v>
      </c>
      <c r="I46" s="64" t="s">
        <v>189</v>
      </c>
      <c r="J46" s="64" t="s">
        <v>190</v>
      </c>
      <c r="K46" s="65" t="s">
        <v>191</v>
      </c>
      <c r="L46" s="64" t="s">
        <v>192</v>
      </c>
      <c r="M46" s="64" t="s">
        <v>193</v>
      </c>
      <c r="N46" s="64" t="s">
        <v>194</v>
      </c>
      <c r="O46" s="64" t="s">
        <v>382</v>
      </c>
      <c r="P46" s="64" t="s">
        <v>401</v>
      </c>
      <c r="Q46" s="65">
        <v>35</v>
      </c>
    </row>
    <row r="47" spans="2:17" x14ac:dyDescent="0.25">
      <c r="B47" s="64" t="s">
        <v>50</v>
      </c>
      <c r="C47" s="64" t="s">
        <v>114</v>
      </c>
      <c r="F47" s="64" t="s">
        <v>121</v>
      </c>
      <c r="G47" s="64" t="s">
        <v>195</v>
      </c>
      <c r="H47" s="64" t="s">
        <v>196</v>
      </c>
      <c r="I47" s="64" t="s">
        <v>197</v>
      </c>
      <c r="J47" s="64" t="s">
        <v>47</v>
      </c>
      <c r="K47" s="65" t="s">
        <v>198</v>
      </c>
      <c r="L47" s="64" t="s">
        <v>199</v>
      </c>
      <c r="M47" s="64" t="s">
        <v>200</v>
      </c>
      <c r="N47" s="64" t="s">
        <v>201</v>
      </c>
      <c r="O47" s="64" t="s">
        <v>383</v>
      </c>
      <c r="P47" s="64" t="s">
        <v>402</v>
      </c>
      <c r="Q47" s="65">
        <v>39</v>
      </c>
    </row>
    <row r="48" spans="2:17" x14ac:dyDescent="0.25">
      <c r="B48" s="64" t="s">
        <v>50</v>
      </c>
      <c r="C48" s="64" t="s">
        <v>114</v>
      </c>
      <c r="F48" s="64" t="s">
        <v>122</v>
      </c>
      <c r="G48" s="64" t="s">
        <v>202</v>
      </c>
      <c r="H48" s="64" t="s">
        <v>203</v>
      </c>
      <c r="I48" s="64" t="s">
        <v>204</v>
      </c>
      <c r="J48" s="64" t="s">
        <v>205</v>
      </c>
      <c r="K48" s="65" t="s">
        <v>206</v>
      </c>
      <c r="L48" s="64" t="s">
        <v>207</v>
      </c>
      <c r="M48" s="64" t="s">
        <v>208</v>
      </c>
      <c r="N48" s="64" t="s">
        <v>209</v>
      </c>
      <c r="O48" s="64" t="s">
        <v>384</v>
      </c>
      <c r="P48" s="64" t="s">
        <v>403</v>
      </c>
      <c r="Q48" s="65">
        <v>39</v>
      </c>
    </row>
    <row r="49" spans="2:17" x14ac:dyDescent="0.25">
      <c r="B49" s="64" t="s">
        <v>61</v>
      </c>
      <c r="C49" s="64" t="s">
        <v>114</v>
      </c>
      <c r="F49" s="64" t="s">
        <v>427</v>
      </c>
      <c r="G49" s="64" t="s">
        <v>210</v>
      </c>
      <c r="H49" s="64" t="s">
        <v>211</v>
      </c>
      <c r="I49" s="64" t="s">
        <v>212</v>
      </c>
      <c r="J49" s="64" t="s">
        <v>213</v>
      </c>
      <c r="K49" s="65" t="s">
        <v>214</v>
      </c>
      <c r="L49" s="64" t="s">
        <v>215</v>
      </c>
      <c r="M49" s="64" t="s">
        <v>216</v>
      </c>
      <c r="N49" s="64" t="s">
        <v>217</v>
      </c>
      <c r="O49" s="64" t="s">
        <v>364</v>
      </c>
      <c r="P49" s="64" t="s">
        <v>404</v>
      </c>
      <c r="Q49" s="65">
        <v>35</v>
      </c>
    </row>
    <row r="50" spans="2:17" ht="30" x14ac:dyDescent="0.25">
      <c r="B50" s="64" t="s">
        <v>282</v>
      </c>
      <c r="C50" s="64" t="s">
        <v>114</v>
      </c>
      <c r="F50" s="64" t="s">
        <v>426</v>
      </c>
      <c r="G50" s="64" t="s">
        <v>413</v>
      </c>
      <c r="H50" s="64" t="s">
        <v>405</v>
      </c>
      <c r="I50" s="64" t="s">
        <v>406</v>
      </c>
      <c r="J50" s="64" t="s">
        <v>407</v>
      </c>
      <c r="K50" s="64" t="s">
        <v>408</v>
      </c>
      <c r="L50" s="64" t="s">
        <v>409</v>
      </c>
      <c r="M50" s="64" t="s">
        <v>410</v>
      </c>
      <c r="N50" s="64" t="s">
        <v>411</v>
      </c>
      <c r="O50" s="64" t="s">
        <v>414</v>
      </c>
      <c r="P50" s="64" t="s">
        <v>415</v>
      </c>
      <c r="Q50" s="65">
        <v>20</v>
      </c>
    </row>
    <row r="51" spans="2:17" x14ac:dyDescent="0.25">
      <c r="B51" s="64" t="s">
        <v>282</v>
      </c>
      <c r="C51" s="64" t="s">
        <v>114</v>
      </c>
      <c r="F51" s="64" t="s">
        <v>57</v>
      </c>
      <c r="G51" s="64" t="s">
        <v>416</v>
      </c>
      <c r="H51" s="64" t="s">
        <v>417</v>
      </c>
      <c r="I51" s="64" t="s">
        <v>418</v>
      </c>
      <c r="J51" s="64" t="s">
        <v>419</v>
      </c>
      <c r="K51" s="64" t="s">
        <v>420</v>
      </c>
      <c r="L51" s="64" t="s">
        <v>421</v>
      </c>
      <c r="M51" s="64" t="s">
        <v>422</v>
      </c>
      <c r="N51" s="64" t="s">
        <v>423</v>
      </c>
      <c r="O51" s="64" t="s">
        <v>424</v>
      </c>
      <c r="P51" s="64" t="s">
        <v>425</v>
      </c>
      <c r="Q51" s="65">
        <v>25</v>
      </c>
    </row>
    <row r="52" spans="2:17" x14ac:dyDescent="0.25">
      <c r="F52" s="64" t="s">
        <v>321</v>
      </c>
      <c r="K52" s="65"/>
    </row>
    <row r="53" spans="2:17" x14ac:dyDescent="0.25">
      <c r="G53" s="64" t="s">
        <v>219</v>
      </c>
      <c r="H53" s="64" t="s">
        <v>220</v>
      </c>
      <c r="I53" s="64" t="s">
        <v>218</v>
      </c>
      <c r="J53" s="64" t="s">
        <v>98</v>
      </c>
      <c r="K53" s="64" t="s">
        <v>97</v>
      </c>
    </row>
    <row r="54" spans="2:17" x14ac:dyDescent="0.25">
      <c r="B54" s="64" t="s">
        <v>108</v>
      </c>
      <c r="C54" s="64" t="s">
        <v>281</v>
      </c>
      <c r="F54" s="64" t="s">
        <v>109</v>
      </c>
      <c r="G54" s="64" t="s">
        <v>221</v>
      </c>
      <c r="H54" s="64" t="s">
        <v>222</v>
      </c>
      <c r="I54" s="64" t="s">
        <v>223</v>
      </c>
      <c r="J54" s="64" t="s">
        <v>224</v>
      </c>
      <c r="K54" s="64" t="s">
        <v>225</v>
      </c>
      <c r="Q54" s="65">
        <v>39</v>
      </c>
    </row>
    <row r="55" spans="2:17" x14ac:dyDescent="0.25">
      <c r="B55" s="64" t="s">
        <v>108</v>
      </c>
      <c r="C55" s="64" t="s">
        <v>281</v>
      </c>
      <c r="F55" s="64" t="s">
        <v>110</v>
      </c>
      <c r="G55" s="64" t="s">
        <v>226</v>
      </c>
      <c r="H55" s="64" t="s">
        <v>227</v>
      </c>
      <c r="I55" s="64" t="s">
        <v>228</v>
      </c>
      <c r="J55" s="64" t="s">
        <v>229</v>
      </c>
      <c r="K55" s="64" t="s">
        <v>230</v>
      </c>
      <c r="Q55" s="65">
        <v>39</v>
      </c>
    </row>
    <row r="56" spans="2:17" x14ac:dyDescent="0.25">
      <c r="B56" s="64" t="s">
        <v>108</v>
      </c>
      <c r="C56" s="64" t="s">
        <v>281</v>
      </c>
      <c r="F56" s="64" t="s">
        <v>111</v>
      </c>
      <c r="G56" s="64" t="s">
        <v>231</v>
      </c>
      <c r="H56" s="64" t="s">
        <v>232</v>
      </c>
      <c r="I56" s="64" t="s">
        <v>233</v>
      </c>
      <c r="J56" s="64" t="s">
        <v>234</v>
      </c>
      <c r="K56" s="64" t="s">
        <v>235</v>
      </c>
      <c r="Q56" s="65">
        <v>39</v>
      </c>
    </row>
    <row r="57" spans="2:17" x14ac:dyDescent="0.25">
      <c r="B57" s="64" t="s">
        <v>108</v>
      </c>
      <c r="C57" s="64" t="s">
        <v>281</v>
      </c>
      <c r="F57" s="64" t="s">
        <v>113</v>
      </c>
      <c r="G57" s="64" t="s">
        <v>385</v>
      </c>
      <c r="H57" s="64" t="s">
        <v>386</v>
      </c>
      <c r="I57" s="64" t="s">
        <v>387</v>
      </c>
      <c r="J57" s="64" t="s">
        <v>388</v>
      </c>
      <c r="K57" s="64" t="s">
        <v>389</v>
      </c>
      <c r="Q57" s="65">
        <v>36</v>
      </c>
    </row>
    <row r="58" spans="2:17" x14ac:dyDescent="0.25">
      <c r="B58" s="64" t="s">
        <v>108</v>
      </c>
      <c r="C58" s="64" t="s">
        <v>281</v>
      </c>
      <c r="F58" s="64" t="s">
        <v>112</v>
      </c>
      <c r="G58" s="64" t="s">
        <v>236</v>
      </c>
      <c r="H58" s="64" t="s">
        <v>237</v>
      </c>
      <c r="I58" s="64" t="s">
        <v>238</v>
      </c>
      <c r="J58" s="64" t="s">
        <v>239</v>
      </c>
      <c r="K58" s="64" t="s">
        <v>245</v>
      </c>
      <c r="Q58" s="65">
        <v>36</v>
      </c>
    </row>
    <row r="59" spans="2:17" x14ac:dyDescent="0.25">
      <c r="B59" s="64" t="s">
        <v>108</v>
      </c>
      <c r="C59" s="64" t="s">
        <v>281</v>
      </c>
      <c r="F59" s="64" t="s">
        <v>115</v>
      </c>
      <c r="Q59" s="65">
        <v>36</v>
      </c>
    </row>
    <row r="60" spans="2:17" x14ac:dyDescent="0.25">
      <c r="B60" s="64" t="s">
        <v>108</v>
      </c>
      <c r="C60" s="64" t="s">
        <v>281</v>
      </c>
      <c r="F60" s="64" t="s">
        <v>116</v>
      </c>
      <c r="G60" s="64" t="s">
        <v>240</v>
      </c>
      <c r="H60" s="64" t="s">
        <v>241</v>
      </c>
      <c r="I60" s="64" t="s">
        <v>242</v>
      </c>
      <c r="J60" s="64" t="s">
        <v>243</v>
      </c>
      <c r="K60" s="64" t="s">
        <v>244</v>
      </c>
      <c r="Q60" s="65">
        <v>28</v>
      </c>
    </row>
    <row r="61" spans="2:17" x14ac:dyDescent="0.25">
      <c r="B61" s="64" t="s">
        <v>108</v>
      </c>
      <c r="C61" s="64" t="s">
        <v>281</v>
      </c>
      <c r="F61" s="64" t="s">
        <v>117</v>
      </c>
      <c r="G61" s="64" t="s">
        <v>246</v>
      </c>
      <c r="H61" s="64" t="s">
        <v>247</v>
      </c>
      <c r="I61" s="64" t="s">
        <v>248</v>
      </c>
      <c r="J61" s="64" t="s">
        <v>249</v>
      </c>
      <c r="K61" s="64" t="s">
        <v>250</v>
      </c>
      <c r="Q61" s="65">
        <v>18</v>
      </c>
    </row>
    <row r="62" spans="2:17" x14ac:dyDescent="0.25">
      <c r="B62" s="64" t="s">
        <v>46</v>
      </c>
      <c r="C62" s="64" t="s">
        <v>281</v>
      </c>
      <c r="F62" s="64" t="s">
        <v>118</v>
      </c>
      <c r="G62" s="64" t="s">
        <v>251</v>
      </c>
      <c r="H62" s="64" t="s">
        <v>252</v>
      </c>
      <c r="I62" s="64" t="s">
        <v>253</v>
      </c>
      <c r="J62" s="64" t="s">
        <v>254</v>
      </c>
      <c r="K62" s="64" t="s">
        <v>255</v>
      </c>
      <c r="Q62" s="65">
        <v>30</v>
      </c>
    </row>
    <row r="63" spans="2:17" ht="30" x14ac:dyDescent="0.25">
      <c r="B63" s="64" t="s">
        <v>46</v>
      </c>
      <c r="C63" s="64" t="s">
        <v>281</v>
      </c>
      <c r="F63" s="64" t="s">
        <v>120</v>
      </c>
      <c r="G63" s="64" t="s">
        <v>256</v>
      </c>
      <c r="H63" s="64" t="s">
        <v>257</v>
      </c>
      <c r="I63" s="64" t="s">
        <v>258</v>
      </c>
      <c r="J63" s="64" t="s">
        <v>259</v>
      </c>
      <c r="K63" s="64" t="s">
        <v>260</v>
      </c>
      <c r="Q63" s="65">
        <v>35</v>
      </c>
    </row>
    <row r="64" spans="2:17" ht="30" x14ac:dyDescent="0.25">
      <c r="B64" s="64" t="s">
        <v>46</v>
      </c>
      <c r="C64" s="64" t="s">
        <v>281</v>
      </c>
      <c r="F64" s="64" t="s">
        <v>119</v>
      </c>
      <c r="G64" s="64" t="s">
        <v>261</v>
      </c>
      <c r="H64" s="64" t="s">
        <v>262</v>
      </c>
      <c r="I64" s="64" t="s">
        <v>263</v>
      </c>
      <c r="J64" s="64" t="s">
        <v>264</v>
      </c>
      <c r="K64" s="64" t="s">
        <v>265</v>
      </c>
      <c r="Q64" s="65">
        <v>35</v>
      </c>
    </row>
    <row r="65" spans="1:18" x14ac:dyDescent="0.25">
      <c r="B65" s="64" t="s">
        <v>50</v>
      </c>
      <c r="C65" s="64" t="s">
        <v>281</v>
      </c>
      <c r="F65" s="64" t="s">
        <v>121</v>
      </c>
      <c r="G65" s="64" t="s">
        <v>266</v>
      </c>
      <c r="H65" s="64" t="s">
        <v>267</v>
      </c>
      <c r="I65" s="64" t="s">
        <v>268</v>
      </c>
      <c r="J65" s="64" t="s">
        <v>269</v>
      </c>
      <c r="K65" s="64" t="s">
        <v>270</v>
      </c>
      <c r="Q65" s="65">
        <v>39</v>
      </c>
    </row>
    <row r="66" spans="1:18" x14ac:dyDescent="0.25">
      <c r="B66" s="64" t="s">
        <v>50</v>
      </c>
      <c r="C66" s="64" t="s">
        <v>281</v>
      </c>
      <c r="F66" s="64" t="s">
        <v>122</v>
      </c>
      <c r="G66" s="64" t="s">
        <v>272</v>
      </c>
      <c r="H66" s="64" t="s">
        <v>273</v>
      </c>
      <c r="I66" s="64" t="s">
        <v>274</v>
      </c>
      <c r="J66" s="64" t="s">
        <v>275</v>
      </c>
      <c r="K66" s="64" t="s">
        <v>276</v>
      </c>
      <c r="Q66" s="65">
        <v>39</v>
      </c>
    </row>
    <row r="67" spans="1:18" x14ac:dyDescent="0.25">
      <c r="B67" s="64" t="s">
        <v>61</v>
      </c>
      <c r="C67" s="64" t="s">
        <v>281</v>
      </c>
      <c r="F67" s="64" t="s">
        <v>427</v>
      </c>
      <c r="G67" s="64" t="s">
        <v>271</v>
      </c>
      <c r="H67" s="64" t="s">
        <v>277</v>
      </c>
      <c r="I67" s="64" t="s">
        <v>278</v>
      </c>
      <c r="J67" s="64" t="s">
        <v>279</v>
      </c>
      <c r="K67" s="64" t="s">
        <v>280</v>
      </c>
      <c r="Q67" s="65">
        <v>35</v>
      </c>
    </row>
    <row r="68" spans="1:18" ht="30" x14ac:dyDescent="0.25">
      <c r="B68" s="64" t="s">
        <v>282</v>
      </c>
      <c r="C68" s="64" t="s">
        <v>281</v>
      </c>
      <c r="F68" s="64" t="s">
        <v>426</v>
      </c>
      <c r="G68" s="64" t="s">
        <v>412</v>
      </c>
      <c r="H68" s="64" t="s">
        <v>428</v>
      </c>
      <c r="I68" s="64" t="s">
        <v>429</v>
      </c>
      <c r="J68" s="64" t="s">
        <v>430</v>
      </c>
      <c r="K68" s="64" t="s">
        <v>431</v>
      </c>
      <c r="Q68" s="65">
        <v>20</v>
      </c>
    </row>
    <row r="69" spans="1:18" x14ac:dyDescent="0.25">
      <c r="B69" s="64" t="s">
        <v>282</v>
      </c>
      <c r="C69" s="64" t="s">
        <v>281</v>
      </c>
      <c r="F69" s="64" t="s">
        <v>57</v>
      </c>
      <c r="G69" s="64" t="s">
        <v>432</v>
      </c>
      <c r="H69" s="64" t="s">
        <v>433</v>
      </c>
      <c r="I69" s="64" t="s">
        <v>434</v>
      </c>
      <c r="J69" s="64" t="s">
        <v>435</v>
      </c>
      <c r="K69" s="64" t="s">
        <v>436</v>
      </c>
      <c r="Q69" s="65">
        <v>25</v>
      </c>
    </row>
    <row r="73" spans="1:18" x14ac:dyDescent="0.25">
      <c r="B73" s="78"/>
      <c r="C73" s="78"/>
      <c r="D73" s="78"/>
      <c r="F73" s="78"/>
    </row>
    <row r="74" spans="1:18" x14ac:dyDescent="0.25">
      <c r="B74" s="78"/>
      <c r="C74" s="78"/>
      <c r="D74" s="78"/>
      <c r="F74" s="78"/>
    </row>
    <row r="75" spans="1:18" x14ac:dyDescent="0.25">
      <c r="B75" s="78"/>
      <c r="C75" s="78"/>
      <c r="D75" s="78"/>
      <c r="F75" s="78"/>
    </row>
    <row r="76" spans="1:18" x14ac:dyDescent="0.25">
      <c r="B76" s="78"/>
      <c r="C76" s="78"/>
      <c r="D76" s="78"/>
      <c r="F76" s="78"/>
    </row>
    <row r="77" spans="1:18" ht="31.5" x14ac:dyDescent="0.25">
      <c r="A77" s="81" t="s">
        <v>325</v>
      </c>
      <c r="B77" s="81"/>
      <c r="C77" s="81" t="s">
        <v>336</v>
      </c>
      <c r="D77" s="81"/>
    </row>
    <row r="78" spans="1:18" x14ac:dyDescent="0.25">
      <c r="A78" s="64" t="s">
        <v>65</v>
      </c>
      <c r="C78" s="64" t="s">
        <v>337</v>
      </c>
      <c r="L78" s="108"/>
      <c r="M78" s="108"/>
      <c r="N78" s="108"/>
      <c r="Q78" s="64"/>
      <c r="R78" s="65"/>
    </row>
    <row r="79" spans="1:18" x14ac:dyDescent="0.25">
      <c r="A79" s="64" t="s">
        <v>25</v>
      </c>
      <c r="C79" s="64" t="s">
        <v>338</v>
      </c>
      <c r="D79" s="72"/>
      <c r="F79" s="69"/>
    </row>
    <row r="80" spans="1:18" x14ac:dyDescent="0.25">
      <c r="A80" s="64" t="s">
        <v>35</v>
      </c>
      <c r="C80" s="64" t="s">
        <v>339</v>
      </c>
      <c r="D80" s="78"/>
      <c r="F80" s="78"/>
    </row>
    <row r="81" spans="1:6" ht="30" x14ac:dyDescent="0.25">
      <c r="A81" s="82" t="s">
        <v>4</v>
      </c>
      <c r="B81" s="82"/>
      <c r="C81" s="64" t="s">
        <v>340</v>
      </c>
      <c r="D81" s="78"/>
      <c r="F81" s="78"/>
    </row>
    <row r="82" spans="1:6" ht="30" x14ac:dyDescent="0.25">
      <c r="A82" s="64" t="s">
        <v>29</v>
      </c>
      <c r="C82" s="64" t="s">
        <v>341</v>
      </c>
      <c r="D82" s="78"/>
      <c r="F82" s="78"/>
    </row>
    <row r="83" spans="1:6" x14ac:dyDescent="0.25">
      <c r="A83" s="64" t="s">
        <v>34</v>
      </c>
      <c r="C83" s="64" t="s">
        <v>342</v>
      </c>
      <c r="D83" s="78"/>
      <c r="F83" s="78"/>
    </row>
    <row r="84" spans="1:6" x14ac:dyDescent="0.25">
      <c r="A84" s="64" t="s">
        <v>36</v>
      </c>
      <c r="C84" s="64" t="s">
        <v>343</v>
      </c>
      <c r="F84" s="78"/>
    </row>
    <row r="85" spans="1:6" x14ac:dyDescent="0.25">
      <c r="A85" s="64" t="s">
        <v>326</v>
      </c>
      <c r="B85" s="78"/>
      <c r="C85" s="64" t="s">
        <v>344</v>
      </c>
      <c r="D85" s="78"/>
      <c r="F85" s="78"/>
    </row>
    <row r="86" spans="1:6" x14ac:dyDescent="0.25">
      <c r="A86" s="64" t="s">
        <v>327</v>
      </c>
      <c r="B86" s="78"/>
      <c r="C86" s="64" t="s">
        <v>345</v>
      </c>
      <c r="D86" s="78"/>
      <c r="F86" s="78"/>
    </row>
    <row r="87" spans="1:6" x14ac:dyDescent="0.25">
      <c r="A87" s="64" t="s">
        <v>328</v>
      </c>
      <c r="B87" s="78"/>
      <c r="C87" s="64" t="s">
        <v>346</v>
      </c>
      <c r="D87" s="78"/>
      <c r="F87" s="78"/>
    </row>
    <row r="88" spans="1:6" x14ac:dyDescent="0.25">
      <c r="A88" s="64" t="s">
        <v>329</v>
      </c>
      <c r="B88" s="78"/>
      <c r="C88" s="64" t="s">
        <v>347</v>
      </c>
      <c r="D88" s="78"/>
      <c r="F88" s="78"/>
    </row>
    <row r="89" spans="1:6" x14ac:dyDescent="0.25">
      <c r="A89" s="64" t="s">
        <v>330</v>
      </c>
      <c r="B89" s="78"/>
      <c r="C89" s="64" t="s">
        <v>348</v>
      </c>
      <c r="D89" s="78"/>
      <c r="F89" s="78"/>
    </row>
    <row r="90" spans="1:6" x14ac:dyDescent="0.25">
      <c r="A90" s="64" t="s">
        <v>331</v>
      </c>
      <c r="B90" s="78"/>
      <c r="C90" s="64" t="s">
        <v>349</v>
      </c>
      <c r="D90" s="78"/>
      <c r="F90" s="78"/>
    </row>
    <row r="91" spans="1:6" x14ac:dyDescent="0.25">
      <c r="A91" s="64" t="s">
        <v>332</v>
      </c>
      <c r="B91" s="78"/>
      <c r="C91" s="64" t="s">
        <v>350</v>
      </c>
      <c r="D91" s="78"/>
      <c r="F91" s="78"/>
    </row>
    <row r="92" spans="1:6" x14ac:dyDescent="0.25">
      <c r="A92" s="64" t="s">
        <v>333</v>
      </c>
      <c r="B92" s="78"/>
      <c r="C92" s="64" t="s">
        <v>351</v>
      </c>
      <c r="D92" s="78"/>
      <c r="F92" s="78"/>
    </row>
    <row r="93" spans="1:6" x14ac:dyDescent="0.25">
      <c r="A93" s="64" t="s">
        <v>334</v>
      </c>
      <c r="B93" s="78"/>
      <c r="C93" s="64" t="s">
        <v>352</v>
      </c>
      <c r="D93" s="78"/>
      <c r="F93" s="78"/>
    </row>
    <row r="94" spans="1:6" ht="30" x14ac:dyDescent="0.25">
      <c r="A94" s="64" t="s">
        <v>335</v>
      </c>
      <c r="B94" s="78"/>
      <c r="C94" s="64" t="s">
        <v>353</v>
      </c>
      <c r="D94" s="78"/>
      <c r="F94" s="78"/>
    </row>
    <row r="95" spans="1:6" x14ac:dyDescent="0.25">
      <c r="B95" s="78"/>
      <c r="C95" s="64" t="s">
        <v>354</v>
      </c>
      <c r="D95" s="78"/>
      <c r="F95" s="78"/>
    </row>
    <row r="96" spans="1:6" x14ac:dyDescent="0.25">
      <c r="B96" s="78"/>
      <c r="C96" s="64" t="s">
        <v>355</v>
      </c>
      <c r="D96" s="78"/>
      <c r="F96" s="78"/>
    </row>
    <row r="97" spans="2:6" x14ac:dyDescent="0.25">
      <c r="B97" s="78"/>
      <c r="C97" s="64" t="s">
        <v>356</v>
      </c>
      <c r="D97" s="78"/>
      <c r="F97" s="78"/>
    </row>
    <row r="98" spans="2:6" x14ac:dyDescent="0.25">
      <c r="B98" s="78"/>
      <c r="C98" s="78"/>
      <c r="D98" s="78"/>
      <c r="F98" s="78"/>
    </row>
    <row r="99" spans="2:6" x14ac:dyDescent="0.25">
      <c r="B99" s="78"/>
      <c r="C99" s="78"/>
      <c r="D99" s="78"/>
      <c r="F99" s="78"/>
    </row>
    <row r="100" spans="2:6" x14ac:dyDescent="0.25">
      <c r="B100" s="78"/>
      <c r="C100" s="78"/>
      <c r="D100" s="78"/>
      <c r="F100" s="78"/>
    </row>
    <row r="101" spans="2:6" x14ac:dyDescent="0.25">
      <c r="B101" s="78"/>
      <c r="C101" s="78"/>
      <c r="D101" s="78"/>
      <c r="F101" s="78"/>
    </row>
    <row r="102" spans="2:6" x14ac:dyDescent="0.25">
      <c r="B102" s="78"/>
      <c r="C102" s="78"/>
      <c r="D102" s="78"/>
      <c r="F102" s="78"/>
    </row>
    <row r="103" spans="2:6" x14ac:dyDescent="0.25">
      <c r="B103" s="78"/>
      <c r="C103" s="78"/>
      <c r="D103" s="78"/>
      <c r="F103" s="78"/>
    </row>
    <row r="104" spans="2:6" x14ac:dyDescent="0.25">
      <c r="B104" s="78"/>
      <c r="C104" s="78"/>
      <c r="D104" s="78"/>
      <c r="F104" s="78"/>
    </row>
    <row r="105" spans="2:6" x14ac:dyDescent="0.25">
      <c r="B105" s="78"/>
      <c r="C105" s="78"/>
      <c r="D105" s="78"/>
      <c r="F105" s="78"/>
    </row>
    <row r="106" spans="2:6" x14ac:dyDescent="0.25">
      <c r="B106" s="78"/>
      <c r="C106" s="78"/>
      <c r="D106" s="78"/>
      <c r="F106" s="78"/>
    </row>
    <row r="107" spans="2:6" x14ac:dyDescent="0.25">
      <c r="B107" s="78"/>
      <c r="C107" s="78"/>
      <c r="D107" s="78"/>
      <c r="F107" s="78"/>
    </row>
    <row r="108" spans="2:6" x14ac:dyDescent="0.25">
      <c r="B108" s="78"/>
      <c r="C108" s="78"/>
      <c r="D108" s="78"/>
      <c r="F108" s="78"/>
    </row>
    <row r="109" spans="2:6" x14ac:dyDescent="0.25">
      <c r="B109" s="78"/>
      <c r="C109" s="78"/>
      <c r="D109" s="78"/>
      <c r="F109" s="78"/>
    </row>
    <row r="110" spans="2:6" x14ac:dyDescent="0.25">
      <c r="B110" s="78"/>
      <c r="C110" s="78"/>
      <c r="D110" s="78"/>
      <c r="F110" s="78"/>
    </row>
    <row r="111" spans="2:6" x14ac:dyDescent="0.25">
      <c r="B111" s="78"/>
      <c r="C111" s="78"/>
      <c r="D111" s="78"/>
      <c r="F111" s="78"/>
    </row>
    <row r="112" spans="2:6" x14ac:dyDescent="0.25">
      <c r="B112" s="78"/>
      <c r="C112" s="78"/>
      <c r="D112" s="78"/>
      <c r="F112" s="78"/>
    </row>
    <row r="113" spans="2:6" x14ac:dyDescent="0.25">
      <c r="B113" s="78"/>
      <c r="C113" s="78"/>
      <c r="D113" s="78"/>
      <c r="F113" s="78"/>
    </row>
    <row r="114" spans="2:6" x14ac:dyDescent="0.25">
      <c r="B114" s="78"/>
      <c r="C114" s="78"/>
      <c r="D114" s="78"/>
      <c r="F114" s="78"/>
    </row>
    <row r="115" spans="2:6" x14ac:dyDescent="0.25">
      <c r="B115" s="78"/>
      <c r="C115" s="78"/>
      <c r="D115" s="78"/>
      <c r="F115" s="78"/>
    </row>
    <row r="116" spans="2:6" x14ac:dyDescent="0.25">
      <c r="B116" s="78"/>
      <c r="C116" s="78"/>
      <c r="D116" s="78"/>
      <c r="F116" s="78"/>
    </row>
    <row r="117" spans="2:6" x14ac:dyDescent="0.25">
      <c r="B117" s="78"/>
      <c r="C117" s="78"/>
      <c r="D117" s="78"/>
      <c r="F117" s="78"/>
    </row>
    <row r="118" spans="2:6" x14ac:dyDescent="0.25">
      <c r="B118" s="78"/>
      <c r="C118" s="78"/>
      <c r="D118" s="78"/>
      <c r="F118" s="78"/>
    </row>
    <row r="119" spans="2:6" x14ac:dyDescent="0.25">
      <c r="B119" s="78"/>
      <c r="C119" s="78"/>
      <c r="D119" s="78"/>
      <c r="F119" s="78"/>
    </row>
    <row r="120" spans="2:6" x14ac:dyDescent="0.25">
      <c r="B120" s="78"/>
      <c r="C120" s="78"/>
      <c r="D120" s="78"/>
      <c r="F120" s="78"/>
    </row>
    <row r="121" spans="2:6" x14ac:dyDescent="0.25">
      <c r="B121" s="78"/>
      <c r="C121" s="78"/>
      <c r="D121" s="78"/>
      <c r="F121" s="78"/>
    </row>
    <row r="122" spans="2:6" x14ac:dyDescent="0.25">
      <c r="B122" s="78"/>
      <c r="C122" s="78"/>
      <c r="D122" s="78"/>
      <c r="F122" s="78"/>
    </row>
    <row r="123" spans="2:6" x14ac:dyDescent="0.25">
      <c r="B123" s="78"/>
      <c r="C123" s="78"/>
      <c r="D123" s="78"/>
      <c r="F123" s="78"/>
    </row>
    <row r="124" spans="2:6" x14ac:dyDescent="0.25">
      <c r="B124" s="78"/>
      <c r="C124" s="78"/>
      <c r="D124" s="78"/>
      <c r="F124" s="78"/>
    </row>
    <row r="125" spans="2:6" x14ac:dyDescent="0.25">
      <c r="B125" s="78"/>
      <c r="C125" s="78"/>
      <c r="D125" s="78"/>
      <c r="F125" s="78"/>
    </row>
    <row r="126" spans="2:6" x14ac:dyDescent="0.25">
      <c r="B126" s="78"/>
      <c r="C126" s="78"/>
      <c r="D126" s="78"/>
      <c r="F126" s="78"/>
    </row>
    <row r="127" spans="2:6" x14ac:dyDescent="0.25">
      <c r="B127" s="78"/>
      <c r="C127" s="78"/>
      <c r="D127" s="78"/>
      <c r="F127" s="78"/>
    </row>
    <row r="128" spans="2:6" x14ac:dyDescent="0.25">
      <c r="B128" s="78"/>
      <c r="C128" s="78"/>
      <c r="D128" s="78"/>
      <c r="F128" s="78"/>
    </row>
    <row r="129" spans="2:6" x14ac:dyDescent="0.25">
      <c r="B129" s="78"/>
      <c r="C129" s="78"/>
      <c r="D129" s="78"/>
      <c r="F129" s="78"/>
    </row>
    <row r="130" spans="2:6" x14ac:dyDescent="0.25">
      <c r="B130" s="78"/>
      <c r="C130" s="78"/>
      <c r="D130" s="78"/>
      <c r="F130" s="78"/>
    </row>
    <row r="131" spans="2:6" x14ac:dyDescent="0.25">
      <c r="B131" s="78"/>
      <c r="C131" s="78"/>
      <c r="D131" s="78"/>
      <c r="F131" s="78"/>
    </row>
    <row r="132" spans="2:6" x14ac:dyDescent="0.25">
      <c r="B132" s="78"/>
      <c r="C132" s="78"/>
      <c r="D132" s="78"/>
      <c r="F132" s="78"/>
    </row>
    <row r="133" spans="2:6" x14ac:dyDescent="0.25">
      <c r="B133" s="78"/>
      <c r="C133" s="78"/>
      <c r="D133" s="78"/>
      <c r="F133" s="78"/>
    </row>
    <row r="134" spans="2:6" x14ac:dyDescent="0.25">
      <c r="B134" s="78"/>
      <c r="C134" s="78"/>
      <c r="D134" s="78"/>
      <c r="F134" s="78"/>
    </row>
    <row r="135" spans="2:6" x14ac:dyDescent="0.25">
      <c r="B135" s="78"/>
      <c r="C135" s="78"/>
      <c r="D135" s="78"/>
      <c r="F135" s="78"/>
    </row>
    <row r="136" spans="2:6" x14ac:dyDescent="0.25">
      <c r="B136" s="78"/>
      <c r="C136" s="78"/>
      <c r="D136" s="78"/>
      <c r="F136" s="78"/>
    </row>
    <row r="137" spans="2:6" x14ac:dyDescent="0.25">
      <c r="B137" s="78"/>
      <c r="C137" s="78"/>
      <c r="D137" s="78"/>
      <c r="F137" s="78"/>
    </row>
    <row r="138" spans="2:6" x14ac:dyDescent="0.25">
      <c r="B138" s="78"/>
      <c r="C138" s="78"/>
      <c r="D138" s="78"/>
      <c r="F138" s="78"/>
    </row>
    <row r="139" spans="2:6" x14ac:dyDescent="0.25">
      <c r="B139" s="78"/>
      <c r="C139" s="78"/>
      <c r="D139" s="78"/>
      <c r="F139" s="78"/>
    </row>
    <row r="140" spans="2:6" x14ac:dyDescent="0.25">
      <c r="B140" s="78"/>
      <c r="C140" s="78"/>
      <c r="D140" s="78"/>
      <c r="F140" s="78"/>
    </row>
    <row r="141" spans="2:6" x14ac:dyDescent="0.25">
      <c r="B141" s="78"/>
      <c r="C141" s="78"/>
      <c r="D141" s="78"/>
      <c r="F141" s="78"/>
    </row>
    <row r="142" spans="2:6" x14ac:dyDescent="0.25">
      <c r="B142" s="78"/>
      <c r="C142" s="78"/>
      <c r="D142" s="78"/>
      <c r="F142" s="78"/>
    </row>
    <row r="143" spans="2:6" x14ac:dyDescent="0.25">
      <c r="B143" s="78"/>
      <c r="C143" s="78"/>
      <c r="D143" s="78"/>
      <c r="F143" s="78"/>
    </row>
    <row r="144" spans="2:6" x14ac:dyDescent="0.25">
      <c r="B144" s="78"/>
      <c r="C144" s="78"/>
      <c r="D144" s="78"/>
      <c r="F144" s="78"/>
    </row>
    <row r="145" spans="2:6" x14ac:dyDescent="0.25">
      <c r="B145" s="78"/>
      <c r="C145" s="78"/>
      <c r="D145" s="78"/>
      <c r="F145" s="78"/>
    </row>
    <row r="146" spans="2:6" x14ac:dyDescent="0.25">
      <c r="B146" s="78"/>
      <c r="C146" s="78"/>
      <c r="D146" s="78"/>
      <c r="F146" s="78"/>
    </row>
    <row r="147" spans="2:6" x14ac:dyDescent="0.25">
      <c r="B147" s="78"/>
      <c r="C147" s="78"/>
      <c r="D147" s="78"/>
      <c r="F147" s="78"/>
    </row>
    <row r="148" spans="2:6" x14ac:dyDescent="0.25">
      <c r="B148" s="78"/>
      <c r="C148" s="78"/>
      <c r="D148" s="78"/>
      <c r="F148" s="78"/>
    </row>
    <row r="149" spans="2:6" x14ac:dyDescent="0.25">
      <c r="B149" s="78"/>
      <c r="C149" s="78"/>
      <c r="D149" s="78"/>
      <c r="F149" s="78"/>
    </row>
    <row r="150" spans="2:6" x14ac:dyDescent="0.25">
      <c r="B150" s="78"/>
      <c r="C150" s="78"/>
      <c r="D150" s="78"/>
      <c r="F150" s="78"/>
    </row>
    <row r="151" spans="2:6" x14ac:dyDescent="0.25">
      <c r="B151" s="78"/>
      <c r="C151" s="78"/>
      <c r="D151" s="78"/>
      <c r="F151" s="78"/>
    </row>
    <row r="152" spans="2:6" x14ac:dyDescent="0.25">
      <c r="B152" s="78"/>
      <c r="C152" s="78"/>
      <c r="D152" s="78"/>
      <c r="F152" s="78"/>
    </row>
    <row r="153" spans="2:6" x14ac:dyDescent="0.25">
      <c r="B153" s="78"/>
      <c r="C153" s="78"/>
      <c r="D153" s="78"/>
      <c r="F153" s="78"/>
    </row>
    <row r="154" spans="2:6" x14ac:dyDescent="0.25">
      <c r="B154" s="78"/>
      <c r="C154" s="78"/>
      <c r="D154" s="78"/>
      <c r="F154" s="78"/>
    </row>
    <row r="155" spans="2:6" x14ac:dyDescent="0.25">
      <c r="B155" s="78"/>
      <c r="C155" s="78"/>
      <c r="D155" s="78"/>
      <c r="F155" s="78"/>
    </row>
    <row r="156" spans="2:6" x14ac:dyDescent="0.25">
      <c r="B156" s="78"/>
      <c r="C156" s="78"/>
      <c r="D156" s="78"/>
      <c r="F156" s="78"/>
    </row>
    <row r="157" spans="2:6" x14ac:dyDescent="0.25">
      <c r="B157" s="78"/>
      <c r="C157" s="78"/>
      <c r="D157" s="78"/>
      <c r="F157" s="78"/>
    </row>
    <row r="158" spans="2:6" x14ac:dyDescent="0.25">
      <c r="B158" s="78"/>
      <c r="C158" s="78"/>
      <c r="D158" s="78"/>
      <c r="F158" s="78"/>
    </row>
    <row r="159" spans="2:6" x14ac:dyDescent="0.25">
      <c r="B159" s="78"/>
      <c r="C159" s="78"/>
      <c r="D159" s="78"/>
      <c r="F159" s="78"/>
    </row>
    <row r="160" spans="2:6" x14ac:dyDescent="0.25">
      <c r="B160" s="78"/>
      <c r="C160" s="78"/>
      <c r="D160" s="78"/>
      <c r="F160" s="78"/>
    </row>
    <row r="161" spans="2:6" x14ac:dyDescent="0.25">
      <c r="B161" s="78"/>
      <c r="C161" s="78"/>
      <c r="D161" s="78"/>
      <c r="F161" s="78"/>
    </row>
    <row r="162" spans="2:6" x14ac:dyDescent="0.25">
      <c r="B162" s="78"/>
      <c r="C162" s="78"/>
      <c r="D162" s="78"/>
      <c r="F162" s="78"/>
    </row>
    <row r="163" spans="2:6" x14ac:dyDescent="0.25">
      <c r="B163" s="78"/>
      <c r="C163" s="78"/>
      <c r="D163" s="78"/>
      <c r="F163" s="78"/>
    </row>
    <row r="164" spans="2:6" x14ac:dyDescent="0.25">
      <c r="B164" s="78"/>
      <c r="C164" s="78"/>
      <c r="D164" s="78"/>
      <c r="F164" s="78"/>
    </row>
    <row r="165" spans="2:6" x14ac:dyDescent="0.25">
      <c r="B165" s="78"/>
      <c r="C165" s="78"/>
      <c r="D165" s="78"/>
      <c r="F165" s="78"/>
    </row>
    <row r="166" spans="2:6" x14ac:dyDescent="0.25">
      <c r="B166" s="78"/>
      <c r="C166" s="78"/>
      <c r="D166" s="78"/>
      <c r="F166" s="78"/>
    </row>
    <row r="167" spans="2:6" x14ac:dyDescent="0.25">
      <c r="B167" s="78"/>
      <c r="C167" s="78"/>
      <c r="D167" s="78"/>
      <c r="F167" s="78"/>
    </row>
    <row r="168" spans="2:6" x14ac:dyDescent="0.25">
      <c r="B168" s="78"/>
      <c r="C168" s="78"/>
      <c r="D168" s="78"/>
      <c r="F168" s="78"/>
    </row>
    <row r="169" spans="2:6" x14ac:dyDescent="0.25">
      <c r="B169" s="78"/>
      <c r="C169" s="78"/>
      <c r="D169" s="78"/>
      <c r="F169" s="78"/>
    </row>
    <row r="170" spans="2:6" x14ac:dyDescent="0.25">
      <c r="B170" s="78"/>
      <c r="C170" s="78"/>
      <c r="D170" s="78"/>
      <c r="F170" s="78"/>
    </row>
    <row r="171" spans="2:6" x14ac:dyDescent="0.25">
      <c r="B171" s="78"/>
      <c r="C171" s="78"/>
      <c r="D171" s="78"/>
      <c r="F171" s="78"/>
    </row>
    <row r="172" spans="2:6" x14ac:dyDescent="0.25">
      <c r="B172" s="78"/>
      <c r="C172" s="78"/>
      <c r="D172" s="78"/>
      <c r="F172" s="78"/>
    </row>
    <row r="173" spans="2:6" x14ac:dyDescent="0.25">
      <c r="B173" s="78"/>
      <c r="C173" s="78"/>
      <c r="D173" s="78"/>
      <c r="F173" s="78"/>
    </row>
    <row r="174" spans="2:6" x14ac:dyDescent="0.25">
      <c r="B174" s="78"/>
      <c r="C174" s="78"/>
      <c r="D174" s="78"/>
      <c r="F174" s="78"/>
    </row>
    <row r="175" spans="2:6" x14ac:dyDescent="0.25">
      <c r="B175" s="78"/>
      <c r="C175" s="78"/>
      <c r="D175" s="78"/>
      <c r="F175" s="78"/>
    </row>
    <row r="176" spans="2:6" x14ac:dyDescent="0.25">
      <c r="B176" s="78"/>
      <c r="C176" s="78"/>
      <c r="D176" s="78"/>
      <c r="F176" s="78"/>
    </row>
    <row r="177" spans="2:6" x14ac:dyDescent="0.25">
      <c r="B177" s="78"/>
      <c r="C177" s="78"/>
      <c r="D177" s="78"/>
      <c r="F177" s="78"/>
    </row>
    <row r="178" spans="2:6" x14ac:dyDescent="0.25">
      <c r="B178" s="78"/>
      <c r="C178" s="78"/>
      <c r="D178" s="78"/>
      <c r="F178" s="78"/>
    </row>
    <row r="179" spans="2:6" x14ac:dyDescent="0.25">
      <c r="B179" s="78"/>
      <c r="C179" s="78"/>
      <c r="D179" s="78"/>
      <c r="F179" s="78"/>
    </row>
    <row r="180" spans="2:6" x14ac:dyDescent="0.25">
      <c r="B180" s="78"/>
      <c r="C180" s="78"/>
      <c r="D180" s="78"/>
      <c r="F180" s="78"/>
    </row>
    <row r="181" spans="2:6" x14ac:dyDescent="0.25">
      <c r="B181" s="78"/>
      <c r="C181" s="78"/>
      <c r="D181" s="78"/>
      <c r="F181" s="78"/>
    </row>
    <row r="182" spans="2:6" x14ac:dyDescent="0.25">
      <c r="B182" s="78"/>
      <c r="C182" s="78"/>
      <c r="D182" s="78"/>
      <c r="F182" s="78"/>
    </row>
    <row r="183" spans="2:6" x14ac:dyDescent="0.25">
      <c r="B183" s="78"/>
      <c r="C183" s="78"/>
      <c r="D183" s="78"/>
      <c r="F183" s="78"/>
    </row>
    <row r="184" spans="2:6" x14ac:dyDescent="0.25">
      <c r="B184" s="78"/>
      <c r="C184" s="78"/>
      <c r="D184" s="78"/>
      <c r="F184" s="78"/>
    </row>
    <row r="185" spans="2:6" x14ac:dyDescent="0.25">
      <c r="B185" s="78"/>
      <c r="C185" s="78"/>
      <c r="D185" s="78"/>
      <c r="F185" s="78"/>
    </row>
    <row r="186" spans="2:6" x14ac:dyDescent="0.25">
      <c r="B186" s="78"/>
      <c r="C186" s="78"/>
      <c r="D186" s="78"/>
      <c r="F186" s="78"/>
    </row>
    <row r="187" spans="2:6" x14ac:dyDescent="0.25">
      <c r="B187" s="78"/>
      <c r="C187" s="78"/>
      <c r="D187" s="78"/>
      <c r="F187" s="78"/>
    </row>
    <row r="188" spans="2:6" x14ac:dyDescent="0.25">
      <c r="B188" s="78"/>
      <c r="C188" s="78"/>
      <c r="D188" s="78"/>
      <c r="F188" s="78"/>
    </row>
    <row r="189" spans="2:6" x14ac:dyDescent="0.25">
      <c r="B189" s="78"/>
      <c r="C189" s="78"/>
      <c r="D189" s="78"/>
      <c r="F189" s="78"/>
    </row>
    <row r="190" spans="2:6" x14ac:dyDescent="0.25">
      <c r="B190" s="78"/>
      <c r="C190" s="78"/>
      <c r="D190" s="78"/>
      <c r="F190" s="78"/>
    </row>
    <row r="191" spans="2:6" x14ac:dyDescent="0.25">
      <c r="B191" s="78"/>
      <c r="C191" s="78"/>
      <c r="D191" s="78"/>
      <c r="F191" s="78"/>
    </row>
    <row r="192" spans="2:6" x14ac:dyDescent="0.25">
      <c r="B192" s="78"/>
      <c r="C192" s="78"/>
      <c r="D192" s="78"/>
      <c r="F192" s="78"/>
    </row>
    <row r="193" spans="2:6" x14ac:dyDescent="0.25">
      <c r="B193" s="78"/>
      <c r="C193" s="78"/>
      <c r="D193" s="78"/>
      <c r="F193" s="78"/>
    </row>
    <row r="194" spans="2:6" x14ac:dyDescent="0.25">
      <c r="B194" s="78"/>
      <c r="C194" s="78"/>
      <c r="D194" s="78"/>
      <c r="F194" s="78"/>
    </row>
    <row r="195" spans="2:6" x14ac:dyDescent="0.25">
      <c r="B195" s="78"/>
      <c r="C195" s="78"/>
      <c r="D195" s="78"/>
      <c r="F195" s="78"/>
    </row>
    <row r="196" spans="2:6" x14ac:dyDescent="0.25">
      <c r="B196" s="78"/>
      <c r="C196" s="78"/>
      <c r="D196" s="78"/>
      <c r="F196" s="78"/>
    </row>
    <row r="197" spans="2:6" x14ac:dyDescent="0.25">
      <c r="B197" s="78"/>
      <c r="C197" s="78"/>
      <c r="D197" s="78"/>
      <c r="F197" s="78"/>
    </row>
    <row r="198" spans="2:6" x14ac:dyDescent="0.25">
      <c r="B198" s="78"/>
      <c r="C198" s="78"/>
      <c r="D198" s="78"/>
      <c r="F198" s="78"/>
    </row>
    <row r="199" spans="2:6" x14ac:dyDescent="0.25">
      <c r="B199" s="78"/>
      <c r="C199" s="78"/>
      <c r="D199" s="78"/>
      <c r="F199" s="78"/>
    </row>
    <row r="200" spans="2:6" x14ac:dyDescent="0.25">
      <c r="B200" s="78"/>
      <c r="C200" s="78"/>
      <c r="D200" s="78"/>
      <c r="F200" s="78"/>
    </row>
    <row r="201" spans="2:6" x14ac:dyDescent="0.25">
      <c r="B201" s="78"/>
      <c r="C201" s="78"/>
      <c r="D201" s="78"/>
      <c r="F201" s="78"/>
    </row>
    <row r="202" spans="2:6" x14ac:dyDescent="0.25">
      <c r="B202" s="78"/>
      <c r="C202" s="78"/>
      <c r="D202" s="78"/>
      <c r="F202" s="78"/>
    </row>
    <row r="203" spans="2:6" x14ac:dyDescent="0.25">
      <c r="B203" s="78"/>
      <c r="C203" s="78"/>
      <c r="D203" s="78"/>
      <c r="F203" s="78"/>
    </row>
    <row r="204" spans="2:6" x14ac:dyDescent="0.25">
      <c r="B204" s="78"/>
      <c r="C204" s="78"/>
      <c r="D204" s="78"/>
      <c r="F204" s="78"/>
    </row>
    <row r="205" spans="2:6" x14ac:dyDescent="0.25">
      <c r="B205" s="78"/>
      <c r="C205" s="78"/>
      <c r="D205" s="78"/>
      <c r="F205" s="78"/>
    </row>
    <row r="206" spans="2:6" x14ac:dyDescent="0.25">
      <c r="B206" s="78"/>
      <c r="C206" s="78"/>
      <c r="D206" s="78"/>
      <c r="F206" s="78"/>
    </row>
    <row r="207" spans="2:6" x14ac:dyDescent="0.25">
      <c r="B207" s="78"/>
      <c r="C207" s="78"/>
      <c r="D207" s="78"/>
      <c r="F207" s="78"/>
    </row>
    <row r="208" spans="2:6" x14ac:dyDescent="0.25">
      <c r="B208" s="78"/>
      <c r="C208" s="78"/>
      <c r="D208" s="78"/>
      <c r="F208" s="78"/>
    </row>
    <row r="209" spans="2:6" x14ac:dyDescent="0.25">
      <c r="B209" s="78"/>
      <c r="C209" s="78"/>
      <c r="D209" s="78"/>
      <c r="F209" s="78"/>
    </row>
    <row r="210" spans="2:6" x14ac:dyDescent="0.25">
      <c r="B210" s="78"/>
      <c r="C210" s="78"/>
      <c r="D210" s="78"/>
      <c r="F210" s="78"/>
    </row>
    <row r="211" spans="2:6" x14ac:dyDescent="0.25">
      <c r="B211" s="78"/>
      <c r="C211" s="78"/>
      <c r="D211" s="78"/>
      <c r="F211" s="78"/>
    </row>
    <row r="212" spans="2:6" x14ac:dyDescent="0.25">
      <c r="B212" s="78"/>
      <c r="C212" s="78"/>
      <c r="D212" s="78"/>
      <c r="F212" s="78"/>
    </row>
    <row r="213" spans="2:6" x14ac:dyDescent="0.25">
      <c r="B213" s="78"/>
      <c r="C213" s="78"/>
      <c r="D213" s="78"/>
      <c r="F213" s="78"/>
    </row>
    <row r="214" spans="2:6" x14ac:dyDescent="0.25">
      <c r="B214" s="78"/>
      <c r="C214" s="78"/>
      <c r="D214" s="78"/>
      <c r="F214" s="78"/>
    </row>
    <row r="215" spans="2:6" x14ac:dyDescent="0.25">
      <c r="B215" s="78"/>
      <c r="C215" s="78"/>
      <c r="D215" s="78"/>
      <c r="F215" s="78"/>
    </row>
    <row r="216" spans="2:6" x14ac:dyDescent="0.25">
      <c r="B216" s="78"/>
      <c r="C216" s="78"/>
      <c r="D216" s="78"/>
      <c r="F216" s="78"/>
    </row>
  </sheetData>
  <sortState ref="A78:C84">
    <sortCondition ref="A78"/>
  </sortState>
  <mergeCells count="2">
    <mergeCell ref="L78:N78"/>
    <mergeCell ref="A1:G1"/>
  </mergeCells>
  <conditionalFormatting sqref="G36:P69">
    <cfRule type="duplicateValues" dxfId="10" priority="1"/>
  </conditionalFormatting>
  <pageMargins left="0.7" right="0.7" top="0.75" bottom="0.75" header="0.3" footer="0.3"/>
  <ignoredErrors>
    <ignoredError sqref="C3:C30 F3:F28" numberStoredAsText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10</vt:i4>
      </vt:variant>
    </vt:vector>
  </HeadingPairs>
  <TitlesOfParts>
    <vt:vector size="14" baseType="lpstr">
      <vt:lpstr>Ventes</vt:lpstr>
      <vt:lpstr>Récap € Boutiques</vt:lpstr>
      <vt:lpstr>Stock</vt:lpstr>
      <vt:lpstr>Ref</vt:lpstr>
      <vt:lpstr>_€_bijoux</vt:lpstr>
      <vt:lpstr>Boutique</vt:lpstr>
      <vt:lpstr>boutiques</vt:lpstr>
      <vt:lpstr>Date</vt:lpstr>
      <vt:lpstr>Finition___coloris</vt:lpstr>
      <vt:lpstr>Marchés</vt:lpstr>
      <vt:lpstr>prix</vt:lpstr>
      <vt:lpstr>Prix_public</vt:lpstr>
      <vt:lpstr>Produit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servane larsonneur</dc:creator>
  <cp:lastModifiedBy>servane larsonneur</cp:lastModifiedBy>
  <dcterms:created xsi:type="dcterms:W3CDTF">2018-02-07T13:42:05Z</dcterms:created>
  <dcterms:modified xsi:type="dcterms:W3CDTF">2018-02-08T08:42:29Z</dcterms:modified>
</cp:coreProperties>
</file>