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Feuil1" sheetId="1" r:id="rId1"/>
    <sheet name="TABLEAU-ACIER" sheetId="2" r:id="rId2"/>
    <sheet name="Feuil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42" i="1" l="1"/>
  <c r="Q28" i="1"/>
  <c r="F28" i="1"/>
  <c r="C28" i="1"/>
  <c r="H28" i="1" s="1"/>
  <c r="J28" i="1" s="1"/>
  <c r="H21" i="1"/>
  <c r="N21" i="1" s="1"/>
  <c r="Q21" i="1" s="1"/>
  <c r="S21" i="1" s="1"/>
  <c r="F21" i="1"/>
  <c r="C21" i="1"/>
  <c r="AB19" i="1"/>
  <c r="S32" i="1" s="1"/>
  <c r="S12" i="1"/>
  <c r="Q12" i="1"/>
  <c r="F12" i="1"/>
  <c r="H12" i="1" s="1"/>
  <c r="J12" i="1" s="1"/>
  <c r="C12" i="1"/>
  <c r="U6" i="1"/>
  <c r="F4" i="1"/>
  <c r="H4" i="1" s="1"/>
  <c r="C4" i="1"/>
  <c r="N4" i="1" l="1"/>
  <c r="Q4" i="1" s="1"/>
  <c r="S4" i="1" s="1"/>
  <c r="J4" i="1"/>
  <c r="J21" i="1"/>
  <c r="S28" i="1"/>
</calcChain>
</file>

<file path=xl/sharedStrings.xml><?xml version="1.0" encoding="utf-8"?>
<sst xmlns="http://schemas.openxmlformats.org/spreadsheetml/2006/main" count="80" uniqueCount="58">
  <si>
    <t xml:space="preserve">      Diamètre</t>
  </si>
  <si>
    <t xml:space="preserve">                              SECTION EN cm2</t>
  </si>
  <si>
    <t xml:space="preserve">        (mm)</t>
  </si>
  <si>
    <t>1 barre</t>
  </si>
  <si>
    <t>2 barres</t>
  </si>
  <si>
    <t>3 barres</t>
  </si>
  <si>
    <t>4 barres</t>
  </si>
  <si>
    <t>5 barres</t>
  </si>
  <si>
    <t>6 barres</t>
  </si>
  <si>
    <t>7 barres</t>
  </si>
  <si>
    <t>8 barres</t>
  </si>
  <si>
    <t>9 barres</t>
  </si>
  <si>
    <t>10 barres</t>
  </si>
  <si>
    <t>1 MPa</t>
  </si>
  <si>
    <t>1 N/mm2</t>
  </si>
  <si>
    <t>10 daN/cm2</t>
  </si>
  <si>
    <t xml:space="preserve">  </t>
  </si>
  <si>
    <t>ELU</t>
  </si>
  <si>
    <t>SUR APPUIS</t>
  </si>
  <si>
    <t xml:space="preserve">= </t>
  </si>
  <si>
    <t>Mu</t>
  </si>
  <si>
    <t>b_o</t>
  </si>
  <si>
    <t>d</t>
  </si>
  <si>
    <t>f_bu</t>
  </si>
  <si>
    <t>μlu  =</t>
  </si>
  <si>
    <t>TEST</t>
  </si>
  <si>
    <r>
      <rPr>
        <b/>
        <sz val="11"/>
        <color theme="1"/>
        <rFont val="Calibri"/>
        <family val="2"/>
        <scheme val="minor"/>
      </rPr>
      <t>α</t>
    </r>
    <r>
      <rPr>
        <sz val="11"/>
        <color theme="1"/>
        <rFont val="Calibri"/>
        <family val="2"/>
        <scheme val="minor"/>
      </rPr>
      <t xml:space="preserve"> = (1-√(1-2μ_bu ))/(0.8) </t>
    </r>
  </si>
  <si>
    <r>
      <rPr>
        <b/>
        <sz val="11"/>
        <color theme="1"/>
        <rFont val="Calibri"/>
        <family val="2"/>
        <scheme val="minor"/>
      </rPr>
      <t xml:space="preserve"> Zb</t>
    </r>
    <r>
      <rPr>
        <sz val="11"/>
        <color theme="1"/>
        <rFont val="Calibri"/>
        <family val="2"/>
        <scheme val="minor"/>
      </rPr>
      <t xml:space="preserve"> = d (1-0,4 α)</t>
    </r>
  </si>
  <si>
    <r>
      <rPr>
        <b/>
        <sz val="11"/>
        <color theme="1"/>
        <rFont val="Calibri"/>
        <family val="2"/>
        <scheme val="minor"/>
      </rPr>
      <t>Au</t>
    </r>
    <r>
      <rPr>
        <sz val="11"/>
        <color theme="1"/>
        <rFont val="Calibri"/>
        <family val="2"/>
        <scheme val="minor"/>
      </rPr>
      <t xml:space="preserve"> =   Mu/(Zb× fed ) </t>
    </r>
  </si>
  <si>
    <t>μbu=</t>
  </si>
  <si>
    <t>Tm/m*m2*Mpa</t>
  </si>
  <si>
    <t>T/m2*Mpa</t>
  </si>
  <si>
    <t>T/m2*N/mm2</t>
  </si>
  <si>
    <t>T/10^6*N*mm2*/mm2</t>
  </si>
  <si>
    <t>1000 Kg/10^6*N</t>
  </si>
  <si>
    <t>1 Kg/1000 N 9,83N/1000N</t>
  </si>
  <si>
    <t>ELS</t>
  </si>
  <si>
    <t>μser = Mser/(bo×d^2  (σ_bc ) ̅ )</t>
  </si>
  <si>
    <t>Mser</t>
  </si>
  <si>
    <t>(σ_bc ) ̅</t>
  </si>
  <si>
    <t xml:space="preserve"> μrd =  </t>
  </si>
  <si>
    <r>
      <rPr>
        <b/>
        <sz val="11"/>
        <color theme="1"/>
        <rFont val="Calibri"/>
        <family val="2"/>
        <scheme val="minor"/>
      </rPr>
      <t>Zb</t>
    </r>
    <r>
      <rPr>
        <sz val="11"/>
        <color theme="1"/>
        <rFont val="Calibri"/>
        <family val="2"/>
        <scheme val="minor"/>
      </rPr>
      <t xml:space="preserve"> = d (1-   (α_1 ) ̅/3  )</t>
    </r>
  </si>
  <si>
    <r>
      <rPr>
        <b/>
        <sz val="11"/>
        <color theme="1"/>
        <rFont val="Calibri"/>
        <family val="2"/>
        <scheme val="minor"/>
      </rPr>
      <t xml:space="preserve">: Aser </t>
    </r>
    <r>
      <rPr>
        <sz val="11"/>
        <color theme="1"/>
        <rFont val="Calibri"/>
        <family val="2"/>
        <scheme val="minor"/>
      </rPr>
      <t xml:space="preserve">=   Mser/(Z_b  *(〖 σ〗_(s ) ) ̅  ) </t>
    </r>
  </si>
  <si>
    <t xml:space="preserve"> μser =</t>
  </si>
  <si>
    <t>EN TRAVEE</t>
  </si>
  <si>
    <t>ft28</t>
  </si>
  <si>
    <t>fe</t>
  </si>
  <si>
    <t>B</t>
  </si>
  <si>
    <t>H</t>
  </si>
  <si>
    <t>D</t>
  </si>
  <si>
    <t>Amin =</t>
  </si>
  <si>
    <t xml:space="preserve">max (  (b*h)/1000;0,23bd ft28/fe  ) </t>
  </si>
  <si>
    <t xml:space="preserve">la section d'armatures à prendre en compte est : </t>
  </si>
  <si>
    <t xml:space="preserve">A = max ( </t>
  </si>
  <si>
    <t>Au;Aser;Amin)</t>
  </si>
  <si>
    <t>d'où</t>
  </si>
  <si>
    <t>A =</t>
  </si>
  <si>
    <t>cm2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</si>
</sst>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Palatino Linotype"/>
      <family val="1"/>
    </font>
    <font>
      <sz val="22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3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3" borderId="0" xfId="0" applyFill="1"/>
    <xf numFmtId="0" fontId="4" fillId="0" borderId="0" xfId="0" applyFont="1" applyAlignment="1">
      <alignment horizontal="left" indent="4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indent="4"/>
    </xf>
    <xf numFmtId="0" fontId="1" fillId="4" borderId="0" xfId="0" applyFont="1" applyFill="1"/>
    <xf numFmtId="0" fontId="0" fillId="4" borderId="0" xfId="0" applyFill="1"/>
    <xf numFmtId="0" fontId="0" fillId="0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7" borderId="0" xfId="0" applyFill="1"/>
    <xf numFmtId="0" fontId="1" fillId="0" borderId="0" xfId="0" applyFont="1" applyFill="1"/>
    <xf numFmtId="0" fontId="1" fillId="8" borderId="0" xfId="0" applyFont="1" applyFill="1"/>
    <xf numFmtId="0" fontId="7" fillId="2" borderId="0" xfId="0" applyFont="1" applyFill="1"/>
  </cellXfs>
  <cellStyles count="1">
    <cellStyle name="Normal" xfId="0" builtinId="0"/>
  </cellStyles>
  <dxfs count="12"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font>
        <b/>
      </font>
      <fill>
        <patternFill patternType="none">
          <fgColor rgb="FF000000"/>
          <bgColor rgb="FFFFFF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276225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552450"/>
          <a:ext cx="276225" cy="2095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428625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781050"/>
          <a:ext cx="428625" cy="3143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O/CALCULS%20Finaux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D et MOMENT et EFFORT TRANCHA"/>
      <sheetName val="ARMATURES"/>
      <sheetName val="tableau aciers"/>
      <sheetName val="Feuil4"/>
      <sheetName val="ESSAI1"/>
      <sheetName val="FACTURATION"/>
      <sheetName val="CLIENT"/>
      <sheetName val="DEROULANTE"/>
      <sheetName val="ABSOLU"/>
      <sheetName val="GRAPHIQUE"/>
      <sheetName val="tableau aciers (2)"/>
    </sheetNames>
    <sheetDataSet>
      <sheetData sheetId="0">
        <row r="17">
          <cell r="AK17">
            <v>7.1481174826801555</v>
          </cell>
          <cell r="AL17">
            <v>10.590224224020233</v>
          </cell>
          <cell r="AM17">
            <v>-11.43698797228825</v>
          </cell>
          <cell r="AN17">
            <v>-16.944358758432372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eau59" displayName="Tableau59" ref="F5:P19" totalsRowShown="0" dataDxfId="11">
  <autoFilter ref="F5:P19"/>
  <tableColumns count="11">
    <tableColumn id="1" name="        (mm)" dataDxfId="10"/>
    <tableColumn id="2" name="1 barre" dataDxfId="9"/>
    <tableColumn id="3" name="2 barres" dataDxfId="8"/>
    <tableColumn id="4" name="3 barres" dataDxfId="7"/>
    <tableColumn id="5" name="4 barres" dataDxfId="6"/>
    <tableColumn id="6" name="5 barres" dataDxfId="5"/>
    <tableColumn id="7" name="6 barres" dataDxfId="4"/>
    <tableColumn id="8" name="7 barres" dataDxfId="3"/>
    <tableColumn id="9" name="8 barres" dataDxfId="2"/>
    <tableColumn id="10" name="9 barres" dataDxfId="1"/>
    <tableColumn id="11" name="10 barres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topLeftCell="A22" workbookViewId="0">
      <selection activeCell="O42" sqref="O42"/>
    </sheetView>
  </sheetViews>
  <sheetFormatPr baseColWidth="10" defaultColWidth="9.140625" defaultRowHeight="15" x14ac:dyDescent="0.25"/>
  <cols>
    <col min="14" max="14" width="10.5703125" bestFit="1" customWidth="1"/>
  </cols>
  <sheetData>
    <row r="1" spans="1:21" x14ac:dyDescent="0.25">
      <c r="F1" s="8" t="s">
        <v>13</v>
      </c>
      <c r="G1" s="8" t="s">
        <v>14</v>
      </c>
      <c r="H1" s="8" t="s">
        <v>15</v>
      </c>
      <c r="I1" s="8"/>
    </row>
    <row r="2" spans="1:21" ht="28.5" x14ac:dyDescent="0.45">
      <c r="A2" s="9" t="s">
        <v>16</v>
      </c>
      <c r="B2" s="10" t="s">
        <v>17</v>
      </c>
      <c r="J2" s="11" t="s">
        <v>18</v>
      </c>
    </row>
    <row r="3" spans="1:21" ht="18" x14ac:dyDescent="0.35">
      <c r="A3" s="12" t="s">
        <v>19</v>
      </c>
      <c r="C3" s="13" t="s">
        <v>20</v>
      </c>
      <c r="D3" s="14" t="s">
        <v>21</v>
      </c>
      <c r="E3" s="14" t="s">
        <v>22</v>
      </c>
      <c r="F3" s="14" t="s">
        <v>23</v>
      </c>
      <c r="G3" s="13" t="s">
        <v>24</v>
      </c>
      <c r="H3">
        <v>0.39200000000000002</v>
      </c>
      <c r="J3" s="15"/>
      <c r="K3" s="15" t="s">
        <v>25</v>
      </c>
      <c r="L3" s="15"/>
      <c r="M3" s="15"/>
      <c r="N3" t="s">
        <v>26</v>
      </c>
      <c r="Q3" t="s">
        <v>27</v>
      </c>
      <c r="S3" t="s">
        <v>28</v>
      </c>
    </row>
    <row r="4" spans="1:21" x14ac:dyDescent="0.25">
      <c r="C4" s="16">
        <f>-'[1]CMD et MOMENT et EFFORT TRANCHA'!AN17</f>
        <v>16.944358758432372</v>
      </c>
      <c r="D4">
        <v>1</v>
      </c>
      <c r="E4">
        <v>0.16500000000000001</v>
      </c>
      <c r="F4">
        <f>0.85*25/1.5</f>
        <v>14.166666666666666</v>
      </c>
      <c r="G4" s="10" t="s">
        <v>29</v>
      </c>
      <c r="H4" s="17">
        <f>+(C4)*$U$6/(D4*(E4^2)*F4)</f>
        <v>0.43186011108835581</v>
      </c>
      <c r="J4" t="str">
        <f>+IF(H4&lt;H3,"pas besoins d'armatures comprimées ","Section  doublement armée ou SDA")</f>
        <v>Section  doublement armée ou SDA</v>
      </c>
      <c r="N4" s="17">
        <f>+(1-SQRT(1-2*H4))/0.8</f>
        <v>0.78854886190530626</v>
      </c>
      <c r="Q4" s="17">
        <f>0.165*(1-0.4*N4)</f>
        <v>0.11295577511424978</v>
      </c>
      <c r="S4" s="18">
        <f>C4/(Q4*(400/1.15))</f>
        <v>0.43127526132435423</v>
      </c>
    </row>
    <row r="6" spans="1:21" x14ac:dyDescent="0.25">
      <c r="G6" s="19" t="s">
        <v>30</v>
      </c>
      <c r="H6" s="20"/>
      <c r="I6" s="20" t="s">
        <v>31</v>
      </c>
      <c r="J6" s="20"/>
      <c r="K6" s="20" t="s">
        <v>32</v>
      </c>
      <c r="L6" s="20"/>
      <c r="M6" s="20" t="s">
        <v>33</v>
      </c>
      <c r="N6" s="20"/>
      <c r="O6" s="20"/>
      <c r="P6" s="20" t="s">
        <v>34</v>
      </c>
      <c r="Q6" s="20"/>
      <c r="R6" s="20" t="s">
        <v>35</v>
      </c>
      <c r="S6" s="20"/>
      <c r="T6" s="21"/>
      <c r="U6" s="22">
        <f>9.83/1000</f>
        <v>9.8300000000000002E-3</v>
      </c>
    </row>
    <row r="7" spans="1:21" x14ac:dyDescent="0.25">
      <c r="B7" s="10" t="s">
        <v>36</v>
      </c>
    </row>
    <row r="9" spans="1:21" x14ac:dyDescent="0.25">
      <c r="A9" t="s">
        <v>37</v>
      </c>
    </row>
    <row r="11" spans="1:21" x14ac:dyDescent="0.25">
      <c r="C11" s="23" t="s">
        <v>38</v>
      </c>
      <c r="D11" s="14" t="s">
        <v>21</v>
      </c>
      <c r="E11" s="14" t="s">
        <v>22</v>
      </c>
      <c r="F11" s="14" t="s">
        <v>39</v>
      </c>
      <c r="G11" s="13" t="s">
        <v>40</v>
      </c>
      <c r="H11">
        <v>0.217</v>
      </c>
      <c r="K11" t="s">
        <v>25</v>
      </c>
      <c r="Q11" t="s">
        <v>41</v>
      </c>
      <c r="S11" t="s">
        <v>42</v>
      </c>
    </row>
    <row r="12" spans="1:21" x14ac:dyDescent="0.25">
      <c r="C12" s="24">
        <f>-'[1]CMD et MOMENT et EFFORT TRANCHA'!AM17</f>
        <v>11.43698797228825</v>
      </c>
      <c r="D12">
        <v>1</v>
      </c>
      <c r="E12">
        <v>0.16500000000000001</v>
      </c>
      <c r="F12">
        <f>0.6*25</f>
        <v>15</v>
      </c>
      <c r="G12" s="10" t="s">
        <v>43</v>
      </c>
      <c r="H12" s="17">
        <f>+(C12*$U$6)/(D4*(E4^2)*F12)</f>
        <v>0.27529988801369698</v>
      </c>
      <c r="J12" t="str">
        <f>+IF(H12&lt;H11,"pas besoins d'armatures comprimées ","Section doublement armée ou SDA")</f>
        <v>Section doublement armée ou SDA</v>
      </c>
      <c r="Q12" s="17">
        <f>0.165*(1-(0.527/3))</f>
        <v>0.13601500000000002</v>
      </c>
      <c r="S12" s="18">
        <f>C12/(Q12*266.67)</f>
        <v>0.3153194044331214</v>
      </c>
    </row>
    <row r="14" spans="1:21" x14ac:dyDescent="0.25">
      <c r="B14" s="10"/>
    </row>
    <row r="16" spans="1:21" ht="28.5" x14ac:dyDescent="0.45">
      <c r="J16" s="11" t="s">
        <v>44</v>
      </c>
    </row>
    <row r="19" spans="3:28" x14ac:dyDescent="0.25">
      <c r="AA19" t="s">
        <v>45</v>
      </c>
      <c r="AB19">
        <f>0.6+0.06*40</f>
        <v>3</v>
      </c>
    </row>
    <row r="20" spans="3:28" x14ac:dyDescent="0.25">
      <c r="C20" s="13" t="s">
        <v>20</v>
      </c>
      <c r="D20" s="14" t="s">
        <v>21</v>
      </c>
      <c r="E20" s="14" t="s">
        <v>22</v>
      </c>
      <c r="F20" s="14" t="s">
        <v>23</v>
      </c>
      <c r="G20" s="13" t="s">
        <v>24</v>
      </c>
      <c r="H20">
        <v>0.39200000000000002</v>
      </c>
      <c r="J20" s="15"/>
      <c r="K20" s="15" t="s">
        <v>25</v>
      </c>
      <c r="L20" s="15"/>
      <c r="M20" s="15"/>
      <c r="N20" t="s">
        <v>26</v>
      </c>
      <c r="Q20" t="s">
        <v>27</v>
      </c>
      <c r="S20" t="s">
        <v>28</v>
      </c>
      <c r="AA20" t="s">
        <v>46</v>
      </c>
      <c r="AB20">
        <v>400</v>
      </c>
    </row>
    <row r="21" spans="3:28" x14ac:dyDescent="0.25">
      <c r="C21" s="16">
        <f>+'[1]CMD et MOMENT et EFFORT TRANCHA'!AL17</f>
        <v>10.590224224020233</v>
      </c>
      <c r="D21">
        <v>1</v>
      </c>
      <c r="E21">
        <v>0.16500000000000001</v>
      </c>
      <c r="F21">
        <f>0.85*25/1.5</f>
        <v>14.166666666666666</v>
      </c>
      <c r="G21" s="10" t="s">
        <v>29</v>
      </c>
      <c r="H21" s="17">
        <f>+(C21)*U6/(D21*(E21^2)*F21)</f>
        <v>0.26991256943022235</v>
      </c>
      <c r="J21" t="str">
        <f>+IF(H21&lt;H20,"pas besoins d'armatures comprimées ","Section à doublement armée ou SDA")</f>
        <v xml:space="preserve">pas besoins d'armatures comprimées </v>
      </c>
      <c r="N21" s="17">
        <f>+(1-SQRT(1-2*H21))/0.8</f>
        <v>0.40204763074182331</v>
      </c>
      <c r="Q21" s="17">
        <f>0.165*(1-0.4*N21)</f>
        <v>0.13846485637103967</v>
      </c>
      <c r="S21" s="18">
        <f>C21/(Q21*(400/1.15))</f>
        <v>0.21988896996701196</v>
      </c>
      <c r="AA21" t="s">
        <v>47</v>
      </c>
      <c r="AB21">
        <v>100</v>
      </c>
    </row>
    <row r="22" spans="3:28" x14ac:dyDescent="0.25">
      <c r="AA22" t="s">
        <v>48</v>
      </c>
      <c r="AB22">
        <v>20</v>
      </c>
    </row>
    <row r="23" spans="3:28" x14ac:dyDescent="0.25">
      <c r="AA23" t="s">
        <v>49</v>
      </c>
      <c r="AB23">
        <v>15</v>
      </c>
    </row>
    <row r="27" spans="3:28" x14ac:dyDescent="0.25">
      <c r="C27" s="23" t="s">
        <v>38</v>
      </c>
      <c r="D27" s="14" t="s">
        <v>21</v>
      </c>
      <c r="E27" s="14" t="s">
        <v>22</v>
      </c>
      <c r="F27" s="14" t="s">
        <v>39</v>
      </c>
      <c r="G27" s="13" t="s">
        <v>40</v>
      </c>
      <c r="H27">
        <v>0.217</v>
      </c>
      <c r="K27" t="s">
        <v>25</v>
      </c>
      <c r="Q27" t="s">
        <v>41</v>
      </c>
      <c r="S27" t="s">
        <v>42</v>
      </c>
    </row>
    <row r="28" spans="3:28" x14ac:dyDescent="0.25">
      <c r="C28" s="24">
        <f>+'[1]CMD et MOMENT et EFFORT TRANCHA'!AK17</f>
        <v>7.1481174826801555</v>
      </c>
      <c r="D28">
        <v>1</v>
      </c>
      <c r="E28">
        <v>1.65</v>
      </c>
      <c r="F28">
        <f>0.6*25</f>
        <v>15</v>
      </c>
      <c r="G28" s="10" t="s">
        <v>43</v>
      </c>
      <c r="H28" s="17">
        <f>+(C28*U6)/(D21*(E21^2)*F28)</f>
        <v>0.17206243000856056</v>
      </c>
      <c r="J28" t="str">
        <f>+IF(H28&lt;H27,"pas besoins d'armatures comprimées ","Section doublement armée ou SDA")</f>
        <v xml:space="preserve">pas besoins d'armatures comprimées </v>
      </c>
      <c r="Q28" s="17">
        <f>0.165*(1-(0.527/3))</f>
        <v>0.13601500000000002</v>
      </c>
      <c r="S28" s="18">
        <f>C28/(Q28*266.67)</f>
        <v>0.19707462777070084</v>
      </c>
    </row>
    <row r="31" spans="3:28" x14ac:dyDescent="0.25">
      <c r="S31" s="10" t="s">
        <v>50</v>
      </c>
      <c r="T31" t="s">
        <v>51</v>
      </c>
    </row>
    <row r="32" spans="3:28" x14ac:dyDescent="0.25">
      <c r="S32" s="18">
        <f>+MAX((AB21*AB22)/1000,(0.23*AB21*AB23*AB19)/AB20)</f>
        <v>2.5874999999999999</v>
      </c>
    </row>
    <row r="40" spans="7:16" x14ac:dyDescent="0.25">
      <c r="I40" t="s">
        <v>52</v>
      </c>
    </row>
    <row r="42" spans="7:16" ht="26.25" x14ac:dyDescent="0.4">
      <c r="G42" t="s">
        <v>53</v>
      </c>
      <c r="H42" t="s">
        <v>54</v>
      </c>
      <c r="K42" t="s">
        <v>55</v>
      </c>
      <c r="N42" s="25" t="s">
        <v>56</v>
      </c>
      <c r="O42" s="25">
        <f>+MAX(S21,S28,S32)</f>
        <v>2.5874999999999999</v>
      </c>
      <c r="P42" s="25" t="s">
        <v>57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P19"/>
  <sheetViews>
    <sheetView workbookViewId="0">
      <selection activeCell="D14" sqref="D14"/>
    </sheetView>
  </sheetViews>
  <sheetFormatPr baseColWidth="10" defaultColWidth="9.140625" defaultRowHeight="15" x14ac:dyDescent="0.25"/>
  <sheetData>
    <row r="4" spans="6:16" x14ac:dyDescent="0.25">
      <c r="F4" s="1" t="s">
        <v>0</v>
      </c>
      <c r="G4" s="1"/>
      <c r="H4" s="1"/>
      <c r="I4" s="1" t="s">
        <v>1</v>
      </c>
      <c r="J4" s="2"/>
      <c r="K4" s="3"/>
      <c r="L4" s="1"/>
      <c r="M4" s="1"/>
      <c r="N4" s="1"/>
      <c r="O4" s="1"/>
      <c r="P4" s="1"/>
    </row>
    <row r="5" spans="6:16" x14ac:dyDescent="0.25">
      <c r="F5" t="s">
        <v>2</v>
      </c>
      <c r="G5" t="s">
        <v>3</v>
      </c>
      <c r="H5" t="s">
        <v>4</v>
      </c>
      <c r="I5" t="s">
        <v>5</v>
      </c>
      <c r="J5" t="s">
        <v>6</v>
      </c>
      <c r="K5" t="s">
        <v>7</v>
      </c>
      <c r="L5" t="s">
        <v>8</v>
      </c>
      <c r="M5" t="s">
        <v>9</v>
      </c>
      <c r="N5" t="s">
        <v>10</v>
      </c>
      <c r="O5" t="s">
        <v>11</v>
      </c>
      <c r="P5" t="s">
        <v>12</v>
      </c>
    </row>
    <row r="6" spans="6:16" x14ac:dyDescent="0.25">
      <c r="F6" s="4">
        <v>4</v>
      </c>
      <c r="G6" s="5">
        <v>0.126</v>
      </c>
      <c r="H6" s="5">
        <v>0.252</v>
      </c>
      <c r="I6" s="5">
        <v>0.378</v>
      </c>
      <c r="J6" s="5">
        <v>0.504</v>
      </c>
      <c r="K6" s="5">
        <v>0.63</v>
      </c>
      <c r="L6" s="5">
        <v>0.75600000000000001</v>
      </c>
      <c r="M6" s="5">
        <v>0.88200000000000001</v>
      </c>
      <c r="N6" s="5">
        <v>1.008</v>
      </c>
      <c r="O6" s="5">
        <v>1.1339999999999999</v>
      </c>
      <c r="P6" s="5">
        <v>1.26</v>
      </c>
    </row>
    <row r="7" spans="6:16" x14ac:dyDescent="0.25">
      <c r="F7" s="4">
        <v>5</v>
      </c>
      <c r="G7" s="5">
        <v>0.19600000000000001</v>
      </c>
      <c r="H7" s="5">
        <v>0.39200000000000002</v>
      </c>
      <c r="I7" s="5">
        <v>0.58799999999999997</v>
      </c>
      <c r="J7" s="5">
        <v>0.78400000000000003</v>
      </c>
      <c r="K7" s="5">
        <v>0.98</v>
      </c>
      <c r="L7" s="5">
        <v>1.1759999999999999</v>
      </c>
      <c r="M7" s="5">
        <v>1.3720000000000001</v>
      </c>
      <c r="N7" s="5">
        <v>1.5680000000000001</v>
      </c>
      <c r="O7" s="5">
        <v>1.764</v>
      </c>
      <c r="P7" s="5">
        <v>1.96</v>
      </c>
    </row>
    <row r="8" spans="6:16" x14ac:dyDescent="0.25">
      <c r="F8" s="4">
        <v>6</v>
      </c>
      <c r="G8" s="5">
        <v>0.28299999999999997</v>
      </c>
      <c r="H8" s="5">
        <v>0.56599999999999995</v>
      </c>
      <c r="I8" s="5">
        <v>0.84899999999999998</v>
      </c>
      <c r="J8" s="5">
        <v>1.1319999999999999</v>
      </c>
      <c r="K8" s="5">
        <v>1.415</v>
      </c>
      <c r="L8" s="5">
        <v>1.698</v>
      </c>
      <c r="M8" s="5">
        <v>1.9810000000000001</v>
      </c>
      <c r="N8" s="5">
        <v>2.2639999999999998</v>
      </c>
      <c r="O8" s="5">
        <v>2.5470000000000002</v>
      </c>
      <c r="P8" s="5">
        <v>2.83</v>
      </c>
    </row>
    <row r="9" spans="6:16" x14ac:dyDescent="0.25">
      <c r="F9" s="4">
        <v>7</v>
      </c>
      <c r="G9" s="5">
        <v>0.38500000000000001</v>
      </c>
      <c r="H9" s="5">
        <v>0.77</v>
      </c>
      <c r="I9" s="5">
        <v>1.155</v>
      </c>
      <c r="J9" s="5">
        <v>1.54</v>
      </c>
      <c r="K9" s="5">
        <v>1.925</v>
      </c>
      <c r="L9" s="5">
        <v>2.31</v>
      </c>
      <c r="M9" s="5">
        <v>2.6949999999999998</v>
      </c>
      <c r="N9" s="5">
        <v>3.08</v>
      </c>
      <c r="O9" s="5">
        <v>3.4649999999999999</v>
      </c>
      <c r="P9" s="5">
        <v>3.85</v>
      </c>
    </row>
    <row r="10" spans="6:16" x14ac:dyDescent="0.25">
      <c r="F10" s="4">
        <v>8</v>
      </c>
      <c r="G10" s="5">
        <v>0.503</v>
      </c>
      <c r="H10" s="5">
        <v>1.006</v>
      </c>
      <c r="I10" s="5">
        <v>1.5089999999999999</v>
      </c>
      <c r="J10" s="5">
        <v>2.012</v>
      </c>
      <c r="K10" s="5">
        <v>2.5150000000000001</v>
      </c>
      <c r="L10" s="5">
        <v>3.0179999999999998</v>
      </c>
      <c r="M10" s="5">
        <v>3.5209999999999999</v>
      </c>
      <c r="N10" s="5">
        <v>4.024</v>
      </c>
      <c r="O10" s="5">
        <v>4.5270000000000001</v>
      </c>
      <c r="P10" s="5">
        <v>5.03</v>
      </c>
    </row>
    <row r="11" spans="6:16" x14ac:dyDescent="0.25">
      <c r="F11" s="4">
        <v>10</v>
      </c>
      <c r="G11" s="5">
        <v>0.78500000000000003</v>
      </c>
      <c r="H11" s="5">
        <v>1.57</v>
      </c>
      <c r="I11" s="6">
        <v>2.355</v>
      </c>
      <c r="J11" s="7">
        <v>3.14</v>
      </c>
      <c r="K11" s="7">
        <v>3.9249999999999998</v>
      </c>
      <c r="L11" s="7">
        <v>4.71</v>
      </c>
      <c r="M11" s="7">
        <v>5.4950000000000001</v>
      </c>
      <c r="N11" s="7">
        <v>6.28</v>
      </c>
      <c r="O11" s="7">
        <v>7.0650000000000004</v>
      </c>
      <c r="P11" s="7">
        <v>7.85</v>
      </c>
    </row>
    <row r="12" spans="6:16" x14ac:dyDescent="0.25">
      <c r="F12" s="4">
        <v>12</v>
      </c>
      <c r="G12" s="5">
        <v>1.131</v>
      </c>
      <c r="H12" s="5">
        <v>2.262</v>
      </c>
      <c r="I12" s="7">
        <v>3.3929999999999998</v>
      </c>
      <c r="J12" s="7">
        <v>4.524</v>
      </c>
      <c r="K12" s="7">
        <v>5.6550000000000002</v>
      </c>
      <c r="L12" s="7">
        <v>6.7859999999999996</v>
      </c>
      <c r="M12" s="7">
        <v>7.9169999999999998</v>
      </c>
      <c r="N12" s="7">
        <v>9.048</v>
      </c>
      <c r="O12" s="7">
        <v>10.179</v>
      </c>
      <c r="P12" s="7">
        <v>11.31</v>
      </c>
    </row>
    <row r="13" spans="6:16" x14ac:dyDescent="0.25">
      <c r="F13" s="4">
        <v>14</v>
      </c>
      <c r="G13" s="5">
        <v>1.5389999999999999</v>
      </c>
      <c r="H13" s="5">
        <v>3.0779999999999998</v>
      </c>
      <c r="I13" s="7">
        <v>4.617</v>
      </c>
      <c r="J13" s="7">
        <v>6.1559999999999997</v>
      </c>
      <c r="K13" s="7">
        <v>7.6950000000000003</v>
      </c>
      <c r="L13" s="7">
        <v>9.234</v>
      </c>
      <c r="M13" s="7">
        <v>10.773</v>
      </c>
      <c r="N13" s="7">
        <v>12.311999999999999</v>
      </c>
      <c r="O13" s="7">
        <v>13.851000000000001</v>
      </c>
      <c r="P13" s="7">
        <v>15.39</v>
      </c>
    </row>
    <row r="14" spans="6:16" x14ac:dyDescent="0.25">
      <c r="F14" s="4">
        <v>16</v>
      </c>
      <c r="G14" s="5">
        <v>2.0110000000000001</v>
      </c>
      <c r="H14" s="5">
        <v>4.0220000000000002</v>
      </c>
      <c r="I14" s="7">
        <v>6.0330000000000004</v>
      </c>
      <c r="J14" s="7">
        <v>8.0440000000000005</v>
      </c>
      <c r="K14" s="7">
        <v>10.055</v>
      </c>
      <c r="L14" s="7">
        <v>12.066000000000001</v>
      </c>
      <c r="M14" s="7">
        <v>14.077</v>
      </c>
      <c r="N14" s="7">
        <v>16.088000000000001</v>
      </c>
      <c r="O14" s="7">
        <v>18.099</v>
      </c>
      <c r="P14" s="7">
        <v>20.11</v>
      </c>
    </row>
    <row r="15" spans="6:16" x14ac:dyDescent="0.25">
      <c r="F15" s="4">
        <v>20</v>
      </c>
      <c r="G15" s="5">
        <v>3.1419999999999999</v>
      </c>
      <c r="H15" s="5">
        <v>6.2839999999999998</v>
      </c>
      <c r="I15" s="7">
        <v>9.4260000000000002</v>
      </c>
      <c r="J15" s="7">
        <v>12.568</v>
      </c>
      <c r="K15" s="7">
        <v>15.71</v>
      </c>
      <c r="L15" s="7">
        <v>18.852</v>
      </c>
      <c r="M15" s="7">
        <v>21.994</v>
      </c>
      <c r="N15" s="7">
        <v>25.135999999999999</v>
      </c>
      <c r="O15" s="7">
        <v>28.277999999999999</v>
      </c>
      <c r="P15" s="7">
        <v>31.42</v>
      </c>
    </row>
    <row r="16" spans="6:16" x14ac:dyDescent="0.25">
      <c r="F16" s="4">
        <v>25</v>
      </c>
      <c r="G16" s="5">
        <v>4.9089999999999998</v>
      </c>
      <c r="H16" s="5">
        <v>9.8179999999999996</v>
      </c>
      <c r="I16" s="7">
        <v>14.727</v>
      </c>
      <c r="J16" s="7">
        <v>19.635999999999999</v>
      </c>
      <c r="K16" s="7">
        <v>24.545000000000002</v>
      </c>
      <c r="L16" s="7">
        <v>29.454000000000001</v>
      </c>
      <c r="M16" s="7">
        <v>34.363</v>
      </c>
      <c r="N16" s="7">
        <v>39.271999999999998</v>
      </c>
      <c r="O16" s="7">
        <v>44.180999999999997</v>
      </c>
      <c r="P16" s="7">
        <v>49.09</v>
      </c>
    </row>
    <row r="17" spans="6:16" x14ac:dyDescent="0.25">
      <c r="F17" s="4">
        <v>32</v>
      </c>
      <c r="G17" s="5">
        <v>8.0419999999999998</v>
      </c>
      <c r="H17" s="5">
        <v>16.084</v>
      </c>
      <c r="I17" s="7">
        <v>24.126000000000001</v>
      </c>
      <c r="J17" s="7">
        <v>32.167999999999999</v>
      </c>
      <c r="K17" s="7">
        <v>40.21</v>
      </c>
      <c r="L17" s="7">
        <v>48.252000000000002</v>
      </c>
      <c r="M17" s="7">
        <v>56.293999999999997</v>
      </c>
      <c r="N17" s="7">
        <v>64.335999999999999</v>
      </c>
      <c r="O17" s="7">
        <v>72.378</v>
      </c>
      <c r="P17" s="7">
        <v>80.42</v>
      </c>
    </row>
    <row r="18" spans="6:16" x14ac:dyDescent="0.25">
      <c r="F18" s="4">
        <v>40</v>
      </c>
      <c r="G18" s="5">
        <v>12.566000000000001</v>
      </c>
      <c r="H18" s="5">
        <v>25.132000000000001</v>
      </c>
      <c r="I18" s="7">
        <v>37.698</v>
      </c>
      <c r="J18" s="7">
        <v>50.264000000000003</v>
      </c>
      <c r="K18" s="7">
        <v>62.83</v>
      </c>
      <c r="L18" s="7">
        <v>75.396000000000001</v>
      </c>
      <c r="M18" s="7">
        <v>87.96</v>
      </c>
      <c r="N18" s="7">
        <v>100.52800000000001</v>
      </c>
      <c r="O18" s="7">
        <v>113.09399999999999</v>
      </c>
      <c r="P18" s="7">
        <v>125.66</v>
      </c>
    </row>
    <row r="19" spans="6:16" x14ac:dyDescent="0.25">
      <c r="F19" s="4">
        <v>50</v>
      </c>
      <c r="G19" s="5">
        <v>19.64</v>
      </c>
      <c r="H19" s="5">
        <v>39.28</v>
      </c>
      <c r="I19" s="7">
        <v>58.92</v>
      </c>
      <c r="J19" s="7">
        <v>78.56</v>
      </c>
      <c r="K19" s="7">
        <v>98.2</v>
      </c>
      <c r="L19" s="7">
        <v>117.84</v>
      </c>
      <c r="M19" s="7">
        <v>137.47999999999999</v>
      </c>
      <c r="N19" s="7">
        <v>157.12</v>
      </c>
      <c r="O19" s="7">
        <v>176.76</v>
      </c>
      <c r="P19" s="7">
        <v>196.4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TABLEAU-ACIER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2018-02-02T20:43:40Z</dcterms:modified>
</cp:coreProperties>
</file>