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 filterPrivacy="1"/>
  <bookViews>
    <workbookView xWindow="0" yWindow="1800" windowWidth="19035" windowHeight="8865" tabRatio="679" activeTab="3" xr2:uid="{00000000-000D-0000-FFFF-FFFF00000000}"/>
  </bookViews>
  <sheets>
    <sheet name="Amortissement Dégressif" sheetId="2" r:id="rId1"/>
    <sheet name="Amortissement Linéaire" sheetId="4" r:id="rId2"/>
    <sheet name="Amortissement Dérogatoire" sheetId="3" r:id="rId3"/>
    <sheet name="SYNTHESE DES 3" sheetId="1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H11" i="4"/>
  <c r="L23" i="1"/>
  <c r="L1" i="1" l="1"/>
  <c r="M5" i="1" l="1"/>
  <c r="M6" i="1" s="1"/>
  <c r="M7" i="1" l="1"/>
  <c r="M3" i="2" l="1"/>
  <c r="M2" i="2"/>
  <c r="F47" i="3" l="1"/>
  <c r="F48" i="3"/>
  <c r="F49" i="3"/>
  <c r="F50" i="3"/>
  <c r="E47" i="3"/>
  <c r="H47" i="3" s="1"/>
  <c r="E48" i="3"/>
  <c r="H48" i="3" s="1"/>
  <c r="E49" i="3"/>
  <c r="H49" i="3" s="1"/>
  <c r="E50" i="3"/>
  <c r="H50" i="3" s="1"/>
  <c r="D47" i="3"/>
  <c r="D48" i="3"/>
  <c r="D49" i="3"/>
  <c r="D50" i="3"/>
  <c r="G50" i="3" l="1"/>
  <c r="G48" i="3"/>
  <c r="G49" i="3"/>
  <c r="G47" i="3"/>
  <c r="I11" i="4"/>
  <c r="F11" i="4"/>
  <c r="P9" i="4"/>
  <c r="O11" i="4"/>
  <c r="O12" i="4" s="1"/>
  <c r="M3" i="4"/>
  <c r="E11" i="4"/>
  <c r="D4" i="3" s="1"/>
  <c r="L3" i="2"/>
  <c r="F12" i="4" l="1"/>
  <c r="F4" i="3"/>
  <c r="H12" i="4"/>
  <c r="F5" i="3" s="1"/>
  <c r="E12" i="4"/>
  <c r="D5" i="3" s="1"/>
  <c r="O13" i="4"/>
  <c r="O10" i="2"/>
  <c r="P10" i="2" s="1"/>
  <c r="H10" i="2"/>
  <c r="E10" i="2"/>
  <c r="D10" i="2"/>
  <c r="G10" i="2"/>
  <c r="E4" i="3" s="1"/>
  <c r="H4" i="3" l="1"/>
  <c r="G4" i="3"/>
  <c r="L11" i="4"/>
  <c r="L12" i="4" s="1"/>
  <c r="O9" i="4"/>
  <c r="J11" i="4"/>
  <c r="J12" i="4" s="1"/>
  <c r="H13" i="4"/>
  <c r="F6" i="3" s="1"/>
  <c r="F13" i="4"/>
  <c r="E13" i="4"/>
  <c r="D6" i="3" s="1"/>
  <c r="O14" i="4"/>
  <c r="I10" i="2"/>
  <c r="P8" i="2"/>
  <c r="O11" i="2"/>
  <c r="K10" i="2"/>
  <c r="D10" i="1"/>
  <c r="J13" i="4" l="1"/>
  <c r="H14" i="4"/>
  <c r="F7" i="3" s="1"/>
  <c r="F14" i="4"/>
  <c r="L13" i="4"/>
  <c r="O15" i="4"/>
  <c r="E14" i="4"/>
  <c r="D7" i="3" s="1"/>
  <c r="P11" i="2"/>
  <c r="D11" i="2"/>
  <c r="O12" i="2"/>
  <c r="E11" i="2"/>
  <c r="W12" i="1"/>
  <c r="V14" i="1"/>
  <c r="V15" i="1" s="1"/>
  <c r="L15" i="1" s="1"/>
  <c r="L24" i="1" s="1"/>
  <c r="I10" i="1"/>
  <c r="N14" i="1" s="1"/>
  <c r="E14" i="1"/>
  <c r="F14" i="1"/>
  <c r="C14" i="1"/>
  <c r="B14" i="1"/>
  <c r="S14" i="1"/>
  <c r="O14" i="1" l="1"/>
  <c r="L14" i="4"/>
  <c r="V16" i="1"/>
  <c r="L16" i="1" s="1"/>
  <c r="Q14" i="1"/>
  <c r="P14" i="1"/>
  <c r="J14" i="4"/>
  <c r="O16" i="4"/>
  <c r="H15" i="4"/>
  <c r="F15" i="4"/>
  <c r="E15" i="4"/>
  <c r="D8" i="3" s="1"/>
  <c r="M11" i="2"/>
  <c r="G11" i="2"/>
  <c r="E5" i="3" s="1"/>
  <c r="P12" i="2"/>
  <c r="D12" i="2"/>
  <c r="O13" i="2"/>
  <c r="T12" i="1"/>
  <c r="T14" i="1"/>
  <c r="S15" i="1"/>
  <c r="I14" i="1"/>
  <c r="N15" i="1" l="1"/>
  <c r="O15" i="1" s="1"/>
  <c r="V17" i="1"/>
  <c r="L17" i="1" s="1"/>
  <c r="G5" i="3"/>
  <c r="H5" i="3"/>
  <c r="J15" i="4"/>
  <c r="F8" i="3"/>
  <c r="L15" i="4"/>
  <c r="O17" i="4"/>
  <c r="H16" i="4"/>
  <c r="L16" i="4" s="1"/>
  <c r="F16" i="4"/>
  <c r="E16" i="4"/>
  <c r="I11" i="2"/>
  <c r="K11" i="2"/>
  <c r="E12" i="2" s="1"/>
  <c r="P13" i="2"/>
  <c r="D13" i="2"/>
  <c r="O14" i="2"/>
  <c r="T15" i="1"/>
  <c r="S16" i="1"/>
  <c r="N16" i="1" l="1"/>
  <c r="O16" i="1" s="1"/>
  <c r="V18" i="1"/>
  <c r="L18" i="1" s="1"/>
  <c r="E17" i="4"/>
  <c r="D10" i="3" s="1"/>
  <c r="D9" i="3"/>
  <c r="J16" i="4"/>
  <c r="F9" i="3"/>
  <c r="O18" i="4"/>
  <c r="E18" i="4" s="1"/>
  <c r="D11" i="3" s="1"/>
  <c r="H17" i="4"/>
  <c r="F17" i="4"/>
  <c r="G12" i="2"/>
  <c r="M12" i="2"/>
  <c r="K12" i="2"/>
  <c r="E13" i="2" s="1"/>
  <c r="P14" i="2"/>
  <c r="D14" i="2"/>
  <c r="O15" i="2"/>
  <c r="S17" i="1"/>
  <c r="C15" i="1"/>
  <c r="K15" i="1" s="1"/>
  <c r="T16" i="1"/>
  <c r="T17" i="1" l="1"/>
  <c r="N17" i="1"/>
  <c r="O17" i="1" s="1"/>
  <c r="V19" i="1"/>
  <c r="L19" i="1" s="1"/>
  <c r="I12" i="2"/>
  <c r="E6" i="3"/>
  <c r="L17" i="4"/>
  <c r="F10" i="3"/>
  <c r="J17" i="4"/>
  <c r="O19" i="4"/>
  <c r="H18" i="4"/>
  <c r="F18" i="4"/>
  <c r="P15" i="2"/>
  <c r="D15" i="2"/>
  <c r="O16" i="2"/>
  <c r="G13" i="2"/>
  <c r="M13" i="2"/>
  <c r="S18" i="1"/>
  <c r="B15" i="1"/>
  <c r="B16" i="1" s="1"/>
  <c r="E15" i="1"/>
  <c r="Q15" i="1" s="1"/>
  <c r="T18" i="1" l="1"/>
  <c r="N18" i="1"/>
  <c r="O18" i="1" s="1"/>
  <c r="V20" i="1"/>
  <c r="L20" i="1" s="1"/>
  <c r="I13" i="2"/>
  <c r="E7" i="3"/>
  <c r="G6" i="3"/>
  <c r="H6" i="3"/>
  <c r="L18" i="4"/>
  <c r="F11" i="3"/>
  <c r="O20" i="4"/>
  <c r="H19" i="4"/>
  <c r="F19" i="4"/>
  <c r="E19" i="4"/>
  <c r="D12" i="3" s="1"/>
  <c r="J18" i="4"/>
  <c r="K13" i="2"/>
  <c r="E14" i="2" s="1"/>
  <c r="M14" i="2" s="1"/>
  <c r="O17" i="2"/>
  <c r="P16" i="2"/>
  <c r="D16" i="2"/>
  <c r="S19" i="1"/>
  <c r="B17" i="1"/>
  <c r="I15" i="1"/>
  <c r="S20" i="1" l="1"/>
  <c r="N19" i="1"/>
  <c r="N20" i="1" s="1"/>
  <c r="V21" i="1"/>
  <c r="L21" i="1" s="1"/>
  <c r="H7" i="3"/>
  <c r="G7" i="3"/>
  <c r="L19" i="4"/>
  <c r="F12" i="3"/>
  <c r="E20" i="4"/>
  <c r="D13" i="3" s="1"/>
  <c r="J19" i="4"/>
  <c r="O21" i="4"/>
  <c r="H20" i="4"/>
  <c r="F20" i="4"/>
  <c r="G14" i="2"/>
  <c r="P17" i="2"/>
  <c r="O18" i="2"/>
  <c r="D17" i="2"/>
  <c r="T19" i="1"/>
  <c r="B18" i="1"/>
  <c r="S21" i="1"/>
  <c r="T20" i="1"/>
  <c r="O19" i="1" l="1"/>
  <c r="N21" i="1"/>
  <c r="O20" i="1"/>
  <c r="V22" i="1"/>
  <c r="L22" i="1" s="1"/>
  <c r="K14" i="2"/>
  <c r="E15" i="2" s="1"/>
  <c r="M15" i="2" s="1"/>
  <c r="E8" i="3"/>
  <c r="L20" i="4"/>
  <c r="F13" i="3"/>
  <c r="E21" i="4"/>
  <c r="D14" i="3" s="1"/>
  <c r="J20" i="4"/>
  <c r="O22" i="4"/>
  <c r="H21" i="4"/>
  <c r="F21" i="4"/>
  <c r="I14" i="2"/>
  <c r="G15" i="2"/>
  <c r="P18" i="2"/>
  <c r="D18" i="2"/>
  <c r="O19" i="2"/>
  <c r="B19" i="1"/>
  <c r="S22" i="1"/>
  <c r="T21" i="1"/>
  <c r="N22" i="1" l="1"/>
  <c r="O21" i="1"/>
  <c r="V23" i="1"/>
  <c r="G8" i="3"/>
  <c r="H8" i="3"/>
  <c r="K15" i="2"/>
  <c r="E16" i="2" s="1"/>
  <c r="M16" i="2" s="1"/>
  <c r="E9" i="3"/>
  <c r="L21" i="4"/>
  <c r="F14" i="3"/>
  <c r="O23" i="4"/>
  <c r="H22" i="4"/>
  <c r="F22" i="4"/>
  <c r="E22" i="4"/>
  <c r="J21" i="4"/>
  <c r="I15" i="2"/>
  <c r="G16" i="2"/>
  <c r="P19" i="2"/>
  <c r="D19" i="2"/>
  <c r="O20" i="2"/>
  <c r="B20" i="1"/>
  <c r="S23" i="1"/>
  <c r="T22" i="1"/>
  <c r="N23" i="1" l="1"/>
  <c r="O23" i="1" s="1"/>
  <c r="O22" i="1"/>
  <c r="V24" i="1"/>
  <c r="E23" i="4"/>
  <c r="D16" i="3" s="1"/>
  <c r="D15" i="3"/>
  <c r="H9" i="3"/>
  <c r="G9" i="3"/>
  <c r="K16" i="2"/>
  <c r="E17" i="2" s="1"/>
  <c r="M17" i="2" s="1"/>
  <c r="E10" i="3"/>
  <c r="L22" i="4"/>
  <c r="F15" i="3"/>
  <c r="J22" i="4"/>
  <c r="O24" i="4"/>
  <c r="H23" i="4"/>
  <c r="F23" i="4"/>
  <c r="G17" i="2"/>
  <c r="E11" i="3" s="1"/>
  <c r="I16" i="2"/>
  <c r="P20" i="2"/>
  <c r="D20" i="2"/>
  <c r="O21" i="2"/>
  <c r="B21" i="1"/>
  <c r="S24" i="1"/>
  <c r="T23" i="1"/>
  <c r="O24" i="1" l="1"/>
  <c r="N24" i="1"/>
  <c r="V25" i="1"/>
  <c r="L25" i="1" s="1"/>
  <c r="E24" i="4"/>
  <c r="D17" i="3" s="1"/>
  <c r="I17" i="2"/>
  <c r="K17" i="2"/>
  <c r="E18" i="2" s="1"/>
  <c r="G18" i="2" s="1"/>
  <c r="H10" i="3"/>
  <c r="G10" i="3"/>
  <c r="G11" i="3"/>
  <c r="H11" i="3"/>
  <c r="L23" i="4"/>
  <c r="F16" i="3"/>
  <c r="J23" i="4"/>
  <c r="O25" i="4"/>
  <c r="H24" i="4"/>
  <c r="F24" i="4"/>
  <c r="P21" i="2"/>
  <c r="D21" i="2"/>
  <c r="O22" i="2"/>
  <c r="B22" i="1"/>
  <c r="S25" i="1"/>
  <c r="T24" i="1"/>
  <c r="O25" i="1" l="1"/>
  <c r="N25" i="1"/>
  <c r="V26" i="1"/>
  <c r="L26" i="1" s="1"/>
  <c r="M18" i="2"/>
  <c r="E12" i="3"/>
  <c r="H12" i="3" s="1"/>
  <c r="I18" i="2"/>
  <c r="L24" i="4"/>
  <c r="F17" i="3"/>
  <c r="O26" i="4"/>
  <c r="H25" i="4"/>
  <c r="F25" i="4"/>
  <c r="E25" i="4"/>
  <c r="J24" i="4"/>
  <c r="P22" i="2"/>
  <c r="D22" i="2"/>
  <c r="O23" i="2"/>
  <c r="K18" i="2"/>
  <c r="E19" i="2" s="1"/>
  <c r="B23" i="1"/>
  <c r="S26" i="1"/>
  <c r="T25" i="1"/>
  <c r="O26" i="1" l="1"/>
  <c r="N26" i="1"/>
  <c r="G12" i="3"/>
  <c r="V27" i="1"/>
  <c r="L27" i="1" s="1"/>
  <c r="E26" i="4"/>
  <c r="D19" i="3" s="1"/>
  <c r="D18" i="3"/>
  <c r="L25" i="4"/>
  <c r="F18" i="3"/>
  <c r="J25" i="4"/>
  <c r="O27" i="4"/>
  <c r="H26" i="4"/>
  <c r="F26" i="4"/>
  <c r="G19" i="2"/>
  <c r="E13" i="3" s="1"/>
  <c r="M19" i="2"/>
  <c r="P23" i="2"/>
  <c r="D23" i="2"/>
  <c r="O24" i="2"/>
  <c r="B24" i="1"/>
  <c r="S27" i="1"/>
  <c r="T26" i="1"/>
  <c r="O27" i="1" l="1"/>
  <c r="N27" i="1"/>
  <c r="V28" i="1"/>
  <c r="L28" i="1" s="1"/>
  <c r="E27" i="4"/>
  <c r="D20" i="3" s="1"/>
  <c r="H13" i="3"/>
  <c r="G13" i="3"/>
  <c r="L26" i="4"/>
  <c r="F19" i="3"/>
  <c r="J26" i="4"/>
  <c r="O28" i="4"/>
  <c r="H27" i="4"/>
  <c r="F27" i="4"/>
  <c r="P24" i="2"/>
  <c r="D24" i="2"/>
  <c r="O25" i="2"/>
  <c r="I19" i="2"/>
  <c r="K19" i="2"/>
  <c r="E20" i="2" s="1"/>
  <c r="B25" i="1"/>
  <c r="S28" i="1"/>
  <c r="T27" i="1"/>
  <c r="O28" i="1" l="1"/>
  <c r="N28" i="1"/>
  <c r="V29" i="1"/>
  <c r="L29" i="1" s="1"/>
  <c r="L27" i="4"/>
  <c r="F20" i="3"/>
  <c r="O29" i="4"/>
  <c r="H28" i="4"/>
  <c r="F28" i="4"/>
  <c r="E28" i="4"/>
  <c r="D21" i="3" s="1"/>
  <c r="J27" i="4"/>
  <c r="M20" i="2"/>
  <c r="G20" i="2"/>
  <c r="P25" i="2"/>
  <c r="D25" i="2"/>
  <c r="O26" i="2"/>
  <c r="B26" i="1"/>
  <c r="S29" i="1"/>
  <c r="T28" i="1"/>
  <c r="O29" i="1" l="1"/>
  <c r="N29" i="1"/>
  <c r="V30" i="1"/>
  <c r="L30" i="1" s="1"/>
  <c r="K20" i="2"/>
  <c r="E21" i="2" s="1"/>
  <c r="M21" i="2" s="1"/>
  <c r="E14" i="3"/>
  <c r="L28" i="4"/>
  <c r="F21" i="3"/>
  <c r="E29" i="4"/>
  <c r="D22" i="3" s="1"/>
  <c r="J28" i="4"/>
  <c r="O30" i="4"/>
  <c r="H29" i="4"/>
  <c r="F29" i="4"/>
  <c r="I20" i="2"/>
  <c r="G21" i="2"/>
  <c r="P26" i="2"/>
  <c r="D26" i="2"/>
  <c r="O27" i="2"/>
  <c r="B27" i="1"/>
  <c r="S30" i="1"/>
  <c r="T29" i="1"/>
  <c r="O30" i="1" l="1"/>
  <c r="N30" i="1"/>
  <c r="V31" i="1"/>
  <c r="L31" i="1" s="1"/>
  <c r="G14" i="3"/>
  <c r="H14" i="3"/>
  <c r="K21" i="2"/>
  <c r="E22" i="2" s="1"/>
  <c r="G22" i="2" s="1"/>
  <c r="E15" i="3"/>
  <c r="L29" i="4"/>
  <c r="F22" i="3"/>
  <c r="E30" i="4"/>
  <c r="D23" i="3" s="1"/>
  <c r="J29" i="4"/>
  <c r="O31" i="4"/>
  <c r="H30" i="4"/>
  <c r="F30" i="4"/>
  <c r="I21" i="2"/>
  <c r="M22" i="2"/>
  <c r="P27" i="2"/>
  <c r="D27" i="2"/>
  <c r="O28" i="2"/>
  <c r="B28" i="1"/>
  <c r="S31" i="1"/>
  <c r="T30" i="1"/>
  <c r="O31" i="1" l="1"/>
  <c r="N31" i="1"/>
  <c r="V32" i="1"/>
  <c r="L32" i="1" s="1"/>
  <c r="K22" i="2"/>
  <c r="E23" i="2" s="1"/>
  <c r="G23" i="2" s="1"/>
  <c r="E16" i="3"/>
  <c r="H15" i="3"/>
  <c r="G15" i="3"/>
  <c r="L30" i="4"/>
  <c r="F23" i="3"/>
  <c r="O32" i="4"/>
  <c r="H31" i="4"/>
  <c r="F31" i="4"/>
  <c r="E31" i="4"/>
  <c r="D24" i="3" s="1"/>
  <c r="J30" i="4"/>
  <c r="I22" i="2"/>
  <c r="M23" i="2"/>
  <c r="P28" i="2"/>
  <c r="D28" i="2"/>
  <c r="O29" i="2"/>
  <c r="B29" i="1"/>
  <c r="S32" i="1"/>
  <c r="T31" i="1"/>
  <c r="O32" i="1" l="1"/>
  <c r="N32" i="1"/>
  <c r="V33" i="1"/>
  <c r="L33" i="1" s="1"/>
  <c r="K23" i="2"/>
  <c r="E24" i="2" s="1"/>
  <c r="G24" i="2" s="1"/>
  <c r="E17" i="3"/>
  <c r="G16" i="3"/>
  <c r="H16" i="3"/>
  <c r="L31" i="4"/>
  <c r="F24" i="3"/>
  <c r="J31" i="4"/>
  <c r="H32" i="4"/>
  <c r="F25" i="3" s="1"/>
  <c r="F32" i="4"/>
  <c r="E32" i="4"/>
  <c r="D25" i="3" s="1"/>
  <c r="O33" i="4"/>
  <c r="I23" i="2"/>
  <c r="M24" i="2"/>
  <c r="P29" i="2"/>
  <c r="D29" i="2"/>
  <c r="O30" i="2"/>
  <c r="B30" i="1"/>
  <c r="S33" i="1"/>
  <c r="T32" i="1"/>
  <c r="O33" i="1" l="1"/>
  <c r="N33" i="1"/>
  <c r="V34" i="1"/>
  <c r="L34" i="1" s="1"/>
  <c r="L32" i="4"/>
  <c r="J32" i="4"/>
  <c r="K24" i="2"/>
  <c r="E25" i="2" s="1"/>
  <c r="M25" i="2" s="1"/>
  <c r="E18" i="3"/>
  <c r="H17" i="3"/>
  <c r="G17" i="3"/>
  <c r="H33" i="4"/>
  <c r="F26" i="3" s="1"/>
  <c r="F33" i="4"/>
  <c r="E33" i="4"/>
  <c r="D26" i="3" s="1"/>
  <c r="O34" i="4"/>
  <c r="I24" i="2"/>
  <c r="P30" i="2"/>
  <c r="D30" i="2"/>
  <c r="O31" i="2"/>
  <c r="B31" i="1"/>
  <c r="S34" i="1"/>
  <c r="T33" i="1"/>
  <c r="O34" i="1" l="1"/>
  <c r="N34" i="1"/>
  <c r="V35" i="1"/>
  <c r="L35" i="1" s="1"/>
  <c r="L33" i="4"/>
  <c r="J33" i="4"/>
  <c r="G25" i="2"/>
  <c r="E19" i="3" s="1"/>
  <c r="G18" i="3"/>
  <c r="H18" i="3"/>
  <c r="H34" i="4"/>
  <c r="F27" i="3" s="1"/>
  <c r="F34" i="4"/>
  <c r="E34" i="4"/>
  <c r="D27" i="3" s="1"/>
  <c r="O35" i="4"/>
  <c r="P31" i="2"/>
  <c r="D31" i="2"/>
  <c r="O32" i="2"/>
  <c r="B32" i="1"/>
  <c r="S35" i="1"/>
  <c r="T34" i="1"/>
  <c r="O35" i="1" l="1"/>
  <c r="N35" i="1"/>
  <c r="V36" i="1"/>
  <c r="L36" i="1" s="1"/>
  <c r="K25" i="2"/>
  <c r="E26" i="2" s="1"/>
  <c r="M26" i="2" s="1"/>
  <c r="J34" i="4"/>
  <c r="L34" i="4"/>
  <c r="I25" i="2"/>
  <c r="G26" i="2"/>
  <c r="I26" i="2" s="1"/>
  <c r="H19" i="3"/>
  <c r="G19" i="3"/>
  <c r="H35" i="4"/>
  <c r="F28" i="3" s="1"/>
  <c r="F35" i="4"/>
  <c r="E35" i="4"/>
  <c r="D28" i="3" s="1"/>
  <c r="O36" i="4"/>
  <c r="P32" i="2"/>
  <c r="D32" i="2"/>
  <c r="O33" i="2"/>
  <c r="B33" i="1"/>
  <c r="S36" i="1"/>
  <c r="T35" i="1"/>
  <c r="O36" i="1" l="1"/>
  <c r="N36" i="1"/>
  <c r="V37" i="1"/>
  <c r="L37" i="1" s="1"/>
  <c r="J35" i="4"/>
  <c r="L35" i="4"/>
  <c r="E20" i="3"/>
  <c r="H20" i="3" s="1"/>
  <c r="K26" i="2"/>
  <c r="E27" i="2" s="1"/>
  <c r="M27" i="2" s="1"/>
  <c r="G20" i="3"/>
  <c r="H36" i="4"/>
  <c r="F29" i="3" s="1"/>
  <c r="F36" i="4"/>
  <c r="E36" i="4"/>
  <c r="D29" i="3" s="1"/>
  <c r="O37" i="4"/>
  <c r="G27" i="2"/>
  <c r="P33" i="2"/>
  <c r="D33" i="2"/>
  <c r="O34" i="2"/>
  <c r="B34" i="1"/>
  <c r="S37" i="1"/>
  <c r="T36" i="1"/>
  <c r="O37" i="1" l="1"/>
  <c r="N37" i="1"/>
  <c r="V38" i="1"/>
  <c r="L38" i="1" s="1"/>
  <c r="J36" i="4"/>
  <c r="L36" i="4"/>
  <c r="I27" i="2"/>
  <c r="E21" i="3"/>
  <c r="H37" i="4"/>
  <c r="F30" i="3" s="1"/>
  <c r="F37" i="4"/>
  <c r="O38" i="4"/>
  <c r="E37" i="4"/>
  <c r="D30" i="3" s="1"/>
  <c r="K27" i="2"/>
  <c r="E28" i="2" s="1"/>
  <c r="P34" i="2"/>
  <c r="D34" i="2"/>
  <c r="O35" i="2"/>
  <c r="B35" i="1"/>
  <c r="S38" i="1"/>
  <c r="T37" i="1"/>
  <c r="O38" i="1" l="1"/>
  <c r="N38" i="1"/>
  <c r="V39" i="1"/>
  <c r="L39" i="1" s="1"/>
  <c r="L37" i="4"/>
  <c r="J37" i="4"/>
  <c r="H21" i="3"/>
  <c r="G21" i="3"/>
  <c r="H38" i="4"/>
  <c r="F31" i="3" s="1"/>
  <c r="F38" i="4"/>
  <c r="O39" i="4"/>
  <c r="E38" i="4"/>
  <c r="D31" i="3" s="1"/>
  <c r="M28" i="2"/>
  <c r="G28" i="2"/>
  <c r="P35" i="2"/>
  <c r="D35" i="2"/>
  <c r="O36" i="2"/>
  <c r="B36" i="1"/>
  <c r="S39" i="1"/>
  <c r="T38" i="1"/>
  <c r="O39" i="1" l="1"/>
  <c r="N39" i="1"/>
  <c r="V40" i="1"/>
  <c r="L40" i="1" s="1"/>
  <c r="L38" i="4"/>
  <c r="J38" i="4"/>
  <c r="I28" i="2"/>
  <c r="E22" i="3"/>
  <c r="H39" i="4"/>
  <c r="F32" i="3" s="1"/>
  <c r="F39" i="4"/>
  <c r="O40" i="4"/>
  <c r="E39" i="4"/>
  <c r="D32" i="3" s="1"/>
  <c r="K28" i="2"/>
  <c r="E29" i="2" s="1"/>
  <c r="M29" i="2" s="1"/>
  <c r="P36" i="2"/>
  <c r="D36" i="2"/>
  <c r="O37" i="2"/>
  <c r="B37" i="1"/>
  <c r="S40" i="1"/>
  <c r="T39" i="1"/>
  <c r="O40" i="1" l="1"/>
  <c r="N40" i="1"/>
  <c r="V41" i="1"/>
  <c r="L41" i="1" s="1"/>
  <c r="J39" i="4"/>
  <c r="L39" i="4"/>
  <c r="G22" i="3"/>
  <c r="H22" i="3"/>
  <c r="H40" i="4"/>
  <c r="F33" i="3" s="1"/>
  <c r="F40" i="4"/>
  <c r="O41" i="4"/>
  <c r="E40" i="4"/>
  <c r="D33" i="3" s="1"/>
  <c r="G29" i="2"/>
  <c r="P37" i="2"/>
  <c r="D37" i="2"/>
  <c r="O38" i="2"/>
  <c r="B38" i="1"/>
  <c r="S41" i="1"/>
  <c r="T40" i="1"/>
  <c r="O41" i="1" l="1"/>
  <c r="N41" i="1"/>
  <c r="V42" i="1"/>
  <c r="L42" i="1" s="1"/>
  <c r="J40" i="4"/>
  <c r="L40" i="4"/>
  <c r="I29" i="2"/>
  <c r="E23" i="3"/>
  <c r="H41" i="4"/>
  <c r="F34" i="3" s="1"/>
  <c r="F41" i="4"/>
  <c r="E41" i="4"/>
  <c r="D34" i="3" s="1"/>
  <c r="O42" i="4"/>
  <c r="K29" i="2"/>
  <c r="E30" i="2" s="1"/>
  <c r="O39" i="2"/>
  <c r="P38" i="2"/>
  <c r="D38" i="2"/>
  <c r="B39" i="1"/>
  <c r="S42" i="1"/>
  <c r="T41" i="1"/>
  <c r="O42" i="1" l="1"/>
  <c r="N42" i="1"/>
  <c r="V43" i="1"/>
  <c r="L43" i="1" s="1"/>
  <c r="L41" i="4"/>
  <c r="J41" i="4"/>
  <c r="M30" i="2"/>
  <c r="G30" i="2"/>
  <c r="E24" i="3" s="1"/>
  <c r="H23" i="3"/>
  <c r="G23" i="3"/>
  <c r="L42" i="4"/>
  <c r="J42" i="4"/>
  <c r="H42" i="4"/>
  <c r="F35" i="3" s="1"/>
  <c r="F42" i="4"/>
  <c r="O43" i="4"/>
  <c r="E42" i="4"/>
  <c r="D35" i="3" s="1"/>
  <c r="O40" i="2"/>
  <c r="P39" i="2"/>
  <c r="D39" i="2"/>
  <c r="B40" i="1"/>
  <c r="S43" i="1"/>
  <c r="T42" i="1"/>
  <c r="O43" i="1" l="1"/>
  <c r="N43" i="1"/>
  <c r="V44" i="1"/>
  <c r="L44" i="1" s="1"/>
  <c r="I30" i="2"/>
  <c r="G24" i="3"/>
  <c r="H24" i="3"/>
  <c r="K30" i="2"/>
  <c r="E31" i="2" s="1"/>
  <c r="L43" i="4"/>
  <c r="J43" i="4"/>
  <c r="H43" i="4"/>
  <c r="F36" i="3" s="1"/>
  <c r="F43" i="4"/>
  <c r="E43" i="4"/>
  <c r="D36" i="3" s="1"/>
  <c r="O44" i="4"/>
  <c r="O41" i="2"/>
  <c r="I40" i="2"/>
  <c r="E40" i="2"/>
  <c r="P40" i="2"/>
  <c r="G40" i="2"/>
  <c r="E34" i="3" s="1"/>
  <c r="M40" i="2"/>
  <c r="D40" i="2"/>
  <c r="K40" i="2"/>
  <c r="B41" i="1"/>
  <c r="S44" i="1"/>
  <c r="T43" i="1"/>
  <c r="O44" i="1" l="1"/>
  <c r="N44" i="1"/>
  <c r="V45" i="1"/>
  <c r="L45" i="1" s="1"/>
  <c r="E44" i="1"/>
  <c r="Q44" i="1"/>
  <c r="P44" i="1"/>
  <c r="M31" i="2"/>
  <c r="G31" i="2"/>
  <c r="G34" i="3"/>
  <c r="H34" i="3"/>
  <c r="L44" i="4"/>
  <c r="J44" i="4"/>
  <c r="H44" i="4"/>
  <c r="F37" i="3" s="1"/>
  <c r="F44" i="4"/>
  <c r="O45" i="4"/>
  <c r="E44" i="4"/>
  <c r="D37" i="3" s="1"/>
  <c r="O42" i="2"/>
  <c r="I41" i="2"/>
  <c r="E41" i="2"/>
  <c r="P41" i="2"/>
  <c r="G41" i="2"/>
  <c r="E35" i="3" s="1"/>
  <c r="K41" i="2"/>
  <c r="M41" i="2"/>
  <c r="D41" i="2"/>
  <c r="K44" i="1"/>
  <c r="B42" i="1"/>
  <c r="I44" i="1"/>
  <c r="G44" i="1"/>
  <c r="S45" i="1"/>
  <c r="T44" i="1"/>
  <c r="O45" i="1" l="1"/>
  <c r="N45" i="1"/>
  <c r="V46" i="1"/>
  <c r="L46" i="1" s="1"/>
  <c r="Q45" i="1"/>
  <c r="E45" i="1"/>
  <c r="P45" i="1"/>
  <c r="E25" i="3"/>
  <c r="I31" i="2"/>
  <c r="K31" i="2"/>
  <c r="E32" i="2" s="1"/>
  <c r="H35" i="3"/>
  <c r="G35" i="3"/>
  <c r="L45" i="4"/>
  <c r="J45" i="4"/>
  <c r="H45" i="4"/>
  <c r="F38" i="3" s="1"/>
  <c r="F45" i="4"/>
  <c r="O46" i="4"/>
  <c r="E45" i="4"/>
  <c r="D38" i="3" s="1"/>
  <c r="O43" i="2"/>
  <c r="I42" i="2"/>
  <c r="E42" i="2"/>
  <c r="P42" i="2"/>
  <c r="G42" i="2"/>
  <c r="E36" i="3" s="1"/>
  <c r="M42" i="2"/>
  <c r="D42" i="2"/>
  <c r="K42" i="2"/>
  <c r="K45" i="1"/>
  <c r="B43" i="1"/>
  <c r="G45" i="1"/>
  <c r="I45" i="1"/>
  <c r="S46" i="1"/>
  <c r="T45" i="1"/>
  <c r="O46" i="1" l="1"/>
  <c r="N46" i="1"/>
  <c r="V47" i="1"/>
  <c r="L47" i="1" s="1"/>
  <c r="Q46" i="1"/>
  <c r="E46" i="1"/>
  <c r="P46" i="1"/>
  <c r="M32" i="2"/>
  <c r="G32" i="2"/>
  <c r="E26" i="3" s="1"/>
  <c r="H25" i="3"/>
  <c r="G25" i="3"/>
  <c r="H36" i="3"/>
  <c r="G36" i="3"/>
  <c r="L46" i="4"/>
  <c r="J46" i="4"/>
  <c r="H46" i="4"/>
  <c r="F39" i="3" s="1"/>
  <c r="F46" i="4"/>
  <c r="O47" i="4"/>
  <c r="E46" i="4"/>
  <c r="D39" i="3" s="1"/>
  <c r="O44" i="2"/>
  <c r="I43" i="2"/>
  <c r="E43" i="2"/>
  <c r="P43" i="2"/>
  <c r="G43" i="2"/>
  <c r="E37" i="3" s="1"/>
  <c r="K43" i="2"/>
  <c r="M43" i="2"/>
  <c r="D43" i="2"/>
  <c r="K46" i="1"/>
  <c r="B44" i="1"/>
  <c r="C44" i="1"/>
  <c r="I46" i="1"/>
  <c r="G46" i="1"/>
  <c r="S47" i="1"/>
  <c r="T46" i="1"/>
  <c r="O47" i="1" l="1"/>
  <c r="N47" i="1"/>
  <c r="V48" i="1"/>
  <c r="L48" i="1" s="1"/>
  <c r="Q47" i="1"/>
  <c r="E47" i="1"/>
  <c r="P47" i="1"/>
  <c r="H26" i="3"/>
  <c r="G26" i="3"/>
  <c r="K32" i="2"/>
  <c r="E33" i="2" s="1"/>
  <c r="I32" i="2"/>
  <c r="G37" i="3"/>
  <c r="H37" i="3"/>
  <c r="L47" i="4"/>
  <c r="J47" i="4"/>
  <c r="H47" i="4"/>
  <c r="F40" i="3" s="1"/>
  <c r="F47" i="4"/>
  <c r="O48" i="4"/>
  <c r="E47" i="4"/>
  <c r="D40" i="3" s="1"/>
  <c r="O45" i="2"/>
  <c r="I44" i="2"/>
  <c r="E44" i="2"/>
  <c r="P44" i="2"/>
  <c r="G44" i="2"/>
  <c r="E38" i="3" s="1"/>
  <c r="M44" i="2"/>
  <c r="D44" i="2"/>
  <c r="K44" i="2"/>
  <c r="K47" i="1"/>
  <c r="C45" i="1"/>
  <c r="B45" i="1"/>
  <c r="G47" i="1"/>
  <c r="I47" i="1"/>
  <c r="S48" i="1"/>
  <c r="T47" i="1"/>
  <c r="O48" i="1" l="1"/>
  <c r="N48" i="1"/>
  <c r="V49" i="1"/>
  <c r="L49" i="1" s="1"/>
  <c r="Q48" i="1"/>
  <c r="E48" i="1"/>
  <c r="P48" i="1"/>
  <c r="M33" i="2"/>
  <c r="G33" i="2"/>
  <c r="E27" i="3" s="1"/>
  <c r="H38" i="3"/>
  <c r="G38" i="3"/>
  <c r="L48" i="4"/>
  <c r="J48" i="4"/>
  <c r="H48" i="4"/>
  <c r="F41" i="3" s="1"/>
  <c r="F48" i="4"/>
  <c r="O49" i="4"/>
  <c r="E48" i="4"/>
  <c r="D41" i="3" s="1"/>
  <c r="O46" i="2"/>
  <c r="I45" i="2"/>
  <c r="E45" i="2"/>
  <c r="P45" i="2"/>
  <c r="G45" i="2"/>
  <c r="E39" i="3" s="1"/>
  <c r="K45" i="2"/>
  <c r="M45" i="2"/>
  <c r="D45" i="2"/>
  <c r="K48" i="1"/>
  <c r="C46" i="1"/>
  <c r="B46" i="1"/>
  <c r="I48" i="1"/>
  <c r="G48" i="1"/>
  <c r="S49" i="1"/>
  <c r="T48" i="1"/>
  <c r="O49" i="1" l="1"/>
  <c r="N49" i="1"/>
  <c r="V50" i="1"/>
  <c r="L50" i="1" s="1"/>
  <c r="Q49" i="1"/>
  <c r="E49" i="1"/>
  <c r="P49" i="1"/>
  <c r="H27" i="3"/>
  <c r="G27" i="3"/>
  <c r="K33" i="2"/>
  <c r="E34" i="2" s="1"/>
  <c r="I33" i="2"/>
  <c r="G39" i="3"/>
  <c r="H39" i="3"/>
  <c r="L49" i="4"/>
  <c r="J49" i="4"/>
  <c r="H49" i="4"/>
  <c r="F42" i="3" s="1"/>
  <c r="F49" i="4"/>
  <c r="E49" i="4"/>
  <c r="D42" i="3" s="1"/>
  <c r="O50" i="4"/>
  <c r="O47" i="2"/>
  <c r="I46" i="2"/>
  <c r="E46" i="2"/>
  <c r="P46" i="2"/>
  <c r="G46" i="2"/>
  <c r="E40" i="3" s="1"/>
  <c r="M46" i="2"/>
  <c r="D46" i="2"/>
  <c r="K46" i="2"/>
  <c r="K49" i="1"/>
  <c r="C47" i="1"/>
  <c r="B47" i="1"/>
  <c r="G49" i="1"/>
  <c r="I49" i="1"/>
  <c r="S50" i="1"/>
  <c r="T49" i="1"/>
  <c r="O50" i="1" l="1"/>
  <c r="N50" i="1"/>
  <c r="V51" i="1"/>
  <c r="L51" i="1" s="1"/>
  <c r="Q50" i="1"/>
  <c r="E50" i="1"/>
  <c r="P50" i="1"/>
  <c r="M34" i="2"/>
  <c r="G34" i="2"/>
  <c r="E28" i="3" s="1"/>
  <c r="H40" i="3"/>
  <c r="G40" i="3"/>
  <c r="L50" i="4"/>
  <c r="J50" i="4"/>
  <c r="H50" i="4"/>
  <c r="F43" i="3" s="1"/>
  <c r="F50" i="4"/>
  <c r="O51" i="4"/>
  <c r="E50" i="4"/>
  <c r="D43" i="3" s="1"/>
  <c r="O48" i="2"/>
  <c r="I47" i="2"/>
  <c r="E47" i="2"/>
  <c r="P47" i="2"/>
  <c r="G47" i="2"/>
  <c r="E41" i="3" s="1"/>
  <c r="K47" i="2"/>
  <c r="M47" i="2"/>
  <c r="D47" i="2"/>
  <c r="K50" i="1"/>
  <c r="B48" i="1"/>
  <c r="C48" i="1"/>
  <c r="I50" i="1"/>
  <c r="G50" i="1"/>
  <c r="S51" i="1"/>
  <c r="T50" i="1"/>
  <c r="O51" i="1" l="1"/>
  <c r="N51" i="1"/>
  <c r="V52" i="1"/>
  <c r="L52" i="1" s="1"/>
  <c r="Q51" i="1"/>
  <c r="E51" i="1"/>
  <c r="P51" i="1"/>
  <c r="G28" i="3"/>
  <c r="H28" i="3"/>
  <c r="K34" i="2"/>
  <c r="E35" i="2" s="1"/>
  <c r="I34" i="2"/>
  <c r="G41" i="3"/>
  <c r="H41" i="3"/>
  <c r="L51" i="4"/>
  <c r="J51" i="4"/>
  <c r="H51" i="4"/>
  <c r="F44" i="3" s="1"/>
  <c r="F51" i="4"/>
  <c r="O52" i="4"/>
  <c r="E51" i="4"/>
  <c r="D44" i="3" s="1"/>
  <c r="O49" i="2"/>
  <c r="I48" i="2"/>
  <c r="E48" i="2"/>
  <c r="P48" i="2"/>
  <c r="G48" i="2"/>
  <c r="E42" i="3" s="1"/>
  <c r="M48" i="2"/>
  <c r="D48" i="2"/>
  <c r="K48" i="2"/>
  <c r="K51" i="1"/>
  <c r="C49" i="1"/>
  <c r="B49" i="1"/>
  <c r="G51" i="1"/>
  <c r="I51" i="1"/>
  <c r="S52" i="1"/>
  <c r="T51" i="1"/>
  <c r="O52" i="1" l="1"/>
  <c r="N52" i="1"/>
  <c r="V53" i="1"/>
  <c r="L53" i="1" s="1"/>
  <c r="Q52" i="1"/>
  <c r="E52" i="1"/>
  <c r="P52" i="1"/>
  <c r="M35" i="2"/>
  <c r="G35" i="2"/>
  <c r="E29" i="3" s="1"/>
  <c r="H42" i="3"/>
  <c r="G42" i="3"/>
  <c r="L52" i="4"/>
  <c r="J52" i="4"/>
  <c r="H52" i="4"/>
  <c r="F45" i="3" s="1"/>
  <c r="F52" i="4"/>
  <c r="O53" i="4"/>
  <c r="E52" i="4"/>
  <c r="D45" i="3" s="1"/>
  <c r="O50" i="2"/>
  <c r="I49" i="2"/>
  <c r="E49" i="2"/>
  <c r="P49" i="2"/>
  <c r="G49" i="2"/>
  <c r="E43" i="3" s="1"/>
  <c r="K49" i="2"/>
  <c r="M49" i="2"/>
  <c r="D49" i="2"/>
  <c r="K52" i="1"/>
  <c r="C50" i="1"/>
  <c r="B50" i="1"/>
  <c r="I52" i="1"/>
  <c r="G52" i="1"/>
  <c r="S53" i="1"/>
  <c r="T52" i="1"/>
  <c r="O53" i="1" l="1"/>
  <c r="N53" i="1"/>
  <c r="V54" i="1"/>
  <c r="L54" i="1" s="1"/>
  <c r="Q53" i="1"/>
  <c r="E53" i="1"/>
  <c r="P53" i="1"/>
  <c r="H29" i="3"/>
  <c r="G29" i="3"/>
  <c r="K35" i="2"/>
  <c r="E36" i="2" s="1"/>
  <c r="I35" i="2"/>
  <c r="G43" i="3"/>
  <c r="H43" i="3"/>
  <c r="E53" i="4"/>
  <c r="D46" i="3" s="1"/>
  <c r="L53" i="4"/>
  <c r="J53" i="4"/>
  <c r="H53" i="4"/>
  <c r="F46" i="3" s="1"/>
  <c r="F51" i="3" s="1"/>
  <c r="F53" i="4"/>
  <c r="O51" i="2"/>
  <c r="I50" i="2"/>
  <c r="E50" i="2"/>
  <c r="P50" i="2"/>
  <c r="G50" i="2"/>
  <c r="E44" i="3" s="1"/>
  <c r="M50" i="2"/>
  <c r="D50" i="2"/>
  <c r="K50" i="2"/>
  <c r="K53" i="1"/>
  <c r="C51" i="1"/>
  <c r="B51" i="1"/>
  <c r="G53" i="1"/>
  <c r="I53" i="1"/>
  <c r="S54" i="1"/>
  <c r="T53" i="1"/>
  <c r="O54" i="1" l="1"/>
  <c r="N54" i="1"/>
  <c r="V55" i="1"/>
  <c r="L55" i="1" s="1"/>
  <c r="Q54" i="1"/>
  <c r="E54" i="1"/>
  <c r="P54" i="1"/>
  <c r="M36" i="2"/>
  <c r="G36" i="2"/>
  <c r="E30" i="3" s="1"/>
  <c r="H44" i="3"/>
  <c r="G44" i="3"/>
  <c r="O52" i="2"/>
  <c r="I51" i="2"/>
  <c r="E51" i="2"/>
  <c r="P51" i="2"/>
  <c r="G51" i="2"/>
  <c r="E45" i="3" s="1"/>
  <c r="K51" i="2"/>
  <c r="M51" i="2"/>
  <c r="D51" i="2"/>
  <c r="K54" i="1"/>
  <c r="B52" i="1"/>
  <c r="C52" i="1"/>
  <c r="I54" i="1"/>
  <c r="G54" i="1"/>
  <c r="S55" i="1"/>
  <c r="T54" i="1"/>
  <c r="O55" i="1" l="1"/>
  <c r="N55" i="1"/>
  <c r="V56" i="1"/>
  <c r="L56" i="1" s="1"/>
  <c r="Q55" i="1"/>
  <c r="E55" i="1"/>
  <c r="P55" i="1"/>
  <c r="G30" i="3"/>
  <c r="H30" i="3"/>
  <c r="K36" i="2"/>
  <c r="E37" i="2" s="1"/>
  <c r="I36" i="2"/>
  <c r="G45" i="3"/>
  <c r="H45" i="3"/>
  <c r="I52" i="2"/>
  <c r="E52" i="2"/>
  <c r="P52" i="2"/>
  <c r="G52" i="2"/>
  <c r="E46" i="3" s="1"/>
  <c r="M52" i="2"/>
  <c r="D52" i="2"/>
  <c r="K52" i="2"/>
  <c r="K55" i="1"/>
  <c r="C53" i="1"/>
  <c r="B53" i="1"/>
  <c r="G55" i="1"/>
  <c r="C55" i="1"/>
  <c r="I55" i="1"/>
  <c r="B55" i="1"/>
  <c r="S56" i="1"/>
  <c r="T55" i="1"/>
  <c r="O56" i="1" l="1"/>
  <c r="N56" i="1"/>
  <c r="Q56" i="1"/>
  <c r="E56" i="1"/>
  <c r="P56" i="1"/>
  <c r="M37" i="2"/>
  <c r="G37" i="2"/>
  <c r="E31" i="3" s="1"/>
  <c r="H46" i="3"/>
  <c r="G46" i="3"/>
  <c r="K56" i="1"/>
  <c r="C54" i="1"/>
  <c r="B54" i="1"/>
  <c r="T56" i="1"/>
  <c r="I56" i="1"/>
  <c r="B56" i="1"/>
  <c r="C56" i="1"/>
  <c r="G56" i="1"/>
  <c r="G14" i="1"/>
  <c r="G15" i="1" s="1"/>
  <c r="H31" i="3" l="1"/>
  <c r="G31" i="3"/>
  <c r="K37" i="2"/>
  <c r="E38" i="2" s="1"/>
  <c r="I37" i="2"/>
  <c r="C16" i="1"/>
  <c r="K16" i="1" l="1"/>
  <c r="E16" i="1"/>
  <c r="Q16" i="1" s="1"/>
  <c r="M38" i="2"/>
  <c r="G38" i="2"/>
  <c r="E32" i="3" s="1"/>
  <c r="P16" i="1" l="1"/>
  <c r="G32" i="3"/>
  <c r="H32" i="3"/>
  <c r="K38" i="2"/>
  <c r="E39" i="2" s="1"/>
  <c r="I38" i="2"/>
  <c r="I16" i="1"/>
  <c r="C17" i="1" s="1"/>
  <c r="G16" i="1"/>
  <c r="K17" i="1" l="1"/>
  <c r="E17" i="1"/>
  <c r="Q17" i="1" s="1"/>
  <c r="G39" i="2"/>
  <c r="E33" i="3" s="1"/>
  <c r="M39" i="2"/>
  <c r="P17" i="1" l="1"/>
  <c r="H33" i="3"/>
  <c r="H51" i="3" s="1"/>
  <c r="G33" i="3"/>
  <c r="G51" i="3" s="1"/>
  <c r="E51" i="3"/>
  <c r="I39" i="2"/>
  <c r="K39" i="2"/>
  <c r="G17" i="1"/>
  <c r="I17" i="1"/>
  <c r="C18" i="1" s="1"/>
  <c r="K18" i="1" l="1"/>
  <c r="E18" i="1"/>
  <c r="I18" i="1" s="1"/>
  <c r="C19" i="1" s="1"/>
  <c r="G18" i="1" l="1"/>
  <c r="Q18" i="1"/>
  <c r="K19" i="1"/>
  <c r="E19" i="1"/>
  <c r="Q19" i="1" s="1"/>
  <c r="P18" i="1"/>
  <c r="P19" i="1" l="1"/>
  <c r="I19" i="1"/>
  <c r="C20" i="1" s="1"/>
  <c r="K20" i="1" s="1"/>
  <c r="G19" i="1"/>
  <c r="E20" i="1" l="1"/>
  <c r="I20" i="1" s="1"/>
  <c r="Q20" i="1" l="1"/>
  <c r="C21" i="1"/>
  <c r="M14" i="1"/>
  <c r="G20" i="1"/>
  <c r="P20" i="1"/>
  <c r="K21" i="1" l="1"/>
  <c r="E21" i="1"/>
  <c r="Q21" i="1" l="1"/>
  <c r="P21" i="1"/>
  <c r="I21" i="1"/>
  <c r="C22" i="1" s="1"/>
  <c r="G21" i="1"/>
  <c r="K22" i="1" l="1"/>
  <c r="E22" i="1"/>
  <c r="I22" i="1" s="1"/>
  <c r="C23" i="1" s="1"/>
  <c r="K24" i="1"/>
  <c r="E24" i="1"/>
  <c r="E23" i="1" l="1"/>
  <c r="K23" i="1"/>
  <c r="Q22" i="1"/>
  <c r="P22" i="1"/>
  <c r="G22" i="1"/>
  <c r="G23" i="1" s="1"/>
  <c r="G24" i="1" s="1"/>
  <c r="I24" i="1"/>
  <c r="C25" i="1" s="1"/>
  <c r="Q24" i="1"/>
  <c r="K25" i="1"/>
  <c r="E25" i="1"/>
  <c r="I23" i="1" l="1"/>
  <c r="C24" i="1" s="1"/>
  <c r="Q23" i="1"/>
  <c r="P23" i="1"/>
  <c r="P25" i="1"/>
  <c r="Q25" i="1"/>
  <c r="I25" i="1"/>
  <c r="C26" i="1" s="1"/>
  <c r="K26" i="1" s="1"/>
  <c r="G25" i="1"/>
  <c r="E26" i="1" l="1"/>
  <c r="G26" i="1" s="1"/>
  <c r="I26" i="1" l="1"/>
  <c r="C27" i="1" s="1"/>
  <c r="Q26" i="1"/>
  <c r="P26" i="1"/>
  <c r="K27" i="1"/>
  <c r="E27" i="1"/>
  <c r="Q27" i="1" s="1"/>
  <c r="I27" i="1" l="1"/>
  <c r="C28" i="1" s="1"/>
  <c r="P27" i="1"/>
  <c r="G27" i="1"/>
  <c r="K28" i="1" l="1"/>
  <c r="E28" i="1"/>
  <c r="Q28" i="1" s="1"/>
  <c r="I28" i="1"/>
  <c r="C29" i="1" s="1"/>
  <c r="K29" i="1" l="1"/>
  <c r="E29" i="1"/>
  <c r="Q29" i="1" s="1"/>
  <c r="P28" i="1"/>
  <c r="G28" i="1"/>
  <c r="G29" i="1" s="1"/>
  <c r="P29" i="1" l="1"/>
  <c r="I29" i="1"/>
  <c r="C30" i="1" s="1"/>
  <c r="K30" i="1" l="1"/>
  <c r="E30" i="1"/>
  <c r="Q30" i="1" s="1"/>
  <c r="P30" i="1" l="1"/>
  <c r="G30" i="1"/>
  <c r="I30" i="1"/>
  <c r="C31" i="1" s="1"/>
  <c r="K31" i="1" l="1"/>
  <c r="E31" i="1"/>
  <c r="Q31" i="1" s="1"/>
  <c r="G31" i="1" l="1"/>
  <c r="P31" i="1"/>
  <c r="I31" i="1"/>
  <c r="C32" i="1" s="1"/>
  <c r="K32" i="1" l="1"/>
  <c r="E32" i="1"/>
  <c r="Q32" i="1" s="1"/>
  <c r="P32" i="1" l="1"/>
  <c r="G32" i="1"/>
  <c r="I32" i="1"/>
  <c r="C33" i="1" s="1"/>
  <c r="K33" i="1" l="1"/>
  <c r="E33" i="1"/>
  <c r="Q33" i="1" s="1"/>
  <c r="G33" i="1"/>
  <c r="P33" i="1" l="1"/>
  <c r="I33" i="1"/>
  <c r="C34" i="1" s="1"/>
  <c r="K34" i="1" l="1"/>
  <c r="E34" i="1"/>
  <c r="G34" i="1" l="1"/>
  <c r="Q34" i="1"/>
  <c r="I34" i="1"/>
  <c r="C35" i="1" s="1"/>
  <c r="K35" i="1" l="1"/>
  <c r="E35" i="1"/>
  <c r="Q35" i="1" s="1"/>
  <c r="P35" i="1" l="1"/>
  <c r="G35" i="1"/>
  <c r="I35" i="1"/>
  <c r="C36" i="1" s="1"/>
  <c r="P34" i="1"/>
  <c r="P15" i="1"/>
  <c r="E36" i="1" l="1"/>
  <c r="Q36" i="1" s="1"/>
  <c r="K36" i="1"/>
  <c r="I36" i="1"/>
  <c r="C37" i="1" s="1"/>
  <c r="G36" i="1"/>
  <c r="P24" i="1"/>
  <c r="K37" i="1" l="1"/>
  <c r="E37" i="1"/>
  <c r="Q37" i="1" s="1"/>
  <c r="I37" i="1"/>
  <c r="C38" i="1" s="1"/>
  <c r="P36" i="1"/>
  <c r="E38" i="1" l="1"/>
  <c r="Q38" i="1" s="1"/>
  <c r="K38" i="1"/>
  <c r="I38" i="1"/>
  <c r="C39" i="1" s="1"/>
  <c r="P37" i="1"/>
  <c r="G37" i="1"/>
  <c r="G38" i="1" s="1"/>
  <c r="K39" i="1" l="1"/>
  <c r="E39" i="1"/>
  <c r="Q39" i="1" s="1"/>
  <c r="I39" i="1"/>
  <c r="C40" i="1" s="1"/>
  <c r="P38" i="1"/>
  <c r="K40" i="1" l="1"/>
  <c r="E40" i="1"/>
  <c r="Q40" i="1" s="1"/>
  <c r="P39" i="1"/>
  <c r="G39" i="1"/>
  <c r="G40" i="1" s="1"/>
  <c r="P40" i="1" l="1"/>
  <c r="I40" i="1"/>
  <c r="C41" i="1" s="1"/>
  <c r="K41" i="1" l="1"/>
  <c r="E41" i="1"/>
  <c r="Q41" i="1" s="1"/>
  <c r="P41" i="1" l="1"/>
  <c r="G41" i="1"/>
  <c r="I41" i="1"/>
  <c r="C42" i="1" s="1"/>
  <c r="K42" i="1" l="1"/>
  <c r="E42" i="1"/>
  <c r="Q42" i="1" s="1"/>
  <c r="G42" i="1"/>
  <c r="P42" i="1" l="1"/>
  <c r="I42" i="1"/>
  <c r="C43" i="1" s="1"/>
  <c r="K43" i="1" l="1"/>
  <c r="E43" i="1"/>
  <c r="Q43" i="1" s="1"/>
  <c r="P43" i="1" l="1"/>
  <c r="G43" i="1"/>
  <c r="I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L1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TheAccountant :</t>
        </r>
        <r>
          <rPr>
            <sz val="9"/>
            <color indexed="81"/>
            <rFont val="Tahoma"/>
            <family val="2"/>
          </rPr>
          <t xml:space="preserve">
Pourrais-tu me dire si ma formule est bonne ? 
Si la cellule D4:E4 (Valeur résiduelle &gt; 0) alors la base du calcul de l'amortissement doit être :
(Coût d'acquisition - Valeur résiduelle) x Taux linéaire</t>
        </r>
      </text>
    </comment>
    <comment ref="L1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TheAccountant :</t>
        </r>
        <r>
          <rPr>
            <sz val="9"/>
            <color indexed="81"/>
            <rFont val="Tahoma"/>
            <family val="2"/>
          </rPr>
          <t xml:space="preserve">
Pourrais-tu m'aider avec cette formule. 
J'ai besoin d'un calcul qui prend en compte une base avec coût d'acquisition - valeur résiduelle si la cellule valeur résiduelle est &gt; 0.
Tu peux regarder le montant sur la feuille "Amortissement linéaire" Elle est bien paramètré. </t>
        </r>
      </text>
    </comment>
  </commentList>
</comments>
</file>

<file path=xl/sharedStrings.xml><?xml version="1.0" encoding="utf-8"?>
<sst xmlns="http://schemas.openxmlformats.org/spreadsheetml/2006/main" count="73" uniqueCount="36">
  <si>
    <t xml:space="preserve">Matériel industriel : </t>
  </si>
  <si>
    <t>Coût d'acquisition :</t>
  </si>
  <si>
    <t xml:space="preserve">Valeur résiduelle : </t>
  </si>
  <si>
    <t xml:space="preserve">Date d'acquisition : </t>
  </si>
  <si>
    <t>MAT IND</t>
  </si>
  <si>
    <t>Durée d'utilisation :</t>
  </si>
  <si>
    <t>Taux dégressif :</t>
  </si>
  <si>
    <t>Exercices</t>
  </si>
  <si>
    <t>Base amortissable</t>
  </si>
  <si>
    <t>Annuité amortiss.</t>
  </si>
  <si>
    <t>Annuité cumul.</t>
  </si>
  <si>
    <t>VNC</t>
  </si>
  <si>
    <t>Dotation</t>
  </si>
  <si>
    <t>Reprise</t>
  </si>
  <si>
    <t>Jour :</t>
  </si>
  <si>
    <t>Mois :</t>
  </si>
  <si>
    <t>Année :</t>
  </si>
  <si>
    <t>Linéaire / Comptable</t>
  </si>
  <si>
    <t>Dégressif / Fiscal</t>
  </si>
  <si>
    <t>Taux linéaire :</t>
  </si>
  <si>
    <t>VNC N-1</t>
  </si>
  <si>
    <t>Valeur résiduelle :</t>
  </si>
  <si>
    <t xml:space="preserve">     X</t>
  </si>
  <si>
    <t>Amortissement Dégressif
Amortissement Fiscal</t>
  </si>
  <si>
    <t>Amortissement Linéaire
Amortissement Économique</t>
  </si>
  <si>
    <t>Linéaire / Économique</t>
  </si>
  <si>
    <t>Amortissement Dérogatoire</t>
  </si>
  <si>
    <t>Dépréciation 
Déduction</t>
  </si>
  <si>
    <t>Reprise
Réintégration</t>
  </si>
  <si>
    <t>TOTAUX</t>
  </si>
  <si>
    <t>Dérogatoire</t>
  </si>
  <si>
    <t xml:space="preserve">Date de mise en service : </t>
  </si>
  <si>
    <t>Date de mise en service :</t>
  </si>
  <si>
    <t xml:space="preserve">cout d'acquisition </t>
  </si>
  <si>
    <t xml:space="preserve">moins la valeur résiduelle si elle est &lt;&gt;0 </t>
  </si>
  <si>
    <t>($D$3-SI(D4&gt;0;D4;0))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</si>
</sst>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.00\ _₽_-;\-* #,##0.00\ _₽_-;_-* &quot;-&quot;??\ _₽_-;_-@_-"/>
    <numFmt numFmtId="165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Segoe U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mediumGray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9" fontId="0" fillId="0" borderId="0" xfId="2" applyFont="1" applyBorder="1" applyAlignment="1">
      <alignment horizontal="center"/>
    </xf>
    <xf numFmtId="43" fontId="0" fillId="0" borderId="0" xfId="1" applyFont="1" applyBorder="1" applyAlignment="1"/>
    <xf numFmtId="9" fontId="0" fillId="0" borderId="0" xfId="2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0" fillId="0" borderId="2" xfId="1" applyFont="1" applyBorder="1" applyAlignment="1"/>
    <xf numFmtId="0" fontId="0" fillId="0" borderId="0" xfId="0" applyNumberFormat="1"/>
    <xf numFmtId="0" fontId="0" fillId="0" borderId="0" xfId="0" applyFill="1" applyBorder="1"/>
    <xf numFmtId="10" fontId="0" fillId="0" borderId="1" xfId="2" applyNumberFormat="1" applyFont="1" applyBorder="1" applyAlignment="1">
      <alignment horizontal="center" vertical="center"/>
    </xf>
    <xf numFmtId="164" fontId="0" fillId="0" borderId="0" xfId="0" applyNumberFormat="1"/>
    <xf numFmtId="10" fontId="0" fillId="0" borderId="0" xfId="0" applyNumberFormat="1" applyAlignment="1">
      <alignment horizontal="center"/>
    </xf>
    <xf numFmtId="43" fontId="0" fillId="0" borderId="1" xfId="1" applyFont="1" applyBorder="1"/>
    <xf numFmtId="0" fontId="2" fillId="4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10" fontId="0" fillId="0" borderId="0" xfId="2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/>
    <xf numFmtId="0" fontId="2" fillId="3" borderId="1" xfId="0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43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7" borderId="3" xfId="0" applyFont="1" applyFill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43" fontId="0" fillId="0" borderId="3" xfId="1" applyFont="1" applyBorder="1"/>
    <xf numFmtId="43" fontId="0" fillId="0" borderId="4" xfId="1" applyFont="1" applyBorder="1"/>
    <xf numFmtId="43" fontId="0" fillId="0" borderId="19" xfId="1" applyFont="1" applyBorder="1"/>
    <xf numFmtId="43" fontId="0" fillId="0" borderId="20" xfId="1" applyFont="1" applyBorder="1"/>
    <xf numFmtId="43" fontId="0" fillId="0" borderId="22" xfId="1" applyFont="1" applyBorder="1"/>
    <xf numFmtId="43" fontId="0" fillId="0" borderId="23" xfId="1" applyFont="1" applyBorder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43" fontId="5" fillId="8" borderId="14" xfId="1" applyFont="1" applyFill="1" applyBorder="1"/>
    <xf numFmtId="43" fontId="5" fillId="8" borderId="15" xfId="1" applyFont="1" applyFill="1" applyBorder="1"/>
    <xf numFmtId="43" fontId="5" fillId="8" borderId="16" xfId="1" applyFont="1" applyFill="1" applyBorder="1"/>
    <xf numFmtId="0" fontId="7" fillId="0" borderId="0" xfId="0" applyFont="1"/>
    <xf numFmtId="43" fontId="0" fillId="0" borderId="0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43" fontId="0" fillId="0" borderId="4" xfId="1" applyFont="1" applyBorder="1" applyAlignment="1"/>
    <xf numFmtId="43" fontId="0" fillId="0" borderId="12" xfId="1" applyFont="1" applyBorder="1" applyAlignment="1"/>
    <xf numFmtId="0" fontId="9" fillId="0" borderId="0" xfId="0" applyFont="1" applyAlignment="1">
      <alignment horizontal="left" vertical="center"/>
    </xf>
    <xf numFmtId="43" fontId="0" fillId="0" borderId="11" xfId="1" applyFont="1" applyBorder="1"/>
    <xf numFmtId="43" fontId="0" fillId="0" borderId="10" xfId="1" applyFont="1" applyBorder="1"/>
    <xf numFmtId="43" fontId="0" fillId="0" borderId="25" xfId="1" applyFont="1" applyBorder="1" applyAlignment="1"/>
    <xf numFmtId="0" fontId="2" fillId="3" borderId="4" xfId="0" applyFont="1" applyFill="1" applyBorder="1" applyAlignment="1">
      <alignment horizontal="center" vertical="center"/>
    </xf>
    <xf numFmtId="0" fontId="0" fillId="9" borderId="26" xfId="0" applyFill="1" applyBorder="1"/>
    <xf numFmtId="0" fontId="2" fillId="2" borderId="22" xfId="0" applyFont="1" applyFill="1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43" fontId="0" fillId="0" borderId="0" xfId="1" applyFont="1" applyBorder="1" applyAlignment="1">
      <alignment horizontal="center"/>
    </xf>
    <xf numFmtId="9" fontId="0" fillId="0" borderId="0" xfId="2" applyFont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165" fontId="0" fillId="0" borderId="1" xfId="1" applyNumberFormat="1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165" fontId="0" fillId="0" borderId="11" xfId="1" applyNumberFormat="1" applyFont="1" applyBorder="1" applyAlignment="1" applyProtection="1">
      <alignment horizontal="center"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43" fontId="0" fillId="0" borderId="28" xfId="1" applyFont="1" applyBorder="1" applyAlignment="1">
      <alignment horizontal="center"/>
    </xf>
    <xf numFmtId="43" fontId="0" fillId="0" borderId="2" xfId="1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43" fontId="0" fillId="0" borderId="29" xfId="1" applyFont="1" applyBorder="1" applyAlignment="1">
      <alignment horizontal="center"/>
    </xf>
    <xf numFmtId="43" fontId="0" fillId="0" borderId="25" xfId="1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43" fontId="0" fillId="0" borderId="3" xfId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6" borderId="0" xfId="0" applyFill="1"/>
  </cellXfs>
  <cellStyles count="3">
    <cellStyle name="Milliers" xfId="1" builtinId="3"/>
    <cellStyle name="Normal" xfId="0" builtinId="0"/>
    <cellStyle name="Pourcentage" xfId="2" builtinId="5"/>
  </cellStyles>
  <dxfs count="7">
    <dxf>
      <font>
        <b/>
        <i val="0"/>
        <color rgb="FFFF0000"/>
      </font>
      <fill>
        <patternFill>
          <bgColor theme="5" tint="0.39994506668294322"/>
        </patternFill>
      </fill>
    </dxf>
    <dxf>
      <font>
        <b/>
        <i val="0"/>
        <color rgb="FFFF0000"/>
      </font>
      <fill>
        <patternFill>
          <bgColor theme="5" tint="0.39994506668294322"/>
        </patternFill>
      </fill>
    </dxf>
    <dxf>
      <font>
        <b/>
        <i val="0"/>
        <color rgb="FFFF0000"/>
      </font>
      <fill>
        <patternFill>
          <bgColor theme="5" tint="0.39994506668294322"/>
        </patternFill>
      </fill>
    </dxf>
    <dxf>
      <font>
        <b/>
        <i val="0"/>
        <color rgb="FFFF0000"/>
      </font>
      <fill>
        <patternFill>
          <bgColor theme="5" tint="0.39994506668294322"/>
        </patternFill>
      </fill>
    </dxf>
    <dxf>
      <font>
        <b/>
        <i val="0"/>
        <color rgb="FFFF0000"/>
      </font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391584</xdr:colOff>
      <xdr:row>0</xdr:row>
      <xdr:rowOff>31751</xdr:rowOff>
    </xdr:from>
    <xdr:to>
      <xdr:col>13</xdr:col>
      <xdr:colOff>42334</xdr:colOff>
      <xdr:row>2</xdr:row>
      <xdr:rowOff>158750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6715B99-908F-46E2-94E4-9A6A442D74EB}"/>
            </a:ext>
          </a:extLst>
        </xdr:cNvPr>
        <xdr:cNvSpPr txBox="1"/>
      </xdr:nvSpPr>
      <xdr:spPr>
        <a:xfrm>
          <a:off x="3799417" y="31751"/>
          <a:ext cx="4857750" cy="507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jour=1 (base amortissable*taux lineaire*(13-nb de mois)/12) sinon (base amortissable*taux lineaire*(365-(p9+nb de jours)/365</a:t>
          </a:r>
          <a:endParaRPr lang="fr-FR">
            <a:effectLst/>
          </a:endParaRP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D1:T60"/>
  <sheetViews>
    <sheetView showGridLines="0" workbookViewId="0">
      <selection activeCell="K33" sqref="K33:L33"/>
    </sheetView>
  </sheetViews>
  <sheetFormatPr baseColWidth="10" defaultColWidth="9.140625" defaultRowHeight="15" x14ac:dyDescent="0.25"/>
  <cols>
    <col min="4" max="4" width="10.7109375" bestFit="1" customWidth="1"/>
    <col min="6" max="6" width="12.85546875" bestFit="1" customWidth="1"/>
    <col min="13" max="14" width="18.5703125" customWidth="1"/>
    <col min="15" max="16" width="9.140625" hidden="1" customWidth="1"/>
    <col min="17" max="17" width="9.140625" customWidth="1"/>
    <col min="18" max="18" width="9.5703125" customWidth="1"/>
    <col min="19" max="20" width="9.140625" customWidth="1"/>
  </cols>
  <sheetData>
    <row r="1" spans="4:18" x14ac:dyDescent="0.25">
      <c r="I1" s="30"/>
      <c r="J1" s="30"/>
      <c r="K1" s="24"/>
      <c r="L1" s="25"/>
    </row>
    <row r="2" spans="4:18" x14ac:dyDescent="0.25">
      <c r="D2" s="79" t="s">
        <v>0</v>
      </c>
      <c r="E2" s="79"/>
      <c r="F2" s="80" t="s">
        <v>4</v>
      </c>
      <c r="G2" s="80"/>
      <c r="I2" s="30"/>
      <c r="J2" s="78" t="s">
        <v>5</v>
      </c>
      <c r="K2" s="78"/>
      <c r="L2" s="22">
        <v>10</v>
      </c>
      <c r="M2" s="84" t="str">
        <f>IF(L2&lt;3,"ATTENTION","")</f>
        <v/>
      </c>
      <c r="N2" s="85"/>
    </row>
    <row r="3" spans="4:18" x14ac:dyDescent="0.25">
      <c r="D3" s="79" t="s">
        <v>1</v>
      </c>
      <c r="E3" s="79"/>
      <c r="F3" s="81">
        <v>3235.2</v>
      </c>
      <c r="G3" s="81"/>
      <c r="I3" s="30"/>
      <c r="J3" s="78" t="s">
        <v>6</v>
      </c>
      <c r="K3" s="78"/>
      <c r="L3" s="14">
        <f>IF(OR(L2=3,L2=4),((100/L2)/100)*1.25,IF(OR(L2=5,L2=6),((100/L2)/100)*1.75,((100/L2)/100)*2.25))</f>
        <v>0.22500000000000001</v>
      </c>
      <c r="M3" s="82" t="str">
        <f>IF(L2&lt;3,"Méthode Dégressif minimum 3 ans","")</f>
        <v/>
      </c>
      <c r="N3" s="83"/>
    </row>
    <row r="4" spans="4:18" x14ac:dyDescent="0.25">
      <c r="D4" s="77" t="s">
        <v>3</v>
      </c>
      <c r="E4" s="77"/>
      <c r="F4" s="10" t="s">
        <v>14</v>
      </c>
      <c r="G4" s="20">
        <v>1</v>
      </c>
      <c r="H4" s="3"/>
      <c r="I4" s="23"/>
      <c r="J4" s="23"/>
      <c r="K4" s="23"/>
      <c r="L4" s="23"/>
    </row>
    <row r="5" spans="4:18" x14ac:dyDescent="0.25">
      <c r="D5" s="77"/>
      <c r="E5" s="77"/>
      <c r="F5" s="9" t="s">
        <v>15</v>
      </c>
      <c r="G5" s="20">
        <v>3</v>
      </c>
      <c r="H5" s="3"/>
      <c r="I5" s="31"/>
      <c r="J5" s="31"/>
      <c r="K5" s="27"/>
      <c r="L5" s="23"/>
      <c r="M5" s="16"/>
    </row>
    <row r="6" spans="4:18" x14ac:dyDescent="0.25">
      <c r="D6" s="77"/>
      <c r="E6" s="77"/>
      <c r="F6" s="9" t="s">
        <v>16</v>
      </c>
      <c r="G6" s="20">
        <v>2013</v>
      </c>
      <c r="H6" s="3"/>
      <c r="I6" s="31"/>
      <c r="J6" s="31"/>
      <c r="K6" s="28"/>
      <c r="L6" s="23"/>
      <c r="M6" s="1"/>
    </row>
    <row r="7" spans="4:18" x14ac:dyDescent="0.25">
      <c r="D7" s="3"/>
      <c r="E7" s="3"/>
      <c r="F7" s="3"/>
      <c r="G7" s="3"/>
      <c r="H7" s="3"/>
      <c r="I7" s="3"/>
      <c r="J7" s="3"/>
      <c r="K7" s="3"/>
      <c r="L7" s="3"/>
    </row>
    <row r="8" spans="4:18" ht="18.75" x14ac:dyDescent="0.3">
      <c r="D8" s="71" t="s">
        <v>18</v>
      </c>
      <c r="E8" s="72"/>
      <c r="F8" s="72"/>
      <c r="G8" s="72"/>
      <c r="H8" s="72"/>
      <c r="I8" s="72"/>
      <c r="J8" s="72"/>
      <c r="K8" s="72"/>
      <c r="L8" s="72"/>
      <c r="M8" s="73"/>
      <c r="P8">
        <f>G10/E10</f>
        <v>0.18750000000000003</v>
      </c>
    </row>
    <row r="9" spans="4:18" s="2" customFormat="1" ht="30.75" customHeight="1" x14ac:dyDescent="0.25">
      <c r="D9" s="19" t="s">
        <v>7</v>
      </c>
      <c r="E9" s="75" t="s">
        <v>8</v>
      </c>
      <c r="F9" s="75"/>
      <c r="G9" s="76" t="s">
        <v>9</v>
      </c>
      <c r="H9" s="76"/>
      <c r="I9" s="75" t="s">
        <v>10</v>
      </c>
      <c r="J9" s="75"/>
      <c r="K9" s="75" t="s">
        <v>11</v>
      </c>
      <c r="L9" s="75"/>
      <c r="M9" s="19" t="s">
        <v>20</v>
      </c>
      <c r="N9"/>
    </row>
    <row r="10" spans="4:18" x14ac:dyDescent="0.25">
      <c r="D10" s="29">
        <f>G6</f>
        <v>2013</v>
      </c>
      <c r="E10" s="74">
        <f>$F$3</f>
        <v>3235.2</v>
      </c>
      <c r="F10" s="74"/>
      <c r="G10" s="74">
        <f>F3*L3*((13-G5)/12)</f>
        <v>606.6</v>
      </c>
      <c r="H10" s="74" t="e">
        <f>#REF!*G6*((13-#REF!)/12)</f>
        <v>#REF!</v>
      </c>
      <c r="I10" s="74">
        <f>G10</f>
        <v>606.6</v>
      </c>
      <c r="J10" s="74"/>
      <c r="K10" s="74">
        <f t="shared" ref="K10:K52" si="0">IF(O10:O52&lt;1,"",E10-G10)</f>
        <v>2628.6</v>
      </c>
      <c r="L10" s="74"/>
      <c r="M10" s="34" t="s">
        <v>22</v>
      </c>
      <c r="O10">
        <f>L2</f>
        <v>10</v>
      </c>
      <c r="P10" s="8">
        <f>1/O10</f>
        <v>0.1</v>
      </c>
      <c r="R10" s="12"/>
    </row>
    <row r="11" spans="4:18" x14ac:dyDescent="0.25">
      <c r="D11" s="29">
        <f t="shared" ref="D11:D52" si="1">IF(O10:O52&lt;1,"",D10+1)</f>
        <v>2014</v>
      </c>
      <c r="E11" s="74">
        <f t="shared" ref="E11:E52" si="2">IF($O$10:$O$52&lt;1,"",K10)</f>
        <v>2628.6</v>
      </c>
      <c r="F11" s="74"/>
      <c r="G11" s="74">
        <f>E11*L3</f>
        <v>591.43499999999995</v>
      </c>
      <c r="H11" s="74"/>
      <c r="I11" s="74">
        <f t="shared" ref="I11:I52" si="3">IF($O$10:$O$52&lt;1,"",I10+G11)</f>
        <v>1198.0349999999999</v>
      </c>
      <c r="J11" s="74"/>
      <c r="K11" s="74">
        <f t="shared" si="0"/>
        <v>2037.165</v>
      </c>
      <c r="L11" s="74"/>
      <c r="M11" s="17">
        <f>E11/(1-P8)</f>
        <v>3235.2</v>
      </c>
      <c r="N11" s="15"/>
      <c r="O11">
        <f>O10-1</f>
        <v>9</v>
      </c>
      <c r="P11" s="8">
        <f t="shared" ref="P11:P52" si="4">1/O11</f>
        <v>0.1111111111111111</v>
      </c>
      <c r="R11" s="12"/>
    </row>
    <row r="12" spans="4:18" x14ac:dyDescent="0.25">
      <c r="D12" s="29">
        <f t="shared" si="1"/>
        <v>2015</v>
      </c>
      <c r="E12" s="74">
        <f t="shared" si="2"/>
        <v>2037.165</v>
      </c>
      <c r="F12" s="74"/>
      <c r="G12" s="74">
        <f t="shared" ref="G12:G52" si="5">IF($O$10:$O$52&lt;1,"",IF($P$10:$P$52&gt;$L$3,E12*$P$10:$P$52,E12*$L$3))</f>
        <v>458.36212499999999</v>
      </c>
      <c r="H12" s="74"/>
      <c r="I12" s="74">
        <f t="shared" si="3"/>
        <v>1656.397125</v>
      </c>
      <c r="J12" s="74"/>
      <c r="K12" s="74">
        <f t="shared" si="0"/>
        <v>1578.8028749999999</v>
      </c>
      <c r="L12" s="74"/>
      <c r="M12" s="17">
        <f t="shared" ref="M12:M52" si="6">IF(O11:O52&lt;1,"",IF($P$10:$P$52&gt;$L$3,E12/(1-P11),E12/(1-$L$3)))</f>
        <v>2628.6</v>
      </c>
      <c r="O12">
        <f t="shared" ref="O12:O52" si="7">O11-1</f>
        <v>8</v>
      </c>
      <c r="P12" s="8">
        <f t="shared" si="4"/>
        <v>0.125</v>
      </c>
      <c r="R12" s="12"/>
    </row>
    <row r="13" spans="4:18" x14ac:dyDescent="0.25">
      <c r="D13" s="29">
        <f t="shared" si="1"/>
        <v>2016</v>
      </c>
      <c r="E13" s="74">
        <f t="shared" si="2"/>
        <v>1578.8028749999999</v>
      </c>
      <c r="F13" s="74"/>
      <c r="G13" s="74">
        <f t="shared" si="5"/>
        <v>355.23064687499999</v>
      </c>
      <c r="H13" s="74"/>
      <c r="I13" s="74">
        <f t="shared" si="3"/>
        <v>2011.627771875</v>
      </c>
      <c r="J13" s="74"/>
      <c r="K13" s="74">
        <f t="shared" si="0"/>
        <v>1223.5722281249998</v>
      </c>
      <c r="L13" s="74"/>
      <c r="M13" s="17">
        <f t="shared" si="6"/>
        <v>2037.1649999999997</v>
      </c>
      <c r="O13">
        <f t="shared" si="7"/>
        <v>7</v>
      </c>
      <c r="P13" s="8">
        <f t="shared" si="4"/>
        <v>0.14285714285714285</v>
      </c>
      <c r="R13" s="12"/>
    </row>
    <row r="14" spans="4:18" x14ac:dyDescent="0.25">
      <c r="D14" s="29">
        <f t="shared" si="1"/>
        <v>2017</v>
      </c>
      <c r="E14" s="74">
        <f t="shared" si="2"/>
        <v>1223.5722281249998</v>
      </c>
      <c r="F14" s="74"/>
      <c r="G14" s="74">
        <f t="shared" si="5"/>
        <v>275.30375132812497</v>
      </c>
      <c r="H14" s="74"/>
      <c r="I14" s="74">
        <f t="shared" si="3"/>
        <v>2286.9315232031249</v>
      </c>
      <c r="J14" s="74"/>
      <c r="K14" s="74">
        <f t="shared" si="0"/>
        <v>948.26847679687489</v>
      </c>
      <c r="L14" s="74"/>
      <c r="M14" s="17">
        <f t="shared" si="6"/>
        <v>1578.8028749999996</v>
      </c>
      <c r="O14">
        <f t="shared" si="7"/>
        <v>6</v>
      </c>
      <c r="P14" s="8">
        <f t="shared" si="4"/>
        <v>0.16666666666666666</v>
      </c>
      <c r="R14" s="12"/>
    </row>
    <row r="15" spans="4:18" x14ac:dyDescent="0.25">
      <c r="D15" s="29">
        <f t="shared" si="1"/>
        <v>2018</v>
      </c>
      <c r="E15" s="74">
        <f t="shared" si="2"/>
        <v>948.26847679687489</v>
      </c>
      <c r="F15" s="74"/>
      <c r="G15" s="74">
        <f t="shared" si="5"/>
        <v>213.36040727929685</v>
      </c>
      <c r="H15" s="74"/>
      <c r="I15" s="74">
        <f t="shared" si="3"/>
        <v>2500.2919304824218</v>
      </c>
      <c r="J15" s="74"/>
      <c r="K15" s="74">
        <f t="shared" si="0"/>
        <v>734.90806951757804</v>
      </c>
      <c r="L15" s="74"/>
      <c r="M15" s="17">
        <f t="shared" si="6"/>
        <v>1223.5722281249998</v>
      </c>
      <c r="O15">
        <f t="shared" si="7"/>
        <v>5</v>
      </c>
      <c r="P15" s="8">
        <f t="shared" si="4"/>
        <v>0.2</v>
      </c>
      <c r="R15" s="12"/>
    </row>
    <row r="16" spans="4:18" x14ac:dyDescent="0.25">
      <c r="D16" s="29">
        <f t="shared" si="1"/>
        <v>2019</v>
      </c>
      <c r="E16" s="74">
        <f t="shared" si="2"/>
        <v>734.90806951757804</v>
      </c>
      <c r="F16" s="74"/>
      <c r="G16" s="74">
        <f t="shared" si="5"/>
        <v>183.72701737939451</v>
      </c>
      <c r="H16" s="74"/>
      <c r="I16" s="74">
        <f t="shared" si="3"/>
        <v>2684.0189478618163</v>
      </c>
      <c r="J16" s="74"/>
      <c r="K16" s="74">
        <f t="shared" si="0"/>
        <v>551.18105213818353</v>
      </c>
      <c r="L16" s="74"/>
      <c r="M16" s="17">
        <f t="shared" si="6"/>
        <v>918.63508689697255</v>
      </c>
      <c r="O16">
        <f t="shared" si="7"/>
        <v>4</v>
      </c>
      <c r="P16" s="8">
        <f t="shared" si="4"/>
        <v>0.25</v>
      </c>
      <c r="R16" s="12"/>
    </row>
    <row r="17" spans="4:20" s="4" customFormat="1" x14ac:dyDescent="0.25">
      <c r="D17" s="29">
        <f t="shared" si="1"/>
        <v>2020</v>
      </c>
      <c r="E17" s="74">
        <f t="shared" si="2"/>
        <v>551.18105213818353</v>
      </c>
      <c r="F17" s="74"/>
      <c r="G17" s="74">
        <f t="shared" si="5"/>
        <v>183.72701737939451</v>
      </c>
      <c r="H17" s="74"/>
      <c r="I17" s="74">
        <f t="shared" si="3"/>
        <v>2867.7459652412108</v>
      </c>
      <c r="J17" s="74"/>
      <c r="K17" s="74">
        <f t="shared" si="0"/>
        <v>367.45403475878902</v>
      </c>
      <c r="L17" s="74"/>
      <c r="M17" s="17">
        <f t="shared" si="6"/>
        <v>734.90806951757804</v>
      </c>
      <c r="N17"/>
      <c r="O17">
        <f t="shared" si="7"/>
        <v>3</v>
      </c>
      <c r="P17" s="8">
        <f t="shared" si="4"/>
        <v>0.33333333333333331</v>
      </c>
      <c r="R17" s="12"/>
    </row>
    <row r="18" spans="4:20" s="4" customFormat="1" x14ac:dyDescent="0.25">
      <c r="D18" s="29">
        <f t="shared" si="1"/>
        <v>2021</v>
      </c>
      <c r="E18" s="74">
        <f t="shared" si="2"/>
        <v>367.45403475878902</v>
      </c>
      <c r="F18" s="74"/>
      <c r="G18" s="74">
        <f t="shared" si="5"/>
        <v>183.72701737939451</v>
      </c>
      <c r="H18" s="74"/>
      <c r="I18" s="74">
        <f t="shared" si="3"/>
        <v>3051.4729826206053</v>
      </c>
      <c r="J18" s="74"/>
      <c r="K18" s="74">
        <f t="shared" si="0"/>
        <v>183.72701737939451</v>
      </c>
      <c r="L18" s="74"/>
      <c r="M18" s="17">
        <f t="shared" si="6"/>
        <v>551.18105213818342</v>
      </c>
      <c r="N18"/>
      <c r="O18">
        <f t="shared" si="7"/>
        <v>2</v>
      </c>
      <c r="P18" s="8">
        <f t="shared" si="4"/>
        <v>0.5</v>
      </c>
      <c r="R18" s="12"/>
      <c r="S18" s="13"/>
      <c r="T18" s="13"/>
    </row>
    <row r="19" spans="4:20" s="4" customFormat="1" x14ac:dyDescent="0.25">
      <c r="D19" s="29">
        <f t="shared" si="1"/>
        <v>2022</v>
      </c>
      <c r="E19" s="74">
        <f t="shared" si="2"/>
        <v>183.72701737939451</v>
      </c>
      <c r="F19" s="74"/>
      <c r="G19" s="74">
        <f t="shared" si="5"/>
        <v>183.72701737939451</v>
      </c>
      <c r="H19" s="74"/>
      <c r="I19" s="74">
        <f t="shared" si="3"/>
        <v>3235.2</v>
      </c>
      <c r="J19" s="74"/>
      <c r="K19" s="74">
        <f t="shared" si="0"/>
        <v>0</v>
      </c>
      <c r="L19" s="74"/>
      <c r="M19" s="17">
        <f t="shared" si="6"/>
        <v>367.45403475878902</v>
      </c>
      <c r="N19"/>
      <c r="O19">
        <f t="shared" si="7"/>
        <v>1</v>
      </c>
      <c r="P19" s="8">
        <f t="shared" si="4"/>
        <v>1</v>
      </c>
      <c r="R19" s="12"/>
      <c r="S19" s="13"/>
      <c r="T19" s="13"/>
    </row>
    <row r="20" spans="4:20" s="4" customFormat="1" x14ac:dyDescent="0.25">
      <c r="D20" s="29" t="str">
        <f t="shared" si="1"/>
        <v/>
      </c>
      <c r="E20" s="74" t="str">
        <f t="shared" si="2"/>
        <v/>
      </c>
      <c r="F20" s="74"/>
      <c r="G20" s="74" t="str">
        <f t="shared" si="5"/>
        <v/>
      </c>
      <c r="H20" s="74"/>
      <c r="I20" s="74" t="str">
        <f t="shared" si="3"/>
        <v/>
      </c>
      <c r="J20" s="74"/>
      <c r="K20" s="74" t="str">
        <f t="shared" si="0"/>
        <v/>
      </c>
      <c r="L20" s="74"/>
      <c r="M20" s="17" t="str">
        <f t="shared" si="6"/>
        <v/>
      </c>
      <c r="N20"/>
      <c r="O20">
        <f t="shared" si="7"/>
        <v>0</v>
      </c>
      <c r="P20" s="8" t="e">
        <f t="shared" si="4"/>
        <v>#DIV/0!</v>
      </c>
      <c r="R20" s="12"/>
      <c r="S20" s="13"/>
      <c r="T20" s="13"/>
    </row>
    <row r="21" spans="4:20" s="4" customFormat="1" x14ac:dyDescent="0.25">
      <c r="D21" s="29" t="str">
        <f t="shared" si="1"/>
        <v/>
      </c>
      <c r="E21" s="74" t="str">
        <f t="shared" si="2"/>
        <v/>
      </c>
      <c r="F21" s="74"/>
      <c r="G21" s="74" t="str">
        <f t="shared" si="5"/>
        <v/>
      </c>
      <c r="H21" s="74"/>
      <c r="I21" s="74" t="str">
        <f t="shared" si="3"/>
        <v/>
      </c>
      <c r="J21" s="74"/>
      <c r="K21" s="74" t="str">
        <f t="shared" si="0"/>
        <v/>
      </c>
      <c r="L21" s="74"/>
      <c r="M21" s="17" t="str">
        <f t="shared" si="6"/>
        <v/>
      </c>
      <c r="N21"/>
      <c r="O21">
        <f t="shared" si="7"/>
        <v>-1</v>
      </c>
      <c r="P21" s="8">
        <f t="shared" si="4"/>
        <v>-1</v>
      </c>
      <c r="R21" s="12"/>
      <c r="S21" s="13"/>
      <c r="T21" s="13"/>
    </row>
    <row r="22" spans="4:20" s="4" customFormat="1" x14ac:dyDescent="0.25">
      <c r="D22" s="29" t="str">
        <f t="shared" si="1"/>
        <v/>
      </c>
      <c r="E22" s="74" t="str">
        <f t="shared" si="2"/>
        <v/>
      </c>
      <c r="F22" s="74"/>
      <c r="G22" s="74" t="str">
        <f t="shared" si="5"/>
        <v/>
      </c>
      <c r="H22" s="74"/>
      <c r="I22" s="74" t="str">
        <f t="shared" si="3"/>
        <v/>
      </c>
      <c r="J22" s="74"/>
      <c r="K22" s="74" t="str">
        <f t="shared" si="0"/>
        <v/>
      </c>
      <c r="L22" s="74"/>
      <c r="M22" s="17" t="str">
        <f t="shared" si="6"/>
        <v/>
      </c>
      <c r="N22"/>
      <c r="O22">
        <f t="shared" si="7"/>
        <v>-2</v>
      </c>
      <c r="P22" s="8">
        <f t="shared" si="4"/>
        <v>-0.5</v>
      </c>
      <c r="R22" s="12"/>
    </row>
    <row r="23" spans="4:20" s="4" customFormat="1" x14ac:dyDescent="0.25">
      <c r="D23" s="29" t="str">
        <f t="shared" si="1"/>
        <v/>
      </c>
      <c r="E23" s="74" t="str">
        <f t="shared" si="2"/>
        <v/>
      </c>
      <c r="F23" s="74"/>
      <c r="G23" s="74" t="str">
        <f t="shared" si="5"/>
        <v/>
      </c>
      <c r="H23" s="74"/>
      <c r="I23" s="74" t="str">
        <f t="shared" si="3"/>
        <v/>
      </c>
      <c r="J23" s="74"/>
      <c r="K23" s="74" t="str">
        <f t="shared" si="0"/>
        <v/>
      </c>
      <c r="L23" s="74"/>
      <c r="M23" s="17" t="str">
        <f t="shared" si="6"/>
        <v/>
      </c>
      <c r="N23"/>
      <c r="O23">
        <f t="shared" si="7"/>
        <v>-3</v>
      </c>
      <c r="P23" s="8">
        <f t="shared" si="4"/>
        <v>-0.33333333333333331</v>
      </c>
      <c r="R23" s="12"/>
    </row>
    <row r="24" spans="4:20" s="4" customFormat="1" x14ac:dyDescent="0.25">
      <c r="D24" s="29" t="str">
        <f t="shared" si="1"/>
        <v/>
      </c>
      <c r="E24" s="74" t="str">
        <f t="shared" si="2"/>
        <v/>
      </c>
      <c r="F24" s="74"/>
      <c r="G24" s="74" t="str">
        <f t="shared" si="5"/>
        <v/>
      </c>
      <c r="H24" s="74"/>
      <c r="I24" s="74" t="str">
        <f t="shared" si="3"/>
        <v/>
      </c>
      <c r="J24" s="74"/>
      <c r="K24" s="74" t="str">
        <f t="shared" si="0"/>
        <v/>
      </c>
      <c r="L24" s="74"/>
      <c r="M24" s="17" t="str">
        <f t="shared" si="6"/>
        <v/>
      </c>
      <c r="N24"/>
      <c r="O24">
        <f t="shared" si="7"/>
        <v>-4</v>
      </c>
      <c r="P24" s="8">
        <f t="shared" si="4"/>
        <v>-0.25</v>
      </c>
      <c r="R24" s="12"/>
    </row>
    <row r="25" spans="4:20" s="4" customFormat="1" x14ac:dyDescent="0.25">
      <c r="D25" s="29" t="str">
        <f t="shared" si="1"/>
        <v/>
      </c>
      <c r="E25" s="74" t="str">
        <f t="shared" si="2"/>
        <v/>
      </c>
      <c r="F25" s="74"/>
      <c r="G25" s="74" t="str">
        <f t="shared" si="5"/>
        <v/>
      </c>
      <c r="H25" s="74"/>
      <c r="I25" s="74" t="str">
        <f t="shared" si="3"/>
        <v/>
      </c>
      <c r="J25" s="74"/>
      <c r="K25" s="74" t="str">
        <f t="shared" si="0"/>
        <v/>
      </c>
      <c r="L25" s="74"/>
      <c r="M25" s="17" t="str">
        <f t="shared" si="6"/>
        <v/>
      </c>
      <c r="N25"/>
      <c r="O25">
        <f t="shared" si="7"/>
        <v>-5</v>
      </c>
      <c r="P25" s="8">
        <f t="shared" si="4"/>
        <v>-0.2</v>
      </c>
      <c r="R25" s="12"/>
    </row>
    <row r="26" spans="4:20" s="4" customFormat="1" x14ac:dyDescent="0.25">
      <c r="D26" s="29" t="str">
        <f t="shared" si="1"/>
        <v/>
      </c>
      <c r="E26" s="74" t="str">
        <f t="shared" si="2"/>
        <v/>
      </c>
      <c r="F26" s="74"/>
      <c r="G26" s="74" t="str">
        <f t="shared" si="5"/>
        <v/>
      </c>
      <c r="H26" s="74"/>
      <c r="I26" s="74" t="str">
        <f t="shared" si="3"/>
        <v/>
      </c>
      <c r="J26" s="74"/>
      <c r="K26" s="74" t="str">
        <f t="shared" si="0"/>
        <v/>
      </c>
      <c r="L26" s="74"/>
      <c r="M26" s="17" t="str">
        <f t="shared" si="6"/>
        <v/>
      </c>
      <c r="N26"/>
      <c r="O26">
        <f t="shared" si="7"/>
        <v>-6</v>
      </c>
      <c r="P26" s="8">
        <f t="shared" si="4"/>
        <v>-0.16666666666666666</v>
      </c>
      <c r="R26" s="12"/>
    </row>
    <row r="27" spans="4:20" s="4" customFormat="1" x14ac:dyDescent="0.25">
      <c r="D27" s="29" t="str">
        <f t="shared" si="1"/>
        <v/>
      </c>
      <c r="E27" s="74" t="str">
        <f t="shared" si="2"/>
        <v/>
      </c>
      <c r="F27" s="74"/>
      <c r="G27" s="74" t="str">
        <f t="shared" si="5"/>
        <v/>
      </c>
      <c r="H27" s="74"/>
      <c r="I27" s="74" t="str">
        <f t="shared" si="3"/>
        <v/>
      </c>
      <c r="J27" s="74"/>
      <c r="K27" s="74" t="str">
        <f t="shared" si="0"/>
        <v/>
      </c>
      <c r="L27" s="74"/>
      <c r="M27" s="17" t="str">
        <f t="shared" si="6"/>
        <v/>
      </c>
      <c r="N27"/>
      <c r="O27">
        <f t="shared" si="7"/>
        <v>-7</v>
      </c>
      <c r="P27" s="8">
        <f t="shared" si="4"/>
        <v>-0.14285714285714285</v>
      </c>
      <c r="R27" s="12"/>
    </row>
    <row r="28" spans="4:20" s="4" customFormat="1" x14ac:dyDescent="0.25">
      <c r="D28" s="29" t="str">
        <f t="shared" si="1"/>
        <v/>
      </c>
      <c r="E28" s="74" t="str">
        <f t="shared" si="2"/>
        <v/>
      </c>
      <c r="F28" s="74"/>
      <c r="G28" s="74" t="str">
        <f t="shared" si="5"/>
        <v/>
      </c>
      <c r="H28" s="74"/>
      <c r="I28" s="74" t="str">
        <f t="shared" si="3"/>
        <v/>
      </c>
      <c r="J28" s="74"/>
      <c r="K28" s="74" t="str">
        <f t="shared" si="0"/>
        <v/>
      </c>
      <c r="L28" s="74"/>
      <c r="M28" s="17" t="str">
        <f t="shared" si="6"/>
        <v/>
      </c>
      <c r="N28"/>
      <c r="O28">
        <f t="shared" si="7"/>
        <v>-8</v>
      </c>
      <c r="P28" s="8">
        <f t="shared" si="4"/>
        <v>-0.125</v>
      </c>
      <c r="R28" s="12"/>
    </row>
    <row r="29" spans="4:20" s="4" customFormat="1" x14ac:dyDescent="0.25">
      <c r="D29" s="29" t="str">
        <f t="shared" si="1"/>
        <v/>
      </c>
      <c r="E29" s="74" t="str">
        <f t="shared" si="2"/>
        <v/>
      </c>
      <c r="F29" s="74"/>
      <c r="G29" s="74" t="str">
        <f t="shared" si="5"/>
        <v/>
      </c>
      <c r="H29" s="74"/>
      <c r="I29" s="74" t="str">
        <f t="shared" si="3"/>
        <v/>
      </c>
      <c r="J29" s="74"/>
      <c r="K29" s="74" t="str">
        <f t="shared" si="0"/>
        <v/>
      </c>
      <c r="L29" s="74"/>
      <c r="M29" s="17" t="str">
        <f t="shared" si="6"/>
        <v/>
      </c>
      <c r="N29"/>
      <c r="O29">
        <f t="shared" si="7"/>
        <v>-9</v>
      </c>
      <c r="P29" s="8">
        <f t="shared" si="4"/>
        <v>-0.1111111111111111</v>
      </c>
      <c r="R29" s="12"/>
    </row>
    <row r="30" spans="4:20" s="4" customFormat="1" x14ac:dyDescent="0.25">
      <c r="D30" s="29" t="str">
        <f t="shared" si="1"/>
        <v/>
      </c>
      <c r="E30" s="74" t="str">
        <f t="shared" si="2"/>
        <v/>
      </c>
      <c r="F30" s="74"/>
      <c r="G30" s="74" t="str">
        <f t="shared" si="5"/>
        <v/>
      </c>
      <c r="H30" s="74"/>
      <c r="I30" s="74" t="str">
        <f t="shared" si="3"/>
        <v/>
      </c>
      <c r="J30" s="74"/>
      <c r="K30" s="74" t="str">
        <f t="shared" si="0"/>
        <v/>
      </c>
      <c r="L30" s="74"/>
      <c r="M30" s="17" t="str">
        <f t="shared" si="6"/>
        <v/>
      </c>
      <c r="N30"/>
      <c r="O30">
        <f t="shared" si="7"/>
        <v>-10</v>
      </c>
      <c r="P30" s="8">
        <f t="shared" si="4"/>
        <v>-0.1</v>
      </c>
      <c r="R30" s="12"/>
    </row>
    <row r="31" spans="4:20" s="4" customFormat="1" x14ac:dyDescent="0.25">
      <c r="D31" s="29" t="str">
        <f t="shared" si="1"/>
        <v/>
      </c>
      <c r="E31" s="74" t="str">
        <f t="shared" si="2"/>
        <v/>
      </c>
      <c r="F31" s="74"/>
      <c r="G31" s="74" t="str">
        <f t="shared" si="5"/>
        <v/>
      </c>
      <c r="H31" s="74"/>
      <c r="I31" s="74" t="str">
        <f t="shared" si="3"/>
        <v/>
      </c>
      <c r="J31" s="74"/>
      <c r="K31" s="74" t="str">
        <f t="shared" si="0"/>
        <v/>
      </c>
      <c r="L31" s="74"/>
      <c r="M31" s="17" t="str">
        <f t="shared" si="6"/>
        <v/>
      </c>
      <c r="N31"/>
      <c r="O31">
        <f t="shared" si="7"/>
        <v>-11</v>
      </c>
      <c r="P31" s="8">
        <f t="shared" si="4"/>
        <v>-9.0909090909090912E-2</v>
      </c>
      <c r="R31" s="12"/>
    </row>
    <row r="32" spans="4:20" s="4" customFormat="1" x14ac:dyDescent="0.25">
      <c r="D32" s="29" t="str">
        <f t="shared" si="1"/>
        <v/>
      </c>
      <c r="E32" s="74" t="str">
        <f t="shared" si="2"/>
        <v/>
      </c>
      <c r="F32" s="74"/>
      <c r="G32" s="74" t="str">
        <f t="shared" si="5"/>
        <v/>
      </c>
      <c r="H32" s="74"/>
      <c r="I32" s="74" t="str">
        <f t="shared" si="3"/>
        <v/>
      </c>
      <c r="J32" s="74"/>
      <c r="K32" s="74" t="str">
        <f t="shared" si="0"/>
        <v/>
      </c>
      <c r="L32" s="74"/>
      <c r="M32" s="17" t="str">
        <f t="shared" si="6"/>
        <v/>
      </c>
      <c r="N32"/>
      <c r="O32">
        <f t="shared" si="7"/>
        <v>-12</v>
      </c>
      <c r="P32" s="8">
        <f t="shared" si="4"/>
        <v>-8.3333333333333329E-2</v>
      </c>
      <c r="R32" s="12"/>
    </row>
    <row r="33" spans="4:18" s="4" customFormat="1" x14ac:dyDescent="0.25">
      <c r="D33" s="29" t="str">
        <f t="shared" si="1"/>
        <v/>
      </c>
      <c r="E33" s="74" t="str">
        <f t="shared" si="2"/>
        <v/>
      </c>
      <c r="F33" s="74"/>
      <c r="G33" s="74" t="str">
        <f t="shared" si="5"/>
        <v/>
      </c>
      <c r="H33" s="74"/>
      <c r="I33" s="74" t="str">
        <f t="shared" si="3"/>
        <v/>
      </c>
      <c r="J33" s="74"/>
      <c r="K33" s="74" t="str">
        <f t="shared" si="0"/>
        <v/>
      </c>
      <c r="L33" s="74"/>
      <c r="M33" s="17" t="str">
        <f t="shared" si="6"/>
        <v/>
      </c>
      <c r="N33"/>
      <c r="O33">
        <f t="shared" si="7"/>
        <v>-13</v>
      </c>
      <c r="P33" s="8">
        <f t="shared" si="4"/>
        <v>-7.6923076923076927E-2</v>
      </c>
      <c r="R33" s="12"/>
    </row>
    <row r="34" spans="4:18" s="4" customFormat="1" x14ac:dyDescent="0.25">
      <c r="D34" s="29" t="str">
        <f t="shared" si="1"/>
        <v/>
      </c>
      <c r="E34" s="74" t="str">
        <f t="shared" si="2"/>
        <v/>
      </c>
      <c r="F34" s="74"/>
      <c r="G34" s="74" t="str">
        <f t="shared" si="5"/>
        <v/>
      </c>
      <c r="H34" s="74"/>
      <c r="I34" s="74" t="str">
        <f t="shared" si="3"/>
        <v/>
      </c>
      <c r="J34" s="74"/>
      <c r="K34" s="74" t="str">
        <f t="shared" si="0"/>
        <v/>
      </c>
      <c r="L34" s="74"/>
      <c r="M34" s="17" t="str">
        <f t="shared" si="6"/>
        <v/>
      </c>
      <c r="N34"/>
      <c r="O34">
        <f t="shared" si="7"/>
        <v>-14</v>
      </c>
      <c r="P34" s="8">
        <f t="shared" si="4"/>
        <v>-7.1428571428571425E-2</v>
      </c>
      <c r="R34" s="12"/>
    </row>
    <row r="35" spans="4:18" s="4" customFormat="1" x14ac:dyDescent="0.25">
      <c r="D35" s="29" t="str">
        <f t="shared" si="1"/>
        <v/>
      </c>
      <c r="E35" s="74" t="str">
        <f t="shared" si="2"/>
        <v/>
      </c>
      <c r="F35" s="74"/>
      <c r="G35" s="74" t="str">
        <f t="shared" si="5"/>
        <v/>
      </c>
      <c r="H35" s="74"/>
      <c r="I35" s="74" t="str">
        <f t="shared" si="3"/>
        <v/>
      </c>
      <c r="J35" s="74"/>
      <c r="K35" s="74" t="str">
        <f t="shared" si="0"/>
        <v/>
      </c>
      <c r="L35" s="74"/>
      <c r="M35" s="17" t="str">
        <f t="shared" si="6"/>
        <v/>
      </c>
      <c r="N35"/>
      <c r="O35">
        <f t="shared" si="7"/>
        <v>-15</v>
      </c>
      <c r="P35" s="8">
        <f t="shared" si="4"/>
        <v>-6.6666666666666666E-2</v>
      </c>
      <c r="R35" s="12"/>
    </row>
    <row r="36" spans="4:18" s="4" customFormat="1" x14ac:dyDescent="0.25">
      <c r="D36" s="29" t="str">
        <f t="shared" si="1"/>
        <v/>
      </c>
      <c r="E36" s="74" t="str">
        <f t="shared" si="2"/>
        <v/>
      </c>
      <c r="F36" s="74"/>
      <c r="G36" s="74" t="str">
        <f t="shared" si="5"/>
        <v/>
      </c>
      <c r="H36" s="74"/>
      <c r="I36" s="74" t="str">
        <f t="shared" si="3"/>
        <v/>
      </c>
      <c r="J36" s="74"/>
      <c r="K36" s="74" t="str">
        <f t="shared" si="0"/>
        <v/>
      </c>
      <c r="L36" s="74"/>
      <c r="M36" s="17" t="str">
        <f t="shared" si="6"/>
        <v/>
      </c>
      <c r="N36"/>
      <c r="O36">
        <f t="shared" si="7"/>
        <v>-16</v>
      </c>
      <c r="P36" s="8">
        <f t="shared" si="4"/>
        <v>-6.25E-2</v>
      </c>
      <c r="R36" s="12"/>
    </row>
    <row r="37" spans="4:18" s="4" customFormat="1" x14ac:dyDescent="0.25">
      <c r="D37" s="29" t="str">
        <f t="shared" si="1"/>
        <v/>
      </c>
      <c r="E37" s="74" t="str">
        <f t="shared" si="2"/>
        <v/>
      </c>
      <c r="F37" s="74"/>
      <c r="G37" s="74" t="str">
        <f t="shared" si="5"/>
        <v/>
      </c>
      <c r="H37" s="74"/>
      <c r="I37" s="74" t="str">
        <f t="shared" si="3"/>
        <v/>
      </c>
      <c r="J37" s="74"/>
      <c r="K37" s="74" t="str">
        <f t="shared" si="0"/>
        <v/>
      </c>
      <c r="L37" s="74"/>
      <c r="M37" s="17" t="str">
        <f t="shared" si="6"/>
        <v/>
      </c>
      <c r="N37"/>
      <c r="O37">
        <f t="shared" si="7"/>
        <v>-17</v>
      </c>
      <c r="P37" s="8">
        <f t="shared" si="4"/>
        <v>-5.8823529411764705E-2</v>
      </c>
      <c r="R37" s="12"/>
    </row>
    <row r="38" spans="4:18" s="4" customFormat="1" x14ac:dyDescent="0.25">
      <c r="D38" s="29" t="str">
        <f t="shared" si="1"/>
        <v/>
      </c>
      <c r="E38" s="74" t="str">
        <f t="shared" si="2"/>
        <v/>
      </c>
      <c r="F38" s="74"/>
      <c r="G38" s="74" t="str">
        <f t="shared" si="5"/>
        <v/>
      </c>
      <c r="H38" s="74"/>
      <c r="I38" s="74" t="str">
        <f t="shared" si="3"/>
        <v/>
      </c>
      <c r="J38" s="74"/>
      <c r="K38" s="74" t="str">
        <f t="shared" si="0"/>
        <v/>
      </c>
      <c r="L38" s="74"/>
      <c r="M38" s="17" t="str">
        <f t="shared" si="6"/>
        <v/>
      </c>
      <c r="N38"/>
      <c r="O38">
        <f t="shared" si="7"/>
        <v>-18</v>
      </c>
      <c r="P38" s="8">
        <f t="shared" si="4"/>
        <v>-5.5555555555555552E-2</v>
      </c>
      <c r="R38" s="12"/>
    </row>
    <row r="39" spans="4:18" s="4" customFormat="1" x14ac:dyDescent="0.25">
      <c r="D39" s="29" t="str">
        <f t="shared" si="1"/>
        <v/>
      </c>
      <c r="E39" s="74" t="str">
        <f t="shared" si="2"/>
        <v/>
      </c>
      <c r="F39" s="74"/>
      <c r="G39" s="74" t="str">
        <f t="shared" si="5"/>
        <v/>
      </c>
      <c r="H39" s="74"/>
      <c r="I39" s="74" t="str">
        <f t="shared" si="3"/>
        <v/>
      </c>
      <c r="J39" s="74"/>
      <c r="K39" s="74" t="str">
        <f t="shared" si="0"/>
        <v/>
      </c>
      <c r="L39" s="74"/>
      <c r="M39" s="17" t="str">
        <f t="shared" si="6"/>
        <v/>
      </c>
      <c r="N39"/>
      <c r="O39">
        <f t="shared" si="7"/>
        <v>-19</v>
      </c>
      <c r="P39" s="8">
        <f t="shared" si="4"/>
        <v>-5.2631578947368418E-2</v>
      </c>
      <c r="R39" s="12"/>
    </row>
    <row r="40" spans="4:18" s="4" customFormat="1" x14ac:dyDescent="0.25">
      <c r="D40" s="29" t="str">
        <f t="shared" si="1"/>
        <v/>
      </c>
      <c r="E40" s="74" t="str">
        <f t="shared" si="2"/>
        <v/>
      </c>
      <c r="F40" s="74"/>
      <c r="G40" s="74" t="str">
        <f t="shared" si="5"/>
        <v/>
      </c>
      <c r="H40" s="74"/>
      <c r="I40" s="74" t="str">
        <f t="shared" si="3"/>
        <v/>
      </c>
      <c r="J40" s="74"/>
      <c r="K40" s="74" t="str">
        <f t="shared" si="0"/>
        <v/>
      </c>
      <c r="L40" s="74"/>
      <c r="M40" s="17" t="str">
        <f t="shared" si="6"/>
        <v/>
      </c>
      <c r="N40"/>
      <c r="O40">
        <f t="shared" si="7"/>
        <v>-20</v>
      </c>
      <c r="P40" s="8">
        <f t="shared" si="4"/>
        <v>-0.05</v>
      </c>
      <c r="R40" s="12"/>
    </row>
    <row r="41" spans="4:18" s="4" customFormat="1" x14ac:dyDescent="0.25">
      <c r="D41" s="29" t="str">
        <f t="shared" si="1"/>
        <v/>
      </c>
      <c r="E41" s="74" t="str">
        <f t="shared" si="2"/>
        <v/>
      </c>
      <c r="F41" s="74"/>
      <c r="G41" s="74" t="str">
        <f t="shared" si="5"/>
        <v/>
      </c>
      <c r="H41" s="74"/>
      <c r="I41" s="74" t="str">
        <f t="shared" si="3"/>
        <v/>
      </c>
      <c r="J41" s="74"/>
      <c r="K41" s="74" t="str">
        <f t="shared" si="0"/>
        <v/>
      </c>
      <c r="L41" s="74"/>
      <c r="M41" s="17" t="str">
        <f t="shared" si="6"/>
        <v/>
      </c>
      <c r="N41"/>
      <c r="O41">
        <f t="shared" si="7"/>
        <v>-21</v>
      </c>
      <c r="P41" s="8">
        <f t="shared" si="4"/>
        <v>-4.7619047619047616E-2</v>
      </c>
      <c r="R41" s="12"/>
    </row>
    <row r="42" spans="4:18" s="4" customFormat="1" x14ac:dyDescent="0.25">
      <c r="D42" s="29" t="str">
        <f t="shared" si="1"/>
        <v/>
      </c>
      <c r="E42" s="74" t="str">
        <f t="shared" si="2"/>
        <v/>
      </c>
      <c r="F42" s="74"/>
      <c r="G42" s="74" t="str">
        <f t="shared" si="5"/>
        <v/>
      </c>
      <c r="H42" s="74"/>
      <c r="I42" s="74" t="str">
        <f t="shared" si="3"/>
        <v/>
      </c>
      <c r="J42" s="74"/>
      <c r="K42" s="74" t="str">
        <f t="shared" si="0"/>
        <v/>
      </c>
      <c r="L42" s="74"/>
      <c r="M42" s="17" t="str">
        <f t="shared" si="6"/>
        <v/>
      </c>
      <c r="N42"/>
      <c r="O42">
        <f t="shared" si="7"/>
        <v>-22</v>
      </c>
      <c r="P42" s="8">
        <f t="shared" si="4"/>
        <v>-4.5454545454545456E-2</v>
      </c>
      <c r="R42" s="12"/>
    </row>
    <row r="43" spans="4:18" s="4" customFormat="1" x14ac:dyDescent="0.25">
      <c r="D43" s="29" t="str">
        <f t="shared" si="1"/>
        <v/>
      </c>
      <c r="E43" s="74" t="str">
        <f t="shared" si="2"/>
        <v/>
      </c>
      <c r="F43" s="74"/>
      <c r="G43" s="74" t="str">
        <f t="shared" si="5"/>
        <v/>
      </c>
      <c r="H43" s="74"/>
      <c r="I43" s="74" t="str">
        <f t="shared" si="3"/>
        <v/>
      </c>
      <c r="J43" s="74"/>
      <c r="K43" s="74" t="str">
        <f t="shared" si="0"/>
        <v/>
      </c>
      <c r="L43" s="74"/>
      <c r="M43" s="17" t="str">
        <f t="shared" si="6"/>
        <v/>
      </c>
      <c r="N43"/>
      <c r="O43">
        <f t="shared" si="7"/>
        <v>-23</v>
      </c>
      <c r="P43" s="8">
        <f t="shared" si="4"/>
        <v>-4.3478260869565216E-2</v>
      </c>
      <c r="R43" s="12"/>
    </row>
    <row r="44" spans="4:18" s="4" customFormat="1" x14ac:dyDescent="0.25">
      <c r="D44" s="29" t="str">
        <f t="shared" si="1"/>
        <v/>
      </c>
      <c r="E44" s="74" t="str">
        <f t="shared" si="2"/>
        <v/>
      </c>
      <c r="F44" s="74"/>
      <c r="G44" s="74" t="str">
        <f t="shared" si="5"/>
        <v/>
      </c>
      <c r="H44" s="74"/>
      <c r="I44" s="74" t="str">
        <f t="shared" si="3"/>
        <v/>
      </c>
      <c r="J44" s="74"/>
      <c r="K44" s="74" t="str">
        <f t="shared" si="0"/>
        <v/>
      </c>
      <c r="L44" s="74"/>
      <c r="M44" s="17" t="str">
        <f t="shared" si="6"/>
        <v/>
      </c>
      <c r="N44"/>
      <c r="O44">
        <f t="shared" si="7"/>
        <v>-24</v>
      </c>
      <c r="P44" s="8">
        <f t="shared" si="4"/>
        <v>-4.1666666666666664E-2</v>
      </c>
      <c r="R44" s="12"/>
    </row>
    <row r="45" spans="4:18" s="4" customFormat="1" x14ac:dyDescent="0.25">
      <c r="D45" s="29" t="str">
        <f t="shared" si="1"/>
        <v/>
      </c>
      <c r="E45" s="74" t="str">
        <f t="shared" si="2"/>
        <v/>
      </c>
      <c r="F45" s="74"/>
      <c r="G45" s="74" t="str">
        <f t="shared" si="5"/>
        <v/>
      </c>
      <c r="H45" s="74"/>
      <c r="I45" s="74" t="str">
        <f t="shared" si="3"/>
        <v/>
      </c>
      <c r="J45" s="74"/>
      <c r="K45" s="74" t="str">
        <f t="shared" si="0"/>
        <v/>
      </c>
      <c r="L45" s="74"/>
      <c r="M45" s="17" t="str">
        <f t="shared" si="6"/>
        <v/>
      </c>
      <c r="N45"/>
      <c r="O45">
        <f t="shared" si="7"/>
        <v>-25</v>
      </c>
      <c r="P45" s="8">
        <f t="shared" si="4"/>
        <v>-0.04</v>
      </c>
      <c r="R45" s="12"/>
    </row>
    <row r="46" spans="4:18" s="4" customFormat="1" x14ac:dyDescent="0.25">
      <c r="D46" s="29" t="str">
        <f t="shared" si="1"/>
        <v/>
      </c>
      <c r="E46" s="74" t="str">
        <f t="shared" si="2"/>
        <v/>
      </c>
      <c r="F46" s="74"/>
      <c r="G46" s="74" t="str">
        <f t="shared" si="5"/>
        <v/>
      </c>
      <c r="H46" s="74"/>
      <c r="I46" s="74" t="str">
        <f t="shared" si="3"/>
        <v/>
      </c>
      <c r="J46" s="74"/>
      <c r="K46" s="74" t="str">
        <f t="shared" si="0"/>
        <v/>
      </c>
      <c r="L46" s="74"/>
      <c r="M46" s="17" t="str">
        <f t="shared" si="6"/>
        <v/>
      </c>
      <c r="N46"/>
      <c r="O46">
        <f t="shared" si="7"/>
        <v>-26</v>
      </c>
      <c r="P46" s="8">
        <f t="shared" si="4"/>
        <v>-3.8461538461538464E-2</v>
      </c>
      <c r="R46" s="12"/>
    </row>
    <row r="47" spans="4:18" s="4" customFormat="1" x14ac:dyDescent="0.25">
      <c r="D47" s="29" t="str">
        <f t="shared" si="1"/>
        <v/>
      </c>
      <c r="E47" s="74" t="str">
        <f t="shared" si="2"/>
        <v/>
      </c>
      <c r="F47" s="74"/>
      <c r="G47" s="74" t="str">
        <f t="shared" si="5"/>
        <v/>
      </c>
      <c r="H47" s="74"/>
      <c r="I47" s="74" t="str">
        <f t="shared" si="3"/>
        <v/>
      </c>
      <c r="J47" s="74"/>
      <c r="K47" s="74" t="str">
        <f t="shared" si="0"/>
        <v/>
      </c>
      <c r="L47" s="74"/>
      <c r="M47" s="17" t="str">
        <f t="shared" si="6"/>
        <v/>
      </c>
      <c r="N47"/>
      <c r="O47">
        <f t="shared" si="7"/>
        <v>-27</v>
      </c>
      <c r="P47" s="8">
        <f t="shared" si="4"/>
        <v>-3.7037037037037035E-2</v>
      </c>
      <c r="R47" s="12"/>
    </row>
    <row r="48" spans="4:18" s="4" customFormat="1" x14ac:dyDescent="0.25">
      <c r="D48" s="29" t="str">
        <f t="shared" si="1"/>
        <v/>
      </c>
      <c r="E48" s="74" t="str">
        <f t="shared" si="2"/>
        <v/>
      </c>
      <c r="F48" s="74"/>
      <c r="G48" s="74" t="str">
        <f t="shared" si="5"/>
        <v/>
      </c>
      <c r="H48" s="74"/>
      <c r="I48" s="74" t="str">
        <f t="shared" si="3"/>
        <v/>
      </c>
      <c r="J48" s="74"/>
      <c r="K48" s="74" t="str">
        <f t="shared" si="0"/>
        <v/>
      </c>
      <c r="L48" s="74"/>
      <c r="M48" s="17" t="str">
        <f t="shared" si="6"/>
        <v/>
      </c>
      <c r="N48"/>
      <c r="O48">
        <f t="shared" si="7"/>
        <v>-28</v>
      </c>
      <c r="P48" s="8">
        <f t="shared" si="4"/>
        <v>-3.5714285714285712E-2</v>
      </c>
      <c r="R48" s="12"/>
    </row>
    <row r="49" spans="4:18" s="4" customFormat="1" x14ac:dyDescent="0.25">
      <c r="D49" s="29" t="str">
        <f t="shared" si="1"/>
        <v/>
      </c>
      <c r="E49" s="74" t="str">
        <f t="shared" si="2"/>
        <v/>
      </c>
      <c r="F49" s="74"/>
      <c r="G49" s="74" t="str">
        <f t="shared" si="5"/>
        <v/>
      </c>
      <c r="H49" s="74"/>
      <c r="I49" s="74" t="str">
        <f t="shared" si="3"/>
        <v/>
      </c>
      <c r="J49" s="74"/>
      <c r="K49" s="74" t="str">
        <f t="shared" si="0"/>
        <v/>
      </c>
      <c r="L49" s="74"/>
      <c r="M49" s="17" t="str">
        <f t="shared" si="6"/>
        <v/>
      </c>
      <c r="N49"/>
      <c r="O49">
        <f t="shared" si="7"/>
        <v>-29</v>
      </c>
      <c r="P49" s="8">
        <f t="shared" si="4"/>
        <v>-3.4482758620689655E-2</v>
      </c>
      <c r="R49" s="12"/>
    </row>
    <row r="50" spans="4:18" s="4" customFormat="1" x14ac:dyDescent="0.25">
      <c r="D50" s="29" t="str">
        <f t="shared" si="1"/>
        <v/>
      </c>
      <c r="E50" s="74" t="str">
        <f t="shared" si="2"/>
        <v/>
      </c>
      <c r="F50" s="74"/>
      <c r="G50" s="74" t="str">
        <f t="shared" si="5"/>
        <v/>
      </c>
      <c r="H50" s="74"/>
      <c r="I50" s="74" t="str">
        <f t="shared" si="3"/>
        <v/>
      </c>
      <c r="J50" s="74"/>
      <c r="K50" s="74" t="str">
        <f t="shared" si="0"/>
        <v/>
      </c>
      <c r="L50" s="74"/>
      <c r="M50" s="17" t="str">
        <f t="shared" si="6"/>
        <v/>
      </c>
      <c r="N50"/>
      <c r="O50">
        <f t="shared" si="7"/>
        <v>-30</v>
      </c>
      <c r="P50" s="8">
        <f t="shared" si="4"/>
        <v>-3.3333333333333333E-2</v>
      </c>
      <c r="R50" s="12"/>
    </row>
    <row r="51" spans="4:18" s="4" customFormat="1" x14ac:dyDescent="0.25">
      <c r="D51" s="29" t="str">
        <f t="shared" si="1"/>
        <v/>
      </c>
      <c r="E51" s="74" t="str">
        <f t="shared" si="2"/>
        <v/>
      </c>
      <c r="F51" s="74"/>
      <c r="G51" s="74" t="str">
        <f t="shared" si="5"/>
        <v/>
      </c>
      <c r="H51" s="74"/>
      <c r="I51" s="74" t="str">
        <f t="shared" si="3"/>
        <v/>
      </c>
      <c r="J51" s="74"/>
      <c r="K51" s="74" t="str">
        <f t="shared" si="0"/>
        <v/>
      </c>
      <c r="L51" s="74"/>
      <c r="M51" s="17" t="str">
        <f t="shared" si="6"/>
        <v/>
      </c>
      <c r="N51"/>
      <c r="O51">
        <f t="shared" si="7"/>
        <v>-31</v>
      </c>
      <c r="P51" s="8">
        <f t="shared" si="4"/>
        <v>-3.2258064516129031E-2</v>
      </c>
      <c r="R51" s="12"/>
    </row>
    <row r="52" spans="4:18" s="4" customFormat="1" x14ac:dyDescent="0.25">
      <c r="D52" s="29" t="str">
        <f t="shared" si="1"/>
        <v/>
      </c>
      <c r="E52" s="74" t="str">
        <f t="shared" si="2"/>
        <v/>
      </c>
      <c r="F52" s="74"/>
      <c r="G52" s="74" t="str">
        <f t="shared" si="5"/>
        <v/>
      </c>
      <c r="H52" s="74"/>
      <c r="I52" s="74" t="str">
        <f t="shared" si="3"/>
        <v/>
      </c>
      <c r="J52" s="74"/>
      <c r="K52" s="74" t="str">
        <f t="shared" si="0"/>
        <v/>
      </c>
      <c r="L52" s="74"/>
      <c r="M52" s="17" t="str">
        <f t="shared" si="6"/>
        <v/>
      </c>
      <c r="N52"/>
      <c r="O52">
        <f t="shared" si="7"/>
        <v>-32</v>
      </c>
      <c r="P52" s="8">
        <f t="shared" si="4"/>
        <v>-3.125E-2</v>
      </c>
      <c r="R52" s="12"/>
    </row>
    <row r="53" spans="4:18" s="4" customFormat="1" x14ac:dyDescent="0.25">
      <c r="D53" s="5"/>
      <c r="E53" s="69"/>
      <c r="F53" s="69"/>
      <c r="G53" s="70"/>
      <c r="H53" s="70"/>
      <c r="I53" s="70"/>
      <c r="J53" s="70"/>
      <c r="K53" s="69"/>
      <c r="L53" s="69"/>
      <c r="N53"/>
    </row>
    <row r="54" spans="4:18" s="4" customFormat="1" x14ac:dyDescent="0.25">
      <c r="D54" s="5"/>
      <c r="E54" s="69"/>
      <c r="F54" s="69"/>
      <c r="G54" s="70"/>
      <c r="H54" s="70"/>
      <c r="I54" s="70"/>
      <c r="J54" s="70"/>
      <c r="K54" s="69"/>
      <c r="L54" s="69"/>
      <c r="N54"/>
    </row>
    <row r="55" spans="4:18" s="4" customFormat="1" x14ac:dyDescent="0.25">
      <c r="D55" s="5"/>
      <c r="E55" s="69"/>
      <c r="F55" s="69"/>
      <c r="G55" s="70"/>
      <c r="H55" s="70"/>
      <c r="I55" s="70"/>
      <c r="J55" s="70"/>
      <c r="K55" s="69"/>
      <c r="L55" s="69"/>
      <c r="N55"/>
    </row>
    <row r="56" spans="4:18" s="4" customFormat="1" x14ac:dyDescent="0.25">
      <c r="D56" s="5"/>
      <c r="E56" s="69"/>
      <c r="F56" s="69"/>
      <c r="G56" s="70"/>
      <c r="H56" s="70"/>
      <c r="I56" s="70"/>
      <c r="J56" s="70"/>
      <c r="K56" s="69"/>
      <c r="L56" s="69"/>
      <c r="N56"/>
    </row>
    <row r="57" spans="4:18" s="4" customFormat="1" x14ac:dyDescent="0.25">
      <c r="D57" s="5"/>
      <c r="E57" s="69"/>
      <c r="F57" s="69"/>
      <c r="G57" s="70"/>
      <c r="H57" s="70"/>
      <c r="I57" s="70"/>
      <c r="J57" s="70"/>
      <c r="K57" s="69"/>
      <c r="L57" s="69"/>
      <c r="N57"/>
    </row>
    <row r="58" spans="4:18" s="4" customFormat="1" x14ac:dyDescent="0.25">
      <c r="D58" s="5"/>
      <c r="E58" s="69"/>
      <c r="F58" s="69"/>
      <c r="G58" s="70"/>
      <c r="H58" s="70"/>
      <c r="I58" s="70"/>
      <c r="J58" s="70"/>
      <c r="K58" s="69"/>
      <c r="L58" s="69"/>
      <c r="N58"/>
    </row>
    <row r="59" spans="4:18" s="4" customFormat="1" x14ac:dyDescent="0.25">
      <c r="D59" s="5"/>
      <c r="E59" s="69"/>
      <c r="F59" s="69"/>
      <c r="G59" s="70"/>
      <c r="H59" s="70"/>
      <c r="I59" s="70"/>
      <c r="J59" s="70"/>
      <c r="K59" s="69"/>
      <c r="L59" s="69"/>
      <c r="N59"/>
    </row>
    <row r="60" spans="4:18" s="4" customFormat="1" x14ac:dyDescent="0.25">
      <c r="D60" s="5"/>
      <c r="E60" s="69"/>
      <c r="F60" s="69"/>
      <c r="G60" s="70"/>
      <c r="H60" s="70"/>
      <c r="I60" s="70"/>
      <c r="J60" s="70"/>
      <c r="K60" s="69"/>
      <c r="L60" s="69"/>
      <c r="N60"/>
    </row>
  </sheetData>
  <sheetProtection password="AE6E" sheet="1" objects="1" scenarios="1"/>
  <mergeCells count="218">
    <mergeCell ref="D4:E6"/>
    <mergeCell ref="J2:K2"/>
    <mergeCell ref="J3:K3"/>
    <mergeCell ref="D2:E2"/>
    <mergeCell ref="F2:G2"/>
    <mergeCell ref="D3:E3"/>
    <mergeCell ref="F3:G3"/>
    <mergeCell ref="M3:N3"/>
    <mergeCell ref="M2:N2"/>
    <mergeCell ref="E10:F10"/>
    <mergeCell ref="G10:H10"/>
    <mergeCell ref="I10:J10"/>
    <mergeCell ref="K10:L10"/>
    <mergeCell ref="E11:F11"/>
    <mergeCell ref="G11:H11"/>
    <mergeCell ref="I11:J11"/>
    <mergeCell ref="K11:L11"/>
    <mergeCell ref="E9:F9"/>
    <mergeCell ref="G9:H9"/>
    <mergeCell ref="I9:J9"/>
    <mergeCell ref="K9:L9"/>
    <mergeCell ref="E14:F14"/>
    <mergeCell ref="G14:H14"/>
    <mergeCell ref="I14:J14"/>
    <mergeCell ref="K14:L14"/>
    <mergeCell ref="E15:F15"/>
    <mergeCell ref="G15:H15"/>
    <mergeCell ref="I15:J15"/>
    <mergeCell ref="K15:L15"/>
    <mergeCell ref="E12:F12"/>
    <mergeCell ref="G12:H12"/>
    <mergeCell ref="I12:J12"/>
    <mergeCell ref="K12:L12"/>
    <mergeCell ref="E13:F13"/>
    <mergeCell ref="G13:H13"/>
    <mergeCell ref="I13:J13"/>
    <mergeCell ref="K13:L13"/>
    <mergeCell ref="E18:F18"/>
    <mergeCell ref="G18:H18"/>
    <mergeCell ref="I18:J18"/>
    <mergeCell ref="K18:L18"/>
    <mergeCell ref="E19:F19"/>
    <mergeCell ref="G19:H19"/>
    <mergeCell ref="I19:J19"/>
    <mergeCell ref="K19:L19"/>
    <mergeCell ref="E16:F16"/>
    <mergeCell ref="G16:H16"/>
    <mergeCell ref="I16:J16"/>
    <mergeCell ref="K16:L16"/>
    <mergeCell ref="E17:F17"/>
    <mergeCell ref="G17:H17"/>
    <mergeCell ref="I17:J17"/>
    <mergeCell ref="K17:L17"/>
    <mergeCell ref="E22:F22"/>
    <mergeCell ref="G22:H22"/>
    <mergeCell ref="I22:J22"/>
    <mergeCell ref="K22:L22"/>
    <mergeCell ref="E23:F23"/>
    <mergeCell ref="G23:H23"/>
    <mergeCell ref="I23:J23"/>
    <mergeCell ref="K23:L23"/>
    <mergeCell ref="E20:F20"/>
    <mergeCell ref="G20:H20"/>
    <mergeCell ref="I20:J20"/>
    <mergeCell ref="K20:L20"/>
    <mergeCell ref="E21:F21"/>
    <mergeCell ref="G21:H21"/>
    <mergeCell ref="I21:J21"/>
    <mergeCell ref="K21:L21"/>
    <mergeCell ref="E26:F26"/>
    <mergeCell ref="G26:H26"/>
    <mergeCell ref="I26:J26"/>
    <mergeCell ref="K26:L26"/>
    <mergeCell ref="E27:F27"/>
    <mergeCell ref="G27:H27"/>
    <mergeCell ref="I27:J27"/>
    <mergeCell ref="K27:L27"/>
    <mergeCell ref="E24:F24"/>
    <mergeCell ref="G24:H24"/>
    <mergeCell ref="I24:J24"/>
    <mergeCell ref="K24:L24"/>
    <mergeCell ref="E25:F25"/>
    <mergeCell ref="G25:H25"/>
    <mergeCell ref="I25:J25"/>
    <mergeCell ref="K25:L25"/>
    <mergeCell ref="E30:F30"/>
    <mergeCell ref="G30:H30"/>
    <mergeCell ref="I30:J30"/>
    <mergeCell ref="K30:L30"/>
    <mergeCell ref="E31:F31"/>
    <mergeCell ref="G31:H31"/>
    <mergeCell ref="I31:J31"/>
    <mergeCell ref="K31:L31"/>
    <mergeCell ref="E28:F28"/>
    <mergeCell ref="G28:H28"/>
    <mergeCell ref="I28:J28"/>
    <mergeCell ref="K28:L28"/>
    <mergeCell ref="E29:F29"/>
    <mergeCell ref="G29:H29"/>
    <mergeCell ref="I29:J29"/>
    <mergeCell ref="K29:L29"/>
    <mergeCell ref="E34:F34"/>
    <mergeCell ref="G34:H34"/>
    <mergeCell ref="I34:J34"/>
    <mergeCell ref="K34:L34"/>
    <mergeCell ref="E35:F35"/>
    <mergeCell ref="G35:H35"/>
    <mergeCell ref="I35:J35"/>
    <mergeCell ref="K35:L35"/>
    <mergeCell ref="E32:F32"/>
    <mergeCell ref="G32:H32"/>
    <mergeCell ref="I32:J32"/>
    <mergeCell ref="K32:L32"/>
    <mergeCell ref="E33:F33"/>
    <mergeCell ref="G33:H33"/>
    <mergeCell ref="I33:J33"/>
    <mergeCell ref="K33:L33"/>
    <mergeCell ref="E38:F38"/>
    <mergeCell ref="G38:H38"/>
    <mergeCell ref="I38:J38"/>
    <mergeCell ref="K38:L38"/>
    <mergeCell ref="E39:F39"/>
    <mergeCell ref="G39:H39"/>
    <mergeCell ref="I39:J39"/>
    <mergeCell ref="K39:L39"/>
    <mergeCell ref="E36:F36"/>
    <mergeCell ref="G36:H36"/>
    <mergeCell ref="I36:J36"/>
    <mergeCell ref="K36:L36"/>
    <mergeCell ref="E37:F37"/>
    <mergeCell ref="G37:H37"/>
    <mergeCell ref="I37:J37"/>
    <mergeCell ref="K37:L37"/>
    <mergeCell ref="E42:F42"/>
    <mergeCell ref="G42:H42"/>
    <mergeCell ref="I42:J42"/>
    <mergeCell ref="K42:L42"/>
    <mergeCell ref="E43:F43"/>
    <mergeCell ref="G43:H43"/>
    <mergeCell ref="I43:J43"/>
    <mergeCell ref="K43:L43"/>
    <mergeCell ref="E40:F40"/>
    <mergeCell ref="G40:H40"/>
    <mergeCell ref="I40:J40"/>
    <mergeCell ref="K40:L40"/>
    <mergeCell ref="E41:F41"/>
    <mergeCell ref="G41:H41"/>
    <mergeCell ref="I41:J41"/>
    <mergeCell ref="K41:L41"/>
    <mergeCell ref="E46:F46"/>
    <mergeCell ref="G46:H46"/>
    <mergeCell ref="I46:J46"/>
    <mergeCell ref="K46:L46"/>
    <mergeCell ref="E47:F47"/>
    <mergeCell ref="G47:H47"/>
    <mergeCell ref="I47:J47"/>
    <mergeCell ref="K47:L47"/>
    <mergeCell ref="E44:F44"/>
    <mergeCell ref="G44:H44"/>
    <mergeCell ref="I44:J44"/>
    <mergeCell ref="K44:L44"/>
    <mergeCell ref="E45:F45"/>
    <mergeCell ref="G45:H45"/>
    <mergeCell ref="I45:J45"/>
    <mergeCell ref="K45:L45"/>
    <mergeCell ref="E50:F50"/>
    <mergeCell ref="G50:H50"/>
    <mergeCell ref="I50:J50"/>
    <mergeCell ref="K50:L50"/>
    <mergeCell ref="E51:F51"/>
    <mergeCell ref="G51:H51"/>
    <mergeCell ref="I51:J51"/>
    <mergeCell ref="K51:L51"/>
    <mergeCell ref="E48:F48"/>
    <mergeCell ref="G48:H48"/>
    <mergeCell ref="I48:J48"/>
    <mergeCell ref="K48:L48"/>
    <mergeCell ref="E49:F49"/>
    <mergeCell ref="G49:H49"/>
    <mergeCell ref="I49:J49"/>
    <mergeCell ref="K49:L49"/>
    <mergeCell ref="K54:L54"/>
    <mergeCell ref="E55:F55"/>
    <mergeCell ref="G55:H55"/>
    <mergeCell ref="I55:J55"/>
    <mergeCell ref="K55:L55"/>
    <mergeCell ref="E52:F52"/>
    <mergeCell ref="G52:H52"/>
    <mergeCell ref="I52:J52"/>
    <mergeCell ref="K52:L52"/>
    <mergeCell ref="E53:F53"/>
    <mergeCell ref="G53:H53"/>
    <mergeCell ref="I53:J53"/>
    <mergeCell ref="K53:L53"/>
    <mergeCell ref="E60:F60"/>
    <mergeCell ref="G60:H60"/>
    <mergeCell ref="I60:J60"/>
    <mergeCell ref="K60:L60"/>
    <mergeCell ref="D8:M8"/>
    <mergeCell ref="E58:F58"/>
    <mergeCell ref="G58:H58"/>
    <mergeCell ref="I58:J58"/>
    <mergeCell ref="K58:L58"/>
    <mergeCell ref="E59:F59"/>
    <mergeCell ref="G59:H59"/>
    <mergeCell ref="I59:J59"/>
    <mergeCell ref="K59:L59"/>
    <mergeCell ref="E56:F56"/>
    <mergeCell ref="G56:H56"/>
    <mergeCell ref="I56:J56"/>
    <mergeCell ref="K56:L56"/>
    <mergeCell ref="E57:F57"/>
    <mergeCell ref="G57:H57"/>
    <mergeCell ref="I57:J57"/>
    <mergeCell ref="K57:L57"/>
    <mergeCell ref="E54:F54"/>
    <mergeCell ref="G54:H54"/>
    <mergeCell ref="I54:J54"/>
  </mergeCells>
  <conditionalFormatting sqref="L2">
    <cfRule type="cellIs" dxfId="6" priority="1" operator="lessThan">
      <formula>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E2:Q61"/>
  <sheetViews>
    <sheetView showGridLines="0" topLeftCell="B1" workbookViewId="0">
      <selection activeCell="H11" sqref="H11:I11"/>
    </sheetView>
  </sheetViews>
  <sheetFormatPr baseColWidth="10" defaultColWidth="9.140625" defaultRowHeight="15" x14ac:dyDescent="0.25"/>
  <cols>
    <col min="5" max="5" width="10.7109375" bestFit="1" customWidth="1"/>
    <col min="7" max="7" width="12.85546875" bestFit="1" customWidth="1"/>
    <col min="14" max="14" width="18.5703125" customWidth="1"/>
    <col min="15" max="17" width="9.140625" customWidth="1"/>
  </cols>
  <sheetData>
    <row r="2" spans="5:17" x14ac:dyDescent="0.25">
      <c r="E2" s="94" t="s">
        <v>0</v>
      </c>
      <c r="F2" s="94"/>
      <c r="G2" s="80" t="s">
        <v>4</v>
      </c>
      <c r="H2" s="80"/>
      <c r="K2" s="90" t="s">
        <v>5</v>
      </c>
      <c r="L2" s="90"/>
      <c r="M2" s="22">
        <v>10</v>
      </c>
    </row>
    <row r="3" spans="5:17" x14ac:dyDescent="0.25">
      <c r="E3" s="94" t="s">
        <v>1</v>
      </c>
      <c r="F3" s="94"/>
      <c r="G3" s="81">
        <v>10000</v>
      </c>
      <c r="H3" s="81"/>
      <c r="J3" s="30"/>
      <c r="K3" s="90" t="s">
        <v>19</v>
      </c>
      <c r="L3" s="90"/>
      <c r="M3" s="14">
        <f>1/$M$2</f>
        <v>0.1</v>
      </c>
    </row>
    <row r="4" spans="5:17" x14ac:dyDescent="0.25">
      <c r="E4" s="86" t="s">
        <v>21</v>
      </c>
      <c r="F4" s="87"/>
      <c r="G4" s="88">
        <v>2000</v>
      </c>
      <c r="H4" s="89"/>
      <c r="J4" s="30"/>
      <c r="K4" s="30"/>
      <c r="L4" s="26"/>
      <c r="M4" s="25"/>
    </row>
    <row r="5" spans="5:17" x14ac:dyDescent="0.25">
      <c r="E5" s="95" t="s">
        <v>31</v>
      </c>
      <c r="F5" s="95"/>
      <c r="G5" s="10" t="s">
        <v>14</v>
      </c>
      <c r="H5" s="20">
        <v>10</v>
      </c>
      <c r="J5" s="30"/>
      <c r="K5" s="30"/>
      <c r="L5" s="26"/>
      <c r="M5" s="25"/>
    </row>
    <row r="6" spans="5:17" x14ac:dyDescent="0.25">
      <c r="E6" s="95"/>
      <c r="F6" s="95"/>
      <c r="G6" s="9" t="s">
        <v>15</v>
      </c>
      <c r="H6" s="20">
        <v>3</v>
      </c>
      <c r="I6" s="3"/>
      <c r="J6" s="23"/>
      <c r="K6" s="23"/>
      <c r="L6" s="23"/>
      <c r="M6" s="23"/>
    </row>
    <row r="7" spans="5:17" x14ac:dyDescent="0.25">
      <c r="E7" s="95"/>
      <c r="F7" s="95"/>
      <c r="G7" s="9" t="s">
        <v>16</v>
      </c>
      <c r="H7" s="20">
        <v>2013</v>
      </c>
      <c r="I7" s="3"/>
      <c r="J7" s="31"/>
      <c r="K7" s="31"/>
      <c r="L7" s="27"/>
      <c r="M7" s="23"/>
    </row>
    <row r="8" spans="5:17" x14ac:dyDescent="0.25">
      <c r="E8" s="3"/>
      <c r="F8" s="3"/>
      <c r="G8" s="3"/>
      <c r="H8" s="3"/>
      <c r="I8" s="3"/>
      <c r="J8" s="3"/>
      <c r="K8" s="3"/>
      <c r="L8" s="3"/>
      <c r="M8" s="3"/>
    </row>
    <row r="9" spans="5:17" ht="18.75" x14ac:dyDescent="0.3">
      <c r="E9" s="91" t="s">
        <v>25</v>
      </c>
      <c r="F9" s="91"/>
      <c r="G9" s="91"/>
      <c r="H9" s="91"/>
      <c r="I9" s="91"/>
      <c r="J9" s="91"/>
      <c r="K9" s="91"/>
      <c r="L9" s="91"/>
      <c r="M9" s="91"/>
      <c r="O9">
        <f>H11/F11</f>
        <v>8.1095890410958896E-2</v>
      </c>
      <c r="P9">
        <f>LOOKUP(H6,P11:P22,Q11:Q22)</f>
        <v>59</v>
      </c>
    </row>
    <row r="10" spans="5:17" s="2" customFormat="1" ht="30.75" customHeight="1" x14ac:dyDescent="0.25">
      <c r="E10" s="32" t="s">
        <v>7</v>
      </c>
      <c r="F10" s="92" t="s">
        <v>8</v>
      </c>
      <c r="G10" s="92"/>
      <c r="H10" s="93" t="s">
        <v>9</v>
      </c>
      <c r="I10" s="93"/>
      <c r="J10" s="92" t="s">
        <v>10</v>
      </c>
      <c r="K10" s="92"/>
      <c r="L10" s="92" t="s">
        <v>11</v>
      </c>
      <c r="M10" s="92"/>
      <c r="N10"/>
    </row>
    <row r="11" spans="5:17" x14ac:dyDescent="0.25">
      <c r="E11" s="29">
        <f>H7</f>
        <v>2013</v>
      </c>
      <c r="F11" s="74">
        <f>IF(ISBLANK($G$4),$G$3,$G$3-$G$4)</f>
        <v>8000</v>
      </c>
      <c r="G11" s="74"/>
      <c r="H11" s="74">
        <f>IF($H$5=1,$F$11*$M$3*(13-$H$6)/12,$F$11*$M$3*(365-($P$9+$H$5))/365)</f>
        <v>648.76712328767121</v>
      </c>
      <c r="I11" s="74">
        <f>IF($C$13=1,$B$12*$B$18*(13-$C$14)/12,$B$12*$B$18*(365-($I$18+$C$13))/365)</f>
        <v>0</v>
      </c>
      <c r="J11" s="74">
        <f>H11</f>
        <v>648.76712328767121</v>
      </c>
      <c r="K11" s="74"/>
      <c r="L11" s="74">
        <f>IF($O$11:$O$53&lt;1,"",$G$3-H11)</f>
        <v>9351.232876712329</v>
      </c>
      <c r="M11" s="74"/>
      <c r="O11" s="33">
        <f>IF(AND(H5=1,H6=1),M2,M2+1)</f>
        <v>11</v>
      </c>
      <c r="P11">
        <v>1</v>
      </c>
      <c r="Q11">
        <v>0</v>
      </c>
    </row>
    <row r="12" spans="5:17" x14ac:dyDescent="0.25">
      <c r="E12" s="29">
        <f t="shared" ref="E12:E53" si="0">IF(O11:O53&lt;1,"",E11+1)</f>
        <v>2014</v>
      </c>
      <c r="F12" s="74">
        <f t="shared" ref="F12:F53" si="1">IF($O$11:$O$53&lt;1,"",$F$11)</f>
        <v>8000</v>
      </c>
      <c r="G12" s="74"/>
      <c r="H12" s="74">
        <f t="shared" ref="H12:H53" si="2">IF($O$11:$O$53&lt;1,"",IF($M$2&lt;$O$11,IF($O$11:$O$53=1,$H$12-$H$11,$F$11*$M$3),$F$11*$M$3))</f>
        <v>800</v>
      </c>
      <c r="I12" s="74"/>
      <c r="J12" s="74">
        <f t="shared" ref="J12:J53" si="3">IF($O$11:$O$53&lt;1,"",J11+H12)</f>
        <v>1448.7671232876712</v>
      </c>
      <c r="K12" s="74"/>
      <c r="L12" s="74">
        <f t="shared" ref="L12:L53" si="4">IF($O$11:$O$53&lt;1,"",L11-H12)</f>
        <v>8551.232876712329</v>
      </c>
      <c r="M12" s="74"/>
      <c r="N12" s="15"/>
      <c r="O12" s="33">
        <f>O11-1</f>
        <v>10</v>
      </c>
      <c r="P12">
        <v>2</v>
      </c>
      <c r="Q12">
        <v>31</v>
      </c>
    </row>
    <row r="13" spans="5:17" x14ac:dyDescent="0.25">
      <c r="E13" s="29">
        <f t="shared" si="0"/>
        <v>2015</v>
      </c>
      <c r="F13" s="74">
        <f t="shared" si="1"/>
        <v>8000</v>
      </c>
      <c r="G13" s="74"/>
      <c r="H13" s="74">
        <f t="shared" si="2"/>
        <v>800</v>
      </c>
      <c r="I13" s="74"/>
      <c r="J13" s="74">
        <f t="shared" si="3"/>
        <v>2248.767123287671</v>
      </c>
      <c r="K13" s="74"/>
      <c r="L13" s="74">
        <f t="shared" si="4"/>
        <v>7751.232876712329</v>
      </c>
      <c r="M13" s="74"/>
      <c r="O13" s="33">
        <f t="shared" ref="O13:O53" si="5">O12-1</f>
        <v>9</v>
      </c>
      <c r="P13">
        <v>3</v>
      </c>
      <c r="Q13">
        <v>59</v>
      </c>
    </row>
    <row r="14" spans="5:17" x14ac:dyDescent="0.25">
      <c r="E14" s="29">
        <f t="shared" si="0"/>
        <v>2016</v>
      </c>
      <c r="F14" s="74">
        <f t="shared" si="1"/>
        <v>8000</v>
      </c>
      <c r="G14" s="74"/>
      <c r="H14" s="74">
        <f t="shared" si="2"/>
        <v>800</v>
      </c>
      <c r="I14" s="74"/>
      <c r="J14" s="74">
        <f t="shared" si="3"/>
        <v>3048.767123287671</v>
      </c>
      <c r="K14" s="74"/>
      <c r="L14" s="74">
        <f t="shared" si="4"/>
        <v>6951.232876712329</v>
      </c>
      <c r="M14" s="74"/>
      <c r="O14" s="33">
        <f t="shared" si="5"/>
        <v>8</v>
      </c>
      <c r="P14">
        <v>4</v>
      </c>
      <c r="Q14">
        <v>90</v>
      </c>
    </row>
    <row r="15" spans="5:17" x14ac:dyDescent="0.25">
      <c r="E15" s="29">
        <f t="shared" si="0"/>
        <v>2017</v>
      </c>
      <c r="F15" s="74">
        <f t="shared" si="1"/>
        <v>8000</v>
      </c>
      <c r="G15" s="74"/>
      <c r="H15" s="74">
        <f t="shared" si="2"/>
        <v>800</v>
      </c>
      <c r="I15" s="74"/>
      <c r="J15" s="74">
        <f t="shared" si="3"/>
        <v>3848.767123287671</v>
      </c>
      <c r="K15" s="74"/>
      <c r="L15" s="74">
        <f t="shared" si="4"/>
        <v>6151.232876712329</v>
      </c>
      <c r="M15" s="74"/>
      <c r="O15" s="33">
        <f t="shared" si="5"/>
        <v>7</v>
      </c>
      <c r="P15">
        <v>5</v>
      </c>
      <c r="Q15">
        <v>120</v>
      </c>
    </row>
    <row r="16" spans="5:17" x14ac:dyDescent="0.25">
      <c r="E16" s="29">
        <f t="shared" si="0"/>
        <v>2018</v>
      </c>
      <c r="F16" s="74">
        <f t="shared" si="1"/>
        <v>8000</v>
      </c>
      <c r="G16" s="74"/>
      <c r="H16" s="74">
        <f t="shared" si="2"/>
        <v>800</v>
      </c>
      <c r="I16" s="74"/>
      <c r="J16" s="74">
        <f t="shared" si="3"/>
        <v>4648.767123287671</v>
      </c>
      <c r="K16" s="74"/>
      <c r="L16" s="74">
        <f t="shared" si="4"/>
        <v>5351.232876712329</v>
      </c>
      <c r="M16" s="74"/>
      <c r="O16" s="33">
        <f t="shared" si="5"/>
        <v>6</v>
      </c>
      <c r="P16">
        <v>6</v>
      </c>
      <c r="Q16">
        <v>151</v>
      </c>
    </row>
    <row r="17" spans="5:17" x14ac:dyDescent="0.25">
      <c r="E17" s="29">
        <f t="shared" si="0"/>
        <v>2019</v>
      </c>
      <c r="F17" s="74">
        <f t="shared" si="1"/>
        <v>8000</v>
      </c>
      <c r="G17" s="74"/>
      <c r="H17" s="74">
        <f t="shared" si="2"/>
        <v>800</v>
      </c>
      <c r="I17" s="74"/>
      <c r="J17" s="74">
        <f t="shared" si="3"/>
        <v>5448.767123287671</v>
      </c>
      <c r="K17" s="74"/>
      <c r="L17" s="74">
        <f t="shared" si="4"/>
        <v>4551.232876712329</v>
      </c>
      <c r="M17" s="74"/>
      <c r="O17" s="33">
        <f t="shared" si="5"/>
        <v>5</v>
      </c>
      <c r="P17">
        <v>7</v>
      </c>
      <c r="Q17">
        <v>181</v>
      </c>
    </row>
    <row r="18" spans="5:17" s="4" customFormat="1" x14ac:dyDescent="0.25">
      <c r="E18" s="29">
        <f t="shared" si="0"/>
        <v>2020</v>
      </c>
      <c r="F18" s="74">
        <f t="shared" si="1"/>
        <v>8000</v>
      </c>
      <c r="G18" s="74"/>
      <c r="H18" s="74">
        <f t="shared" si="2"/>
        <v>800</v>
      </c>
      <c r="I18" s="74"/>
      <c r="J18" s="74">
        <f t="shared" si="3"/>
        <v>6248.767123287671</v>
      </c>
      <c r="K18" s="74"/>
      <c r="L18" s="74">
        <f t="shared" si="4"/>
        <v>3751.232876712329</v>
      </c>
      <c r="M18" s="74"/>
      <c r="N18"/>
      <c r="O18" s="33">
        <f t="shared" si="5"/>
        <v>4</v>
      </c>
      <c r="P18" s="4">
        <v>8</v>
      </c>
      <c r="Q18" s="4">
        <v>212</v>
      </c>
    </row>
    <row r="19" spans="5:17" s="4" customFormat="1" x14ac:dyDescent="0.25">
      <c r="E19" s="29">
        <f t="shared" si="0"/>
        <v>2021</v>
      </c>
      <c r="F19" s="74">
        <f t="shared" si="1"/>
        <v>8000</v>
      </c>
      <c r="G19" s="74"/>
      <c r="H19" s="74">
        <f t="shared" si="2"/>
        <v>800</v>
      </c>
      <c r="I19" s="74"/>
      <c r="J19" s="74">
        <f t="shared" si="3"/>
        <v>7048.767123287671</v>
      </c>
      <c r="K19" s="74"/>
      <c r="L19" s="74">
        <f t="shared" si="4"/>
        <v>2951.232876712329</v>
      </c>
      <c r="M19" s="74"/>
      <c r="N19"/>
      <c r="O19" s="33">
        <f t="shared" si="5"/>
        <v>3</v>
      </c>
      <c r="P19" s="4">
        <v>9</v>
      </c>
      <c r="Q19" s="4">
        <v>243</v>
      </c>
    </row>
    <row r="20" spans="5:17" s="4" customFormat="1" x14ac:dyDescent="0.25">
      <c r="E20" s="29">
        <f t="shared" si="0"/>
        <v>2022</v>
      </c>
      <c r="F20" s="74">
        <f t="shared" si="1"/>
        <v>8000</v>
      </c>
      <c r="G20" s="74"/>
      <c r="H20" s="74">
        <f t="shared" si="2"/>
        <v>800</v>
      </c>
      <c r="I20" s="74"/>
      <c r="J20" s="74">
        <f t="shared" si="3"/>
        <v>7848.767123287671</v>
      </c>
      <c r="K20" s="74"/>
      <c r="L20" s="74">
        <f t="shared" si="4"/>
        <v>2151.232876712329</v>
      </c>
      <c r="M20" s="74"/>
      <c r="N20"/>
      <c r="O20" s="33">
        <f t="shared" si="5"/>
        <v>2</v>
      </c>
      <c r="P20" s="4">
        <v>10</v>
      </c>
      <c r="Q20" s="4">
        <v>273</v>
      </c>
    </row>
    <row r="21" spans="5:17" s="4" customFormat="1" x14ac:dyDescent="0.25">
      <c r="E21" s="29">
        <f t="shared" si="0"/>
        <v>2023</v>
      </c>
      <c r="F21" s="74">
        <f t="shared" si="1"/>
        <v>8000</v>
      </c>
      <c r="G21" s="74"/>
      <c r="H21" s="74">
        <f t="shared" si="2"/>
        <v>151.23287671232879</v>
      </c>
      <c r="I21" s="74"/>
      <c r="J21" s="74">
        <f t="shared" si="3"/>
        <v>8000</v>
      </c>
      <c r="K21" s="74"/>
      <c r="L21" s="74">
        <f t="shared" si="4"/>
        <v>2000.0000000000002</v>
      </c>
      <c r="M21" s="74"/>
      <c r="N21"/>
      <c r="O21" s="33">
        <f t="shared" si="5"/>
        <v>1</v>
      </c>
      <c r="P21" s="4">
        <v>11</v>
      </c>
      <c r="Q21" s="4">
        <v>304</v>
      </c>
    </row>
    <row r="22" spans="5:17" s="4" customFormat="1" x14ac:dyDescent="0.25">
      <c r="E22" s="29" t="str">
        <f t="shared" si="0"/>
        <v/>
      </c>
      <c r="F22" s="74" t="str">
        <f t="shared" si="1"/>
        <v/>
      </c>
      <c r="G22" s="74"/>
      <c r="H22" s="74" t="str">
        <f t="shared" si="2"/>
        <v/>
      </c>
      <c r="I22" s="74"/>
      <c r="J22" s="74" t="str">
        <f t="shared" si="3"/>
        <v/>
      </c>
      <c r="K22" s="74"/>
      <c r="L22" s="74" t="str">
        <f t="shared" si="4"/>
        <v/>
      </c>
      <c r="M22" s="74"/>
      <c r="N22"/>
      <c r="O22" s="33">
        <f t="shared" si="5"/>
        <v>0</v>
      </c>
      <c r="P22" s="4">
        <v>12</v>
      </c>
      <c r="Q22" s="4">
        <v>334</v>
      </c>
    </row>
    <row r="23" spans="5:17" s="4" customFormat="1" x14ac:dyDescent="0.25">
      <c r="E23" s="29" t="str">
        <f t="shared" si="0"/>
        <v/>
      </c>
      <c r="F23" s="74" t="str">
        <f t="shared" si="1"/>
        <v/>
      </c>
      <c r="G23" s="74"/>
      <c r="H23" s="74" t="str">
        <f t="shared" si="2"/>
        <v/>
      </c>
      <c r="I23" s="74"/>
      <c r="J23" s="74" t="str">
        <f t="shared" si="3"/>
        <v/>
      </c>
      <c r="K23" s="74"/>
      <c r="L23" s="74" t="str">
        <f t="shared" si="4"/>
        <v/>
      </c>
      <c r="M23" s="74"/>
      <c r="N23"/>
      <c r="O23" s="33">
        <f t="shared" si="5"/>
        <v>-1</v>
      </c>
    </row>
    <row r="24" spans="5:17" s="4" customFormat="1" x14ac:dyDescent="0.25">
      <c r="E24" s="29" t="str">
        <f t="shared" si="0"/>
        <v/>
      </c>
      <c r="F24" s="74" t="str">
        <f t="shared" si="1"/>
        <v/>
      </c>
      <c r="G24" s="74"/>
      <c r="H24" s="74" t="str">
        <f t="shared" si="2"/>
        <v/>
      </c>
      <c r="I24" s="74"/>
      <c r="J24" s="74" t="str">
        <f t="shared" si="3"/>
        <v/>
      </c>
      <c r="K24" s="74"/>
      <c r="L24" s="74" t="str">
        <f t="shared" si="4"/>
        <v/>
      </c>
      <c r="M24" s="74"/>
      <c r="N24"/>
      <c r="O24" s="33">
        <f t="shared" si="5"/>
        <v>-2</v>
      </c>
    </row>
    <row r="25" spans="5:17" s="4" customFormat="1" x14ac:dyDescent="0.25">
      <c r="E25" s="29" t="str">
        <f t="shared" si="0"/>
        <v/>
      </c>
      <c r="F25" s="74" t="str">
        <f t="shared" si="1"/>
        <v/>
      </c>
      <c r="G25" s="74"/>
      <c r="H25" s="74" t="str">
        <f t="shared" si="2"/>
        <v/>
      </c>
      <c r="I25" s="74"/>
      <c r="J25" s="74" t="str">
        <f t="shared" si="3"/>
        <v/>
      </c>
      <c r="K25" s="74"/>
      <c r="L25" s="74" t="str">
        <f t="shared" si="4"/>
        <v/>
      </c>
      <c r="M25" s="74"/>
      <c r="N25"/>
      <c r="O25" s="33">
        <f t="shared" si="5"/>
        <v>-3</v>
      </c>
    </row>
    <row r="26" spans="5:17" s="4" customFormat="1" x14ac:dyDescent="0.25">
      <c r="E26" s="29" t="str">
        <f t="shared" si="0"/>
        <v/>
      </c>
      <c r="F26" s="74" t="str">
        <f t="shared" si="1"/>
        <v/>
      </c>
      <c r="G26" s="74"/>
      <c r="H26" s="74" t="str">
        <f t="shared" si="2"/>
        <v/>
      </c>
      <c r="I26" s="74"/>
      <c r="J26" s="74" t="str">
        <f t="shared" si="3"/>
        <v/>
      </c>
      <c r="K26" s="74"/>
      <c r="L26" s="74" t="str">
        <f t="shared" si="4"/>
        <v/>
      </c>
      <c r="M26" s="74"/>
      <c r="N26"/>
      <c r="O26" s="33">
        <f t="shared" si="5"/>
        <v>-4</v>
      </c>
    </row>
    <row r="27" spans="5:17" s="4" customFormat="1" x14ac:dyDescent="0.25">
      <c r="E27" s="29" t="str">
        <f t="shared" si="0"/>
        <v/>
      </c>
      <c r="F27" s="74" t="str">
        <f t="shared" si="1"/>
        <v/>
      </c>
      <c r="G27" s="74"/>
      <c r="H27" s="74" t="str">
        <f t="shared" si="2"/>
        <v/>
      </c>
      <c r="I27" s="74"/>
      <c r="J27" s="74" t="str">
        <f t="shared" si="3"/>
        <v/>
      </c>
      <c r="K27" s="74"/>
      <c r="L27" s="74" t="str">
        <f t="shared" si="4"/>
        <v/>
      </c>
      <c r="M27" s="74"/>
      <c r="N27"/>
      <c r="O27" s="33">
        <f t="shared" si="5"/>
        <v>-5</v>
      </c>
    </row>
    <row r="28" spans="5:17" s="4" customFormat="1" x14ac:dyDescent="0.25">
      <c r="E28" s="29" t="str">
        <f t="shared" si="0"/>
        <v/>
      </c>
      <c r="F28" s="74" t="str">
        <f t="shared" si="1"/>
        <v/>
      </c>
      <c r="G28" s="74"/>
      <c r="H28" s="74" t="str">
        <f t="shared" si="2"/>
        <v/>
      </c>
      <c r="I28" s="74"/>
      <c r="J28" s="74" t="str">
        <f t="shared" si="3"/>
        <v/>
      </c>
      <c r="K28" s="74"/>
      <c r="L28" s="74" t="str">
        <f t="shared" si="4"/>
        <v/>
      </c>
      <c r="M28" s="74"/>
      <c r="N28"/>
      <c r="O28" s="33">
        <f t="shared" si="5"/>
        <v>-6</v>
      </c>
    </row>
    <row r="29" spans="5:17" s="4" customFormat="1" x14ac:dyDescent="0.25">
      <c r="E29" s="29" t="str">
        <f t="shared" si="0"/>
        <v/>
      </c>
      <c r="F29" s="74" t="str">
        <f t="shared" si="1"/>
        <v/>
      </c>
      <c r="G29" s="74"/>
      <c r="H29" s="74" t="str">
        <f t="shared" si="2"/>
        <v/>
      </c>
      <c r="I29" s="74"/>
      <c r="J29" s="74" t="str">
        <f t="shared" si="3"/>
        <v/>
      </c>
      <c r="K29" s="74"/>
      <c r="L29" s="74" t="str">
        <f t="shared" si="4"/>
        <v/>
      </c>
      <c r="M29" s="74"/>
      <c r="N29"/>
      <c r="O29" s="33">
        <f t="shared" si="5"/>
        <v>-7</v>
      </c>
    </row>
    <row r="30" spans="5:17" s="4" customFormat="1" x14ac:dyDescent="0.25">
      <c r="E30" s="29" t="str">
        <f t="shared" si="0"/>
        <v/>
      </c>
      <c r="F30" s="74" t="str">
        <f t="shared" si="1"/>
        <v/>
      </c>
      <c r="G30" s="74"/>
      <c r="H30" s="74" t="str">
        <f t="shared" si="2"/>
        <v/>
      </c>
      <c r="I30" s="74"/>
      <c r="J30" s="74" t="str">
        <f t="shared" si="3"/>
        <v/>
      </c>
      <c r="K30" s="74"/>
      <c r="L30" s="74" t="str">
        <f t="shared" si="4"/>
        <v/>
      </c>
      <c r="M30" s="74"/>
      <c r="N30"/>
      <c r="O30" s="33">
        <f t="shared" si="5"/>
        <v>-8</v>
      </c>
    </row>
    <row r="31" spans="5:17" s="4" customFormat="1" x14ac:dyDescent="0.25">
      <c r="E31" s="29" t="str">
        <f t="shared" si="0"/>
        <v/>
      </c>
      <c r="F31" s="74" t="str">
        <f t="shared" si="1"/>
        <v/>
      </c>
      <c r="G31" s="74"/>
      <c r="H31" s="74" t="str">
        <f t="shared" si="2"/>
        <v/>
      </c>
      <c r="I31" s="74"/>
      <c r="J31" s="74" t="str">
        <f t="shared" si="3"/>
        <v/>
      </c>
      <c r="K31" s="74"/>
      <c r="L31" s="74" t="str">
        <f t="shared" si="4"/>
        <v/>
      </c>
      <c r="M31" s="74"/>
      <c r="N31"/>
      <c r="O31" s="33">
        <f t="shared" si="5"/>
        <v>-9</v>
      </c>
    </row>
    <row r="32" spans="5:17" s="4" customFormat="1" x14ac:dyDescent="0.25">
      <c r="E32" s="29" t="str">
        <f t="shared" si="0"/>
        <v/>
      </c>
      <c r="F32" s="74" t="str">
        <f t="shared" si="1"/>
        <v/>
      </c>
      <c r="G32" s="74"/>
      <c r="H32" s="74" t="str">
        <f t="shared" si="2"/>
        <v/>
      </c>
      <c r="I32" s="74"/>
      <c r="J32" s="74" t="str">
        <f t="shared" si="3"/>
        <v/>
      </c>
      <c r="K32" s="74"/>
      <c r="L32" s="74" t="str">
        <f t="shared" si="4"/>
        <v/>
      </c>
      <c r="M32" s="74"/>
      <c r="N32"/>
      <c r="O32" s="33">
        <f t="shared" si="5"/>
        <v>-10</v>
      </c>
    </row>
    <row r="33" spans="5:15" s="4" customFormat="1" x14ac:dyDescent="0.25">
      <c r="E33" s="29" t="str">
        <f t="shared" si="0"/>
        <v/>
      </c>
      <c r="F33" s="74" t="str">
        <f t="shared" si="1"/>
        <v/>
      </c>
      <c r="G33" s="74"/>
      <c r="H33" s="74" t="str">
        <f t="shared" si="2"/>
        <v/>
      </c>
      <c r="I33" s="74"/>
      <c r="J33" s="74" t="str">
        <f t="shared" si="3"/>
        <v/>
      </c>
      <c r="K33" s="74"/>
      <c r="L33" s="74" t="str">
        <f t="shared" si="4"/>
        <v/>
      </c>
      <c r="M33" s="74"/>
      <c r="N33"/>
      <c r="O33" s="33">
        <f t="shared" si="5"/>
        <v>-11</v>
      </c>
    </row>
    <row r="34" spans="5:15" s="4" customFormat="1" x14ac:dyDescent="0.25">
      <c r="E34" s="29" t="str">
        <f t="shared" si="0"/>
        <v/>
      </c>
      <c r="F34" s="74" t="str">
        <f t="shared" si="1"/>
        <v/>
      </c>
      <c r="G34" s="74"/>
      <c r="H34" s="74" t="str">
        <f t="shared" si="2"/>
        <v/>
      </c>
      <c r="I34" s="74"/>
      <c r="J34" s="74" t="str">
        <f t="shared" si="3"/>
        <v/>
      </c>
      <c r="K34" s="74"/>
      <c r="L34" s="74" t="str">
        <f t="shared" si="4"/>
        <v/>
      </c>
      <c r="M34" s="74"/>
      <c r="N34"/>
      <c r="O34" s="33">
        <f t="shared" si="5"/>
        <v>-12</v>
      </c>
    </row>
    <row r="35" spans="5:15" s="4" customFormat="1" x14ac:dyDescent="0.25">
      <c r="E35" s="29" t="str">
        <f t="shared" si="0"/>
        <v/>
      </c>
      <c r="F35" s="74" t="str">
        <f t="shared" si="1"/>
        <v/>
      </c>
      <c r="G35" s="74"/>
      <c r="H35" s="74" t="str">
        <f t="shared" si="2"/>
        <v/>
      </c>
      <c r="I35" s="74"/>
      <c r="J35" s="74" t="str">
        <f t="shared" si="3"/>
        <v/>
      </c>
      <c r="K35" s="74"/>
      <c r="L35" s="74" t="str">
        <f t="shared" si="4"/>
        <v/>
      </c>
      <c r="M35" s="74"/>
      <c r="N35"/>
      <c r="O35" s="33">
        <f t="shared" si="5"/>
        <v>-13</v>
      </c>
    </row>
    <row r="36" spans="5:15" s="4" customFormat="1" x14ac:dyDescent="0.25">
      <c r="E36" s="29" t="str">
        <f t="shared" si="0"/>
        <v/>
      </c>
      <c r="F36" s="74" t="str">
        <f t="shared" si="1"/>
        <v/>
      </c>
      <c r="G36" s="74"/>
      <c r="H36" s="74" t="str">
        <f t="shared" si="2"/>
        <v/>
      </c>
      <c r="I36" s="74"/>
      <c r="J36" s="74" t="str">
        <f t="shared" si="3"/>
        <v/>
      </c>
      <c r="K36" s="74"/>
      <c r="L36" s="74" t="str">
        <f t="shared" si="4"/>
        <v/>
      </c>
      <c r="M36" s="74"/>
      <c r="N36"/>
      <c r="O36" s="33">
        <f t="shared" si="5"/>
        <v>-14</v>
      </c>
    </row>
    <row r="37" spans="5:15" s="4" customFormat="1" x14ac:dyDescent="0.25">
      <c r="E37" s="29" t="str">
        <f t="shared" si="0"/>
        <v/>
      </c>
      <c r="F37" s="74" t="str">
        <f t="shared" si="1"/>
        <v/>
      </c>
      <c r="G37" s="74"/>
      <c r="H37" s="74" t="str">
        <f t="shared" si="2"/>
        <v/>
      </c>
      <c r="I37" s="74"/>
      <c r="J37" s="74" t="str">
        <f t="shared" si="3"/>
        <v/>
      </c>
      <c r="K37" s="74"/>
      <c r="L37" s="74" t="str">
        <f t="shared" si="4"/>
        <v/>
      </c>
      <c r="M37" s="74"/>
      <c r="N37"/>
      <c r="O37" s="33">
        <f t="shared" si="5"/>
        <v>-15</v>
      </c>
    </row>
    <row r="38" spans="5:15" s="4" customFormat="1" x14ac:dyDescent="0.25">
      <c r="E38" s="29" t="str">
        <f t="shared" si="0"/>
        <v/>
      </c>
      <c r="F38" s="74" t="str">
        <f t="shared" si="1"/>
        <v/>
      </c>
      <c r="G38" s="74"/>
      <c r="H38" s="74" t="str">
        <f t="shared" si="2"/>
        <v/>
      </c>
      <c r="I38" s="74"/>
      <c r="J38" s="74" t="str">
        <f t="shared" si="3"/>
        <v/>
      </c>
      <c r="K38" s="74"/>
      <c r="L38" s="74" t="str">
        <f t="shared" si="4"/>
        <v/>
      </c>
      <c r="M38" s="74"/>
      <c r="N38"/>
      <c r="O38" s="33">
        <f t="shared" si="5"/>
        <v>-16</v>
      </c>
    </row>
    <row r="39" spans="5:15" s="4" customFormat="1" x14ac:dyDescent="0.25">
      <c r="E39" s="29" t="str">
        <f t="shared" si="0"/>
        <v/>
      </c>
      <c r="F39" s="74" t="str">
        <f t="shared" si="1"/>
        <v/>
      </c>
      <c r="G39" s="74"/>
      <c r="H39" s="74" t="str">
        <f t="shared" si="2"/>
        <v/>
      </c>
      <c r="I39" s="74"/>
      <c r="J39" s="74" t="str">
        <f t="shared" si="3"/>
        <v/>
      </c>
      <c r="K39" s="74"/>
      <c r="L39" s="74" t="str">
        <f t="shared" si="4"/>
        <v/>
      </c>
      <c r="M39" s="74"/>
      <c r="N39"/>
      <c r="O39" s="33">
        <f t="shared" si="5"/>
        <v>-17</v>
      </c>
    </row>
    <row r="40" spans="5:15" s="4" customFormat="1" x14ac:dyDescent="0.25">
      <c r="E40" s="29" t="str">
        <f t="shared" si="0"/>
        <v/>
      </c>
      <c r="F40" s="74" t="str">
        <f t="shared" si="1"/>
        <v/>
      </c>
      <c r="G40" s="74"/>
      <c r="H40" s="74" t="str">
        <f t="shared" si="2"/>
        <v/>
      </c>
      <c r="I40" s="74"/>
      <c r="J40" s="74" t="str">
        <f t="shared" si="3"/>
        <v/>
      </c>
      <c r="K40" s="74"/>
      <c r="L40" s="74" t="str">
        <f t="shared" si="4"/>
        <v/>
      </c>
      <c r="M40" s="74"/>
      <c r="N40"/>
      <c r="O40" s="33">
        <f t="shared" si="5"/>
        <v>-18</v>
      </c>
    </row>
    <row r="41" spans="5:15" s="4" customFormat="1" x14ac:dyDescent="0.25">
      <c r="E41" s="29" t="str">
        <f t="shared" si="0"/>
        <v/>
      </c>
      <c r="F41" s="74" t="str">
        <f t="shared" si="1"/>
        <v/>
      </c>
      <c r="G41" s="74"/>
      <c r="H41" s="74" t="str">
        <f t="shared" si="2"/>
        <v/>
      </c>
      <c r="I41" s="74"/>
      <c r="J41" s="74" t="str">
        <f t="shared" si="3"/>
        <v/>
      </c>
      <c r="K41" s="74"/>
      <c r="L41" s="74" t="str">
        <f t="shared" si="4"/>
        <v/>
      </c>
      <c r="M41" s="74"/>
      <c r="N41"/>
      <c r="O41" s="33">
        <f t="shared" si="5"/>
        <v>-19</v>
      </c>
    </row>
    <row r="42" spans="5:15" s="4" customFormat="1" x14ac:dyDescent="0.25">
      <c r="E42" s="29" t="str">
        <f t="shared" si="0"/>
        <v/>
      </c>
      <c r="F42" s="74" t="str">
        <f t="shared" si="1"/>
        <v/>
      </c>
      <c r="G42" s="74"/>
      <c r="H42" s="74" t="str">
        <f t="shared" si="2"/>
        <v/>
      </c>
      <c r="I42" s="74"/>
      <c r="J42" s="74" t="str">
        <f t="shared" si="3"/>
        <v/>
      </c>
      <c r="K42" s="74"/>
      <c r="L42" s="74" t="str">
        <f t="shared" si="4"/>
        <v/>
      </c>
      <c r="M42" s="74"/>
      <c r="N42"/>
      <c r="O42" s="33">
        <f t="shared" si="5"/>
        <v>-20</v>
      </c>
    </row>
    <row r="43" spans="5:15" s="4" customFormat="1" x14ac:dyDescent="0.25">
      <c r="E43" s="29" t="str">
        <f t="shared" si="0"/>
        <v/>
      </c>
      <c r="F43" s="74" t="str">
        <f t="shared" si="1"/>
        <v/>
      </c>
      <c r="G43" s="74"/>
      <c r="H43" s="74" t="str">
        <f t="shared" si="2"/>
        <v/>
      </c>
      <c r="I43" s="74"/>
      <c r="J43" s="74" t="str">
        <f t="shared" si="3"/>
        <v/>
      </c>
      <c r="K43" s="74"/>
      <c r="L43" s="74" t="str">
        <f t="shared" si="4"/>
        <v/>
      </c>
      <c r="M43" s="74"/>
      <c r="N43"/>
      <c r="O43" s="33">
        <f t="shared" si="5"/>
        <v>-21</v>
      </c>
    </row>
    <row r="44" spans="5:15" s="4" customFormat="1" x14ac:dyDescent="0.25">
      <c r="E44" s="29" t="str">
        <f t="shared" si="0"/>
        <v/>
      </c>
      <c r="F44" s="74" t="str">
        <f t="shared" si="1"/>
        <v/>
      </c>
      <c r="G44" s="74"/>
      <c r="H44" s="74" t="str">
        <f t="shared" si="2"/>
        <v/>
      </c>
      <c r="I44" s="74"/>
      <c r="J44" s="74" t="str">
        <f t="shared" si="3"/>
        <v/>
      </c>
      <c r="K44" s="74"/>
      <c r="L44" s="74" t="str">
        <f t="shared" si="4"/>
        <v/>
      </c>
      <c r="M44" s="74"/>
      <c r="N44"/>
      <c r="O44" s="33">
        <f t="shared" si="5"/>
        <v>-22</v>
      </c>
    </row>
    <row r="45" spans="5:15" s="4" customFormat="1" x14ac:dyDescent="0.25">
      <c r="E45" s="29" t="str">
        <f t="shared" si="0"/>
        <v/>
      </c>
      <c r="F45" s="74" t="str">
        <f t="shared" si="1"/>
        <v/>
      </c>
      <c r="G45" s="74"/>
      <c r="H45" s="74" t="str">
        <f t="shared" si="2"/>
        <v/>
      </c>
      <c r="I45" s="74"/>
      <c r="J45" s="74" t="str">
        <f t="shared" si="3"/>
        <v/>
      </c>
      <c r="K45" s="74"/>
      <c r="L45" s="74" t="str">
        <f t="shared" si="4"/>
        <v/>
      </c>
      <c r="M45" s="74"/>
      <c r="N45"/>
      <c r="O45" s="33">
        <f t="shared" si="5"/>
        <v>-23</v>
      </c>
    </row>
    <row r="46" spans="5:15" s="4" customFormat="1" x14ac:dyDescent="0.25">
      <c r="E46" s="29" t="str">
        <f t="shared" si="0"/>
        <v/>
      </c>
      <c r="F46" s="74" t="str">
        <f t="shared" si="1"/>
        <v/>
      </c>
      <c r="G46" s="74"/>
      <c r="H46" s="74" t="str">
        <f t="shared" si="2"/>
        <v/>
      </c>
      <c r="I46" s="74"/>
      <c r="J46" s="74" t="str">
        <f t="shared" si="3"/>
        <v/>
      </c>
      <c r="K46" s="74"/>
      <c r="L46" s="74" t="str">
        <f t="shared" si="4"/>
        <v/>
      </c>
      <c r="M46" s="74"/>
      <c r="N46"/>
      <c r="O46" s="33">
        <f t="shared" si="5"/>
        <v>-24</v>
      </c>
    </row>
    <row r="47" spans="5:15" s="4" customFormat="1" x14ac:dyDescent="0.25">
      <c r="E47" s="29" t="str">
        <f t="shared" si="0"/>
        <v/>
      </c>
      <c r="F47" s="74" t="str">
        <f t="shared" si="1"/>
        <v/>
      </c>
      <c r="G47" s="74"/>
      <c r="H47" s="74" t="str">
        <f t="shared" si="2"/>
        <v/>
      </c>
      <c r="I47" s="74"/>
      <c r="J47" s="74" t="str">
        <f t="shared" si="3"/>
        <v/>
      </c>
      <c r="K47" s="74"/>
      <c r="L47" s="74" t="str">
        <f t="shared" si="4"/>
        <v/>
      </c>
      <c r="M47" s="74"/>
      <c r="N47"/>
      <c r="O47" s="33">
        <f t="shared" si="5"/>
        <v>-25</v>
      </c>
    </row>
    <row r="48" spans="5:15" s="4" customFormat="1" x14ac:dyDescent="0.25">
      <c r="E48" s="29" t="str">
        <f t="shared" si="0"/>
        <v/>
      </c>
      <c r="F48" s="74" t="str">
        <f t="shared" si="1"/>
        <v/>
      </c>
      <c r="G48" s="74"/>
      <c r="H48" s="74" t="str">
        <f t="shared" si="2"/>
        <v/>
      </c>
      <c r="I48" s="74"/>
      <c r="J48" s="74" t="str">
        <f t="shared" si="3"/>
        <v/>
      </c>
      <c r="K48" s="74"/>
      <c r="L48" s="74" t="str">
        <f t="shared" si="4"/>
        <v/>
      </c>
      <c r="M48" s="74"/>
      <c r="N48"/>
      <c r="O48" s="33">
        <f t="shared" si="5"/>
        <v>-26</v>
      </c>
    </row>
    <row r="49" spans="5:15" s="4" customFormat="1" x14ac:dyDescent="0.25">
      <c r="E49" s="29" t="str">
        <f t="shared" si="0"/>
        <v/>
      </c>
      <c r="F49" s="74" t="str">
        <f t="shared" si="1"/>
        <v/>
      </c>
      <c r="G49" s="74"/>
      <c r="H49" s="74" t="str">
        <f t="shared" si="2"/>
        <v/>
      </c>
      <c r="I49" s="74"/>
      <c r="J49" s="74" t="str">
        <f t="shared" si="3"/>
        <v/>
      </c>
      <c r="K49" s="74"/>
      <c r="L49" s="74" t="str">
        <f t="shared" si="4"/>
        <v/>
      </c>
      <c r="M49" s="74"/>
      <c r="N49"/>
      <c r="O49" s="33">
        <f t="shared" si="5"/>
        <v>-27</v>
      </c>
    </row>
    <row r="50" spans="5:15" s="4" customFormat="1" x14ac:dyDescent="0.25">
      <c r="E50" s="29" t="str">
        <f t="shared" si="0"/>
        <v/>
      </c>
      <c r="F50" s="74" t="str">
        <f t="shared" si="1"/>
        <v/>
      </c>
      <c r="G50" s="74"/>
      <c r="H50" s="74" t="str">
        <f t="shared" si="2"/>
        <v/>
      </c>
      <c r="I50" s="74"/>
      <c r="J50" s="74" t="str">
        <f t="shared" si="3"/>
        <v/>
      </c>
      <c r="K50" s="74"/>
      <c r="L50" s="74" t="str">
        <f t="shared" si="4"/>
        <v/>
      </c>
      <c r="M50" s="74"/>
      <c r="N50"/>
      <c r="O50" s="33">
        <f t="shared" si="5"/>
        <v>-28</v>
      </c>
    </row>
    <row r="51" spans="5:15" s="4" customFormat="1" x14ac:dyDescent="0.25">
      <c r="E51" s="29" t="str">
        <f t="shared" si="0"/>
        <v/>
      </c>
      <c r="F51" s="74" t="str">
        <f t="shared" si="1"/>
        <v/>
      </c>
      <c r="G51" s="74"/>
      <c r="H51" s="74" t="str">
        <f t="shared" si="2"/>
        <v/>
      </c>
      <c r="I51" s="74"/>
      <c r="J51" s="74" t="str">
        <f t="shared" si="3"/>
        <v/>
      </c>
      <c r="K51" s="74"/>
      <c r="L51" s="74" t="str">
        <f t="shared" si="4"/>
        <v/>
      </c>
      <c r="M51" s="74"/>
      <c r="N51"/>
      <c r="O51" s="33">
        <f t="shared" si="5"/>
        <v>-29</v>
      </c>
    </row>
    <row r="52" spans="5:15" s="4" customFormat="1" x14ac:dyDescent="0.25">
      <c r="E52" s="29" t="str">
        <f t="shared" si="0"/>
        <v/>
      </c>
      <c r="F52" s="74" t="str">
        <f t="shared" si="1"/>
        <v/>
      </c>
      <c r="G52" s="74"/>
      <c r="H52" s="74" t="str">
        <f t="shared" si="2"/>
        <v/>
      </c>
      <c r="I52" s="74"/>
      <c r="J52" s="74" t="str">
        <f t="shared" si="3"/>
        <v/>
      </c>
      <c r="K52" s="74"/>
      <c r="L52" s="74" t="str">
        <f t="shared" si="4"/>
        <v/>
      </c>
      <c r="M52" s="74"/>
      <c r="N52"/>
      <c r="O52" s="33">
        <f t="shared" si="5"/>
        <v>-30</v>
      </c>
    </row>
    <row r="53" spans="5:15" s="4" customFormat="1" x14ac:dyDescent="0.25">
      <c r="E53" s="29" t="str">
        <f t="shared" si="0"/>
        <v/>
      </c>
      <c r="F53" s="74" t="str">
        <f t="shared" si="1"/>
        <v/>
      </c>
      <c r="G53" s="74"/>
      <c r="H53" s="74" t="str">
        <f t="shared" si="2"/>
        <v/>
      </c>
      <c r="I53" s="74"/>
      <c r="J53" s="74" t="str">
        <f t="shared" si="3"/>
        <v/>
      </c>
      <c r="K53" s="74"/>
      <c r="L53" s="74" t="str">
        <f t="shared" si="4"/>
        <v/>
      </c>
      <c r="M53" s="74"/>
      <c r="N53"/>
      <c r="O53" s="33">
        <f t="shared" si="5"/>
        <v>-31</v>
      </c>
    </row>
    <row r="54" spans="5:15" s="4" customFormat="1" x14ac:dyDescent="0.25">
      <c r="E54" s="5"/>
      <c r="F54" s="69"/>
      <c r="G54" s="69"/>
      <c r="H54" s="70"/>
      <c r="I54" s="70"/>
      <c r="J54" s="70"/>
      <c r="K54" s="70"/>
      <c r="L54" s="69"/>
      <c r="M54" s="69"/>
      <c r="N54"/>
    </row>
    <row r="55" spans="5:15" s="4" customFormat="1" x14ac:dyDescent="0.25">
      <c r="E55" s="5"/>
      <c r="F55" s="69"/>
      <c r="G55" s="69"/>
      <c r="H55" s="70"/>
      <c r="I55" s="70"/>
      <c r="J55" s="70"/>
      <c r="K55" s="70"/>
      <c r="L55" s="69"/>
      <c r="M55" s="69"/>
      <c r="N55"/>
    </row>
    <row r="56" spans="5:15" s="4" customFormat="1" x14ac:dyDescent="0.25">
      <c r="E56" s="5"/>
      <c r="F56" s="69"/>
      <c r="G56" s="69"/>
      <c r="H56" s="70"/>
      <c r="I56" s="70"/>
      <c r="J56" s="70"/>
      <c r="K56" s="70"/>
      <c r="L56" s="69"/>
      <c r="M56" s="69"/>
      <c r="N56"/>
    </row>
    <row r="57" spans="5:15" s="4" customFormat="1" x14ac:dyDescent="0.25">
      <c r="E57" s="5"/>
      <c r="F57" s="69"/>
      <c r="G57" s="69"/>
      <c r="H57" s="70"/>
      <c r="I57" s="70"/>
      <c r="J57" s="70"/>
      <c r="K57" s="70"/>
      <c r="L57" s="69"/>
      <c r="M57" s="69"/>
      <c r="N57"/>
    </row>
    <row r="58" spans="5:15" s="4" customFormat="1" x14ac:dyDescent="0.25">
      <c r="E58" s="5"/>
      <c r="F58" s="69"/>
      <c r="G58" s="69"/>
      <c r="H58" s="70"/>
      <c r="I58" s="70"/>
      <c r="J58" s="70"/>
      <c r="K58" s="70"/>
      <c r="L58" s="69"/>
      <c r="M58" s="69"/>
      <c r="N58"/>
    </row>
    <row r="59" spans="5:15" s="4" customFormat="1" x14ac:dyDescent="0.25">
      <c r="E59" s="5"/>
      <c r="F59" s="69"/>
      <c r="G59" s="69"/>
      <c r="H59" s="70"/>
      <c r="I59" s="70"/>
      <c r="J59" s="70"/>
      <c r="K59" s="70"/>
      <c r="L59" s="69"/>
      <c r="M59" s="69"/>
      <c r="N59"/>
    </row>
    <row r="60" spans="5:15" s="4" customFormat="1" x14ac:dyDescent="0.25">
      <c r="E60" s="5"/>
      <c r="F60" s="69"/>
      <c r="G60" s="69"/>
      <c r="H60" s="70"/>
      <c r="I60" s="70"/>
      <c r="J60" s="70"/>
      <c r="K60" s="70"/>
      <c r="L60" s="69"/>
      <c r="M60" s="69"/>
      <c r="N60"/>
    </row>
    <row r="61" spans="5:15" s="4" customFormat="1" x14ac:dyDescent="0.25">
      <c r="E61" s="5"/>
      <c r="F61" s="69"/>
      <c r="G61" s="69"/>
      <c r="H61" s="70"/>
      <c r="I61" s="70"/>
      <c r="J61" s="70"/>
      <c r="K61" s="70"/>
      <c r="L61" s="69"/>
      <c r="M61" s="69"/>
      <c r="N61"/>
    </row>
  </sheetData>
  <mergeCells count="218">
    <mergeCell ref="E2:F2"/>
    <mergeCell ref="G2:H2"/>
    <mergeCell ref="E3:F3"/>
    <mergeCell ref="G3:H3"/>
    <mergeCell ref="E5:F7"/>
    <mergeCell ref="K2:L2"/>
    <mergeCell ref="F11:G11"/>
    <mergeCell ref="H11:I11"/>
    <mergeCell ref="J11:K11"/>
    <mergeCell ref="L11:M11"/>
    <mergeCell ref="F12:G12"/>
    <mergeCell ref="H12:I12"/>
    <mergeCell ref="J12:K12"/>
    <mergeCell ref="L12:M12"/>
    <mergeCell ref="K3:L3"/>
    <mergeCell ref="E9:M9"/>
    <mergeCell ref="F10:G10"/>
    <mergeCell ref="H10:I10"/>
    <mergeCell ref="J10:K10"/>
    <mergeCell ref="L10:M10"/>
    <mergeCell ref="F15:G15"/>
    <mergeCell ref="H15:I15"/>
    <mergeCell ref="J15:K15"/>
    <mergeCell ref="L15:M15"/>
    <mergeCell ref="F16:G16"/>
    <mergeCell ref="H16:I16"/>
    <mergeCell ref="J16:K16"/>
    <mergeCell ref="L16:M16"/>
    <mergeCell ref="F13:G13"/>
    <mergeCell ref="H13:I13"/>
    <mergeCell ref="J13:K13"/>
    <mergeCell ref="L13:M13"/>
    <mergeCell ref="F14:G14"/>
    <mergeCell ref="H14:I14"/>
    <mergeCell ref="J14:K14"/>
    <mergeCell ref="L14:M14"/>
    <mergeCell ref="F19:G19"/>
    <mergeCell ref="H19:I19"/>
    <mergeCell ref="J19:K19"/>
    <mergeCell ref="L19:M19"/>
    <mergeCell ref="F20:G20"/>
    <mergeCell ref="H20:I20"/>
    <mergeCell ref="J20:K20"/>
    <mergeCell ref="L20:M20"/>
    <mergeCell ref="F17:G17"/>
    <mergeCell ref="H17:I17"/>
    <mergeCell ref="J17:K17"/>
    <mergeCell ref="L17:M17"/>
    <mergeCell ref="F18:G18"/>
    <mergeCell ref="H18:I18"/>
    <mergeCell ref="J18:K18"/>
    <mergeCell ref="L18:M18"/>
    <mergeCell ref="F23:G23"/>
    <mergeCell ref="H23:I23"/>
    <mergeCell ref="J23:K23"/>
    <mergeCell ref="L23:M23"/>
    <mergeCell ref="F24:G24"/>
    <mergeCell ref="H24:I24"/>
    <mergeCell ref="J24:K24"/>
    <mergeCell ref="L24:M24"/>
    <mergeCell ref="F21:G21"/>
    <mergeCell ref="H21:I21"/>
    <mergeCell ref="J21:K21"/>
    <mergeCell ref="L21:M21"/>
    <mergeCell ref="F22:G22"/>
    <mergeCell ref="H22:I22"/>
    <mergeCell ref="J22:K22"/>
    <mergeCell ref="L22:M22"/>
    <mergeCell ref="F27:G27"/>
    <mergeCell ref="H27:I27"/>
    <mergeCell ref="J27:K27"/>
    <mergeCell ref="L27:M27"/>
    <mergeCell ref="F28:G28"/>
    <mergeCell ref="H28:I28"/>
    <mergeCell ref="J28:K28"/>
    <mergeCell ref="L28:M28"/>
    <mergeCell ref="F25:G25"/>
    <mergeCell ref="H25:I25"/>
    <mergeCell ref="J25:K25"/>
    <mergeCell ref="L25:M25"/>
    <mergeCell ref="F26:G26"/>
    <mergeCell ref="H26:I26"/>
    <mergeCell ref="J26:K26"/>
    <mergeCell ref="L26:M26"/>
    <mergeCell ref="F31:G31"/>
    <mergeCell ref="H31:I31"/>
    <mergeCell ref="J31:K31"/>
    <mergeCell ref="L31:M31"/>
    <mergeCell ref="F32:G32"/>
    <mergeCell ref="H32:I32"/>
    <mergeCell ref="J32:K32"/>
    <mergeCell ref="L32:M32"/>
    <mergeCell ref="F29:G29"/>
    <mergeCell ref="H29:I29"/>
    <mergeCell ref="J29:K29"/>
    <mergeCell ref="L29:M29"/>
    <mergeCell ref="F30:G30"/>
    <mergeCell ref="H30:I30"/>
    <mergeCell ref="J30:K30"/>
    <mergeCell ref="L30:M30"/>
    <mergeCell ref="F35:G35"/>
    <mergeCell ref="H35:I35"/>
    <mergeCell ref="J35:K35"/>
    <mergeCell ref="L35:M35"/>
    <mergeCell ref="F36:G36"/>
    <mergeCell ref="H36:I36"/>
    <mergeCell ref="J36:K36"/>
    <mergeCell ref="L36:M36"/>
    <mergeCell ref="F33:G33"/>
    <mergeCell ref="H33:I33"/>
    <mergeCell ref="J33:K33"/>
    <mergeCell ref="L33:M33"/>
    <mergeCell ref="F34:G34"/>
    <mergeCell ref="H34:I34"/>
    <mergeCell ref="J34:K34"/>
    <mergeCell ref="L34:M34"/>
    <mergeCell ref="F39:G39"/>
    <mergeCell ref="H39:I39"/>
    <mergeCell ref="J39:K39"/>
    <mergeCell ref="L39:M39"/>
    <mergeCell ref="F40:G40"/>
    <mergeCell ref="H40:I40"/>
    <mergeCell ref="J40:K40"/>
    <mergeCell ref="L40:M40"/>
    <mergeCell ref="F37:G37"/>
    <mergeCell ref="H37:I37"/>
    <mergeCell ref="J37:K37"/>
    <mergeCell ref="L37:M37"/>
    <mergeCell ref="F38:G38"/>
    <mergeCell ref="H38:I38"/>
    <mergeCell ref="J38:K38"/>
    <mergeCell ref="L38:M38"/>
    <mergeCell ref="F43:G43"/>
    <mergeCell ref="H43:I43"/>
    <mergeCell ref="J43:K43"/>
    <mergeCell ref="L43:M43"/>
    <mergeCell ref="F44:G44"/>
    <mergeCell ref="H44:I44"/>
    <mergeCell ref="J44:K44"/>
    <mergeCell ref="L44:M44"/>
    <mergeCell ref="F41:G41"/>
    <mergeCell ref="H41:I41"/>
    <mergeCell ref="J41:K41"/>
    <mergeCell ref="L41:M41"/>
    <mergeCell ref="F42:G42"/>
    <mergeCell ref="H42:I42"/>
    <mergeCell ref="J42:K42"/>
    <mergeCell ref="L42:M42"/>
    <mergeCell ref="F47:G47"/>
    <mergeCell ref="H47:I47"/>
    <mergeCell ref="J47:K47"/>
    <mergeCell ref="L47:M47"/>
    <mergeCell ref="F48:G48"/>
    <mergeCell ref="H48:I48"/>
    <mergeCell ref="J48:K48"/>
    <mergeCell ref="L48:M48"/>
    <mergeCell ref="F45:G45"/>
    <mergeCell ref="H45:I45"/>
    <mergeCell ref="J45:K45"/>
    <mergeCell ref="L45:M45"/>
    <mergeCell ref="F46:G46"/>
    <mergeCell ref="H46:I46"/>
    <mergeCell ref="J46:K46"/>
    <mergeCell ref="L46:M46"/>
    <mergeCell ref="F51:G51"/>
    <mergeCell ref="H51:I51"/>
    <mergeCell ref="J51:K51"/>
    <mergeCell ref="L51:M51"/>
    <mergeCell ref="F52:G52"/>
    <mergeCell ref="H52:I52"/>
    <mergeCell ref="J52:K52"/>
    <mergeCell ref="L52:M52"/>
    <mergeCell ref="F49:G49"/>
    <mergeCell ref="H49:I49"/>
    <mergeCell ref="J49:K49"/>
    <mergeCell ref="L49:M49"/>
    <mergeCell ref="F50:G50"/>
    <mergeCell ref="H50:I50"/>
    <mergeCell ref="J50:K50"/>
    <mergeCell ref="L50:M50"/>
    <mergeCell ref="J55:K55"/>
    <mergeCell ref="L55:M55"/>
    <mergeCell ref="F56:G56"/>
    <mergeCell ref="H56:I56"/>
    <mergeCell ref="J56:K56"/>
    <mergeCell ref="L56:M56"/>
    <mergeCell ref="F53:G53"/>
    <mergeCell ref="H53:I53"/>
    <mergeCell ref="J53:K53"/>
    <mergeCell ref="L53:M53"/>
    <mergeCell ref="F54:G54"/>
    <mergeCell ref="H54:I54"/>
    <mergeCell ref="J54:K54"/>
    <mergeCell ref="L54:M54"/>
    <mergeCell ref="F61:G61"/>
    <mergeCell ref="H61:I61"/>
    <mergeCell ref="J61:K61"/>
    <mergeCell ref="L61:M61"/>
    <mergeCell ref="E4:F4"/>
    <mergeCell ref="G4:H4"/>
    <mergeCell ref="F59:G59"/>
    <mergeCell ref="H59:I59"/>
    <mergeCell ref="J59:K59"/>
    <mergeCell ref="L59:M59"/>
    <mergeCell ref="F60:G60"/>
    <mergeCell ref="H60:I60"/>
    <mergeCell ref="J60:K60"/>
    <mergeCell ref="L60:M60"/>
    <mergeCell ref="F57:G57"/>
    <mergeCell ref="H57:I57"/>
    <mergeCell ref="J57:K57"/>
    <mergeCell ref="L57:M57"/>
    <mergeCell ref="F58:G58"/>
    <mergeCell ref="H58:I58"/>
    <mergeCell ref="J58:K58"/>
    <mergeCell ref="L58:M58"/>
    <mergeCell ref="F55:G55"/>
    <mergeCell ref="H55:I5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</sheetPr>
  <dimension ref="D1:H51"/>
  <sheetViews>
    <sheetView showGridLines="0" workbookViewId="0">
      <selection activeCell="H8" sqref="H8"/>
    </sheetView>
  </sheetViews>
  <sheetFormatPr baseColWidth="10" defaultRowHeight="15" x14ac:dyDescent="0.25"/>
  <cols>
    <col min="5" max="5" width="27.140625" customWidth="1"/>
    <col min="6" max="6" width="30" customWidth="1"/>
    <col min="7" max="7" width="17.7109375" customWidth="1"/>
    <col min="8" max="8" width="17.5703125" customWidth="1"/>
  </cols>
  <sheetData>
    <row r="1" spans="4:8" ht="15.75" thickBot="1" x14ac:dyDescent="0.3"/>
    <row r="2" spans="4:8" s="35" customFormat="1" ht="35.1" customHeight="1" x14ac:dyDescent="0.25">
      <c r="D2" s="96" t="s">
        <v>7</v>
      </c>
      <c r="E2" s="98" t="s">
        <v>23</v>
      </c>
      <c r="F2" s="100" t="s">
        <v>24</v>
      </c>
      <c r="G2" s="102" t="s">
        <v>26</v>
      </c>
      <c r="H2" s="103"/>
    </row>
    <row r="3" spans="4:8" ht="31.5" x14ac:dyDescent="0.25">
      <c r="D3" s="97"/>
      <c r="E3" s="99"/>
      <c r="F3" s="101"/>
      <c r="G3" s="36" t="s">
        <v>27</v>
      </c>
      <c r="H3" s="37" t="s">
        <v>28</v>
      </c>
    </row>
    <row r="4" spans="4:8" x14ac:dyDescent="0.25">
      <c r="D4" s="44">
        <f>IF(ISBLANK('Amortissement Linéaire'!E11),"",'Amortissement Linéaire'!E11)</f>
        <v>2013</v>
      </c>
      <c r="E4" s="42">
        <f>IF('Amortissement Dégressif'!G10="",0,'Amortissement Dégressif'!G10)</f>
        <v>606.6</v>
      </c>
      <c r="F4" s="42">
        <f>IF('Amortissement Linéaire'!H11="",0,'Amortissement Linéaire'!H11)</f>
        <v>648.76712328767121</v>
      </c>
      <c r="G4" s="38" t="str">
        <f>IF(E4-F4&gt;0,E4-F4,"")</f>
        <v/>
      </c>
      <c r="H4" s="39">
        <f>IF(E4-F4&lt;0,-(E4-F4),"")</f>
        <v>42.167123287671188</v>
      </c>
    </row>
    <row r="5" spans="4:8" x14ac:dyDescent="0.25">
      <c r="D5" s="44">
        <f>IF(ISBLANK('Amortissement Linéaire'!E12),"",'Amortissement Linéaire'!E12)</f>
        <v>2014</v>
      </c>
      <c r="E5" s="42">
        <f>IF('Amortissement Dégressif'!G11="",0,'Amortissement Dégressif'!G11)</f>
        <v>591.43499999999995</v>
      </c>
      <c r="F5" s="42">
        <f>IF('Amortissement Linéaire'!H12="",0,'Amortissement Linéaire'!H12)</f>
        <v>800</v>
      </c>
      <c r="G5" s="38" t="str">
        <f t="shared" ref="G5:G50" si="0">IF(E5-F5&gt;0,E5-F5,"")</f>
        <v/>
      </c>
      <c r="H5" s="39">
        <f t="shared" ref="H5:H50" si="1">IF(E5-F5&lt;0,-(E5-F5),"")</f>
        <v>208.56500000000005</v>
      </c>
    </row>
    <row r="6" spans="4:8" x14ac:dyDescent="0.25">
      <c r="D6" s="44">
        <f>IF(ISBLANK('Amortissement Linéaire'!E13),"",'Amortissement Linéaire'!E13)</f>
        <v>2015</v>
      </c>
      <c r="E6" s="42">
        <f>IF('Amortissement Dégressif'!G12="",0,'Amortissement Dégressif'!G12)</f>
        <v>458.36212499999999</v>
      </c>
      <c r="F6" s="42">
        <f>IF('Amortissement Linéaire'!H13="",0,'Amortissement Linéaire'!H13)</f>
        <v>800</v>
      </c>
      <c r="G6" s="38" t="str">
        <f t="shared" si="0"/>
        <v/>
      </c>
      <c r="H6" s="39">
        <f t="shared" si="1"/>
        <v>341.63787500000001</v>
      </c>
    </row>
    <row r="7" spans="4:8" x14ac:dyDescent="0.25">
      <c r="D7" s="44">
        <f>IF(ISBLANK('Amortissement Linéaire'!E14),"",'Amortissement Linéaire'!E14)</f>
        <v>2016</v>
      </c>
      <c r="E7" s="42">
        <f>IF('Amortissement Dégressif'!G13="",0,'Amortissement Dégressif'!G13)</f>
        <v>355.23064687499999</v>
      </c>
      <c r="F7" s="42">
        <f>IF('Amortissement Linéaire'!H14="",0,'Amortissement Linéaire'!H14)</f>
        <v>800</v>
      </c>
      <c r="G7" s="38" t="str">
        <f t="shared" si="0"/>
        <v/>
      </c>
      <c r="H7" s="39">
        <f t="shared" si="1"/>
        <v>444.76935312500001</v>
      </c>
    </row>
    <row r="8" spans="4:8" x14ac:dyDescent="0.25">
      <c r="D8" s="44">
        <f>IF(ISBLANK('Amortissement Linéaire'!E15),"",'Amortissement Linéaire'!E15)</f>
        <v>2017</v>
      </c>
      <c r="E8" s="42">
        <f>IF('Amortissement Dégressif'!G14="",0,'Amortissement Dégressif'!G14)</f>
        <v>275.30375132812497</v>
      </c>
      <c r="F8" s="42">
        <f>IF('Amortissement Linéaire'!H15="",0,'Amortissement Linéaire'!H15)</f>
        <v>800</v>
      </c>
      <c r="G8" s="38" t="str">
        <f t="shared" si="0"/>
        <v/>
      </c>
      <c r="H8" s="39">
        <f t="shared" si="1"/>
        <v>524.69624867187508</v>
      </c>
    </row>
    <row r="9" spans="4:8" x14ac:dyDescent="0.25">
      <c r="D9" s="44">
        <f>IF(ISBLANK('Amortissement Linéaire'!E16),"",'Amortissement Linéaire'!E16)</f>
        <v>2018</v>
      </c>
      <c r="E9" s="42">
        <f>IF('Amortissement Dégressif'!G15="",0,'Amortissement Dégressif'!G15)</f>
        <v>213.36040727929685</v>
      </c>
      <c r="F9" s="42">
        <f>IF('Amortissement Linéaire'!H16="",0,'Amortissement Linéaire'!H16)</f>
        <v>800</v>
      </c>
      <c r="G9" s="38" t="str">
        <f t="shared" si="0"/>
        <v/>
      </c>
      <c r="H9" s="39">
        <f t="shared" si="1"/>
        <v>586.63959272070315</v>
      </c>
    </row>
    <row r="10" spans="4:8" x14ac:dyDescent="0.25">
      <c r="D10" s="44">
        <f>IF(ISBLANK('Amortissement Linéaire'!E17),"",'Amortissement Linéaire'!E17)</f>
        <v>2019</v>
      </c>
      <c r="E10" s="42">
        <f>IF('Amortissement Dégressif'!G16="",0,'Amortissement Dégressif'!G16)</f>
        <v>183.72701737939451</v>
      </c>
      <c r="F10" s="42">
        <f>IF('Amortissement Linéaire'!H17="",0,'Amortissement Linéaire'!H17)</f>
        <v>800</v>
      </c>
      <c r="G10" s="38" t="str">
        <f t="shared" si="0"/>
        <v/>
      </c>
      <c r="H10" s="39">
        <f t="shared" si="1"/>
        <v>616.27298262060549</v>
      </c>
    </row>
    <row r="11" spans="4:8" x14ac:dyDescent="0.25">
      <c r="D11" s="44">
        <f>IF(ISBLANK('Amortissement Linéaire'!E18),"",'Amortissement Linéaire'!E18)</f>
        <v>2020</v>
      </c>
      <c r="E11" s="42">
        <f>IF('Amortissement Dégressif'!G17="",0,'Amortissement Dégressif'!G17)</f>
        <v>183.72701737939451</v>
      </c>
      <c r="F11" s="42">
        <f>IF('Amortissement Linéaire'!H18="",0,'Amortissement Linéaire'!H18)</f>
        <v>800</v>
      </c>
      <c r="G11" s="38" t="str">
        <f t="shared" si="0"/>
        <v/>
      </c>
      <c r="H11" s="39">
        <f t="shared" si="1"/>
        <v>616.27298262060549</v>
      </c>
    </row>
    <row r="12" spans="4:8" x14ac:dyDescent="0.25">
      <c r="D12" s="44">
        <f>IF(ISBLANK('Amortissement Linéaire'!E19),"",'Amortissement Linéaire'!E19)</f>
        <v>2021</v>
      </c>
      <c r="E12" s="42">
        <f>IF('Amortissement Dégressif'!G18="",0,'Amortissement Dégressif'!G18)</f>
        <v>183.72701737939451</v>
      </c>
      <c r="F12" s="42">
        <f>IF('Amortissement Linéaire'!H19="",0,'Amortissement Linéaire'!H19)</f>
        <v>800</v>
      </c>
      <c r="G12" s="38" t="str">
        <f t="shared" si="0"/>
        <v/>
      </c>
      <c r="H12" s="39">
        <f t="shared" si="1"/>
        <v>616.27298262060549</v>
      </c>
    </row>
    <row r="13" spans="4:8" x14ac:dyDescent="0.25">
      <c r="D13" s="44">
        <f>IF(ISBLANK('Amortissement Linéaire'!E20),"",'Amortissement Linéaire'!E20)</f>
        <v>2022</v>
      </c>
      <c r="E13" s="42">
        <f>IF('Amortissement Dégressif'!G19="",0,'Amortissement Dégressif'!G19)</f>
        <v>183.72701737939451</v>
      </c>
      <c r="F13" s="42">
        <f>IF('Amortissement Linéaire'!H20="",0,'Amortissement Linéaire'!H20)</f>
        <v>800</v>
      </c>
      <c r="G13" s="38" t="str">
        <f t="shared" si="0"/>
        <v/>
      </c>
      <c r="H13" s="39">
        <f t="shared" si="1"/>
        <v>616.27298262060549</v>
      </c>
    </row>
    <row r="14" spans="4:8" x14ac:dyDescent="0.25">
      <c r="D14" s="44">
        <f>IF(ISBLANK('Amortissement Linéaire'!E21),"",'Amortissement Linéaire'!E21)</f>
        <v>2023</v>
      </c>
      <c r="E14" s="42">
        <f>IF('Amortissement Dégressif'!G20="",0,'Amortissement Dégressif'!G20)</f>
        <v>0</v>
      </c>
      <c r="F14" s="42">
        <f>IF('Amortissement Linéaire'!H21="",0,'Amortissement Linéaire'!H21)</f>
        <v>151.23287671232879</v>
      </c>
      <c r="G14" s="38" t="str">
        <f t="shared" si="0"/>
        <v/>
      </c>
      <c r="H14" s="39">
        <f t="shared" si="1"/>
        <v>151.23287671232879</v>
      </c>
    </row>
    <row r="15" spans="4:8" x14ac:dyDescent="0.25">
      <c r="D15" s="44" t="str">
        <f>IF(ISBLANK('Amortissement Linéaire'!E22),"",'Amortissement Linéaire'!E22)</f>
        <v/>
      </c>
      <c r="E15" s="42">
        <f>IF('Amortissement Dégressif'!G21="",0,'Amortissement Dégressif'!G21)</f>
        <v>0</v>
      </c>
      <c r="F15" s="42">
        <f>IF('Amortissement Linéaire'!H22="",0,'Amortissement Linéaire'!H22)</f>
        <v>0</v>
      </c>
      <c r="G15" s="38" t="str">
        <f t="shared" si="0"/>
        <v/>
      </c>
      <c r="H15" s="39" t="str">
        <f t="shared" si="1"/>
        <v/>
      </c>
    </row>
    <row r="16" spans="4:8" x14ac:dyDescent="0.25">
      <c r="D16" s="44" t="str">
        <f>IF(ISBLANK('Amortissement Linéaire'!E23),"",'Amortissement Linéaire'!E23)</f>
        <v/>
      </c>
      <c r="E16" s="42">
        <f>IF('Amortissement Dégressif'!G22="",0,'Amortissement Dégressif'!G22)</f>
        <v>0</v>
      </c>
      <c r="F16" s="42">
        <f>IF('Amortissement Linéaire'!H23="",0,'Amortissement Linéaire'!H23)</f>
        <v>0</v>
      </c>
      <c r="G16" s="38" t="str">
        <f t="shared" si="0"/>
        <v/>
      </c>
      <c r="H16" s="39" t="str">
        <f t="shared" si="1"/>
        <v/>
      </c>
    </row>
    <row r="17" spans="4:8" x14ac:dyDescent="0.25">
      <c r="D17" s="44" t="str">
        <f>IF(ISBLANK('Amortissement Linéaire'!E24),"",'Amortissement Linéaire'!E24)</f>
        <v/>
      </c>
      <c r="E17" s="42">
        <f>IF('Amortissement Dégressif'!G23="",0,'Amortissement Dégressif'!G23)</f>
        <v>0</v>
      </c>
      <c r="F17" s="42">
        <f>IF('Amortissement Linéaire'!H24="",0,'Amortissement Linéaire'!H24)</f>
        <v>0</v>
      </c>
      <c r="G17" s="38" t="str">
        <f t="shared" si="0"/>
        <v/>
      </c>
      <c r="H17" s="39" t="str">
        <f t="shared" si="1"/>
        <v/>
      </c>
    </row>
    <row r="18" spans="4:8" x14ac:dyDescent="0.25">
      <c r="D18" s="44" t="str">
        <f>IF(ISBLANK('Amortissement Linéaire'!E25),"",'Amortissement Linéaire'!E25)</f>
        <v/>
      </c>
      <c r="E18" s="42">
        <f>IF('Amortissement Dégressif'!G24="",0,'Amortissement Dégressif'!G24)</f>
        <v>0</v>
      </c>
      <c r="F18" s="42">
        <f>IF('Amortissement Linéaire'!H25="",0,'Amortissement Linéaire'!H25)</f>
        <v>0</v>
      </c>
      <c r="G18" s="38" t="str">
        <f t="shared" si="0"/>
        <v/>
      </c>
      <c r="H18" s="39" t="str">
        <f t="shared" si="1"/>
        <v/>
      </c>
    </row>
    <row r="19" spans="4:8" x14ac:dyDescent="0.25">
      <c r="D19" s="44" t="str">
        <f>IF(ISBLANK('Amortissement Linéaire'!E26),"",'Amortissement Linéaire'!E26)</f>
        <v/>
      </c>
      <c r="E19" s="42">
        <f>IF('Amortissement Dégressif'!G25="",0,'Amortissement Dégressif'!G25)</f>
        <v>0</v>
      </c>
      <c r="F19" s="42">
        <f>IF('Amortissement Linéaire'!H26="",0,'Amortissement Linéaire'!H26)</f>
        <v>0</v>
      </c>
      <c r="G19" s="38" t="str">
        <f t="shared" si="0"/>
        <v/>
      </c>
      <c r="H19" s="39" t="str">
        <f t="shared" si="1"/>
        <v/>
      </c>
    </row>
    <row r="20" spans="4:8" x14ac:dyDescent="0.25">
      <c r="D20" s="44" t="str">
        <f>IF(ISBLANK('Amortissement Linéaire'!E27),"",'Amortissement Linéaire'!E27)</f>
        <v/>
      </c>
      <c r="E20" s="42">
        <f>IF('Amortissement Dégressif'!G26="",0,'Amortissement Dégressif'!G26)</f>
        <v>0</v>
      </c>
      <c r="F20" s="42">
        <f>IF('Amortissement Linéaire'!H27="",0,'Amortissement Linéaire'!H27)</f>
        <v>0</v>
      </c>
      <c r="G20" s="38" t="str">
        <f t="shared" si="0"/>
        <v/>
      </c>
      <c r="H20" s="39" t="str">
        <f t="shared" si="1"/>
        <v/>
      </c>
    </row>
    <row r="21" spans="4:8" x14ac:dyDescent="0.25">
      <c r="D21" s="44" t="str">
        <f>IF(ISBLANK('Amortissement Linéaire'!E28),"",'Amortissement Linéaire'!E28)</f>
        <v/>
      </c>
      <c r="E21" s="42">
        <f>IF('Amortissement Dégressif'!G27="",0,'Amortissement Dégressif'!G27)</f>
        <v>0</v>
      </c>
      <c r="F21" s="42">
        <f>IF('Amortissement Linéaire'!H28="",0,'Amortissement Linéaire'!H28)</f>
        <v>0</v>
      </c>
      <c r="G21" s="38" t="str">
        <f t="shared" si="0"/>
        <v/>
      </c>
      <c r="H21" s="39" t="str">
        <f t="shared" si="1"/>
        <v/>
      </c>
    </row>
    <row r="22" spans="4:8" x14ac:dyDescent="0.25">
      <c r="D22" s="44" t="str">
        <f>IF(ISBLANK('Amortissement Linéaire'!E29),"",'Amortissement Linéaire'!E29)</f>
        <v/>
      </c>
      <c r="E22" s="42">
        <f>IF('Amortissement Dégressif'!G28="",0,'Amortissement Dégressif'!G28)</f>
        <v>0</v>
      </c>
      <c r="F22" s="42">
        <f>IF('Amortissement Linéaire'!H29="",0,'Amortissement Linéaire'!H29)</f>
        <v>0</v>
      </c>
      <c r="G22" s="38" t="str">
        <f t="shared" si="0"/>
        <v/>
      </c>
      <c r="H22" s="39" t="str">
        <f t="shared" si="1"/>
        <v/>
      </c>
    </row>
    <row r="23" spans="4:8" x14ac:dyDescent="0.25">
      <c r="D23" s="44" t="str">
        <f>IF(ISBLANK('Amortissement Linéaire'!E30),"",'Amortissement Linéaire'!E30)</f>
        <v/>
      </c>
      <c r="E23" s="42">
        <f>IF('Amortissement Dégressif'!G29="",0,'Amortissement Dégressif'!G29)</f>
        <v>0</v>
      </c>
      <c r="F23" s="42">
        <f>IF('Amortissement Linéaire'!H30="",0,'Amortissement Linéaire'!H30)</f>
        <v>0</v>
      </c>
      <c r="G23" s="38" t="str">
        <f t="shared" si="0"/>
        <v/>
      </c>
      <c r="H23" s="39" t="str">
        <f t="shared" si="1"/>
        <v/>
      </c>
    </row>
    <row r="24" spans="4:8" x14ac:dyDescent="0.25">
      <c r="D24" s="44" t="str">
        <f>IF(ISBLANK('Amortissement Linéaire'!E31),"",'Amortissement Linéaire'!E31)</f>
        <v/>
      </c>
      <c r="E24" s="42">
        <f>IF('Amortissement Dégressif'!G30="",0,'Amortissement Dégressif'!G30)</f>
        <v>0</v>
      </c>
      <c r="F24" s="42">
        <f>IF('Amortissement Linéaire'!H31="",0,'Amortissement Linéaire'!H31)</f>
        <v>0</v>
      </c>
      <c r="G24" s="38" t="str">
        <f t="shared" si="0"/>
        <v/>
      </c>
      <c r="H24" s="39" t="str">
        <f t="shared" si="1"/>
        <v/>
      </c>
    </row>
    <row r="25" spans="4:8" x14ac:dyDescent="0.25">
      <c r="D25" s="44" t="str">
        <f>IF(ISBLANK('Amortissement Linéaire'!E32),"",'Amortissement Linéaire'!E32)</f>
        <v/>
      </c>
      <c r="E25" s="42">
        <f>IF('Amortissement Dégressif'!G31="",0,'Amortissement Dégressif'!G31)</f>
        <v>0</v>
      </c>
      <c r="F25" s="42">
        <f>IF('Amortissement Linéaire'!H32="",0,'Amortissement Linéaire'!H32)</f>
        <v>0</v>
      </c>
      <c r="G25" s="38" t="str">
        <f t="shared" si="0"/>
        <v/>
      </c>
      <c r="H25" s="39" t="str">
        <f t="shared" si="1"/>
        <v/>
      </c>
    </row>
    <row r="26" spans="4:8" x14ac:dyDescent="0.25">
      <c r="D26" s="44" t="str">
        <f>IF(ISBLANK('Amortissement Linéaire'!E33),"",'Amortissement Linéaire'!E33)</f>
        <v/>
      </c>
      <c r="E26" s="42">
        <f>IF('Amortissement Dégressif'!G32="",0,'Amortissement Dégressif'!G32)</f>
        <v>0</v>
      </c>
      <c r="F26" s="42">
        <f>IF('Amortissement Linéaire'!H33="",0,'Amortissement Linéaire'!H33)</f>
        <v>0</v>
      </c>
      <c r="G26" s="38" t="str">
        <f t="shared" si="0"/>
        <v/>
      </c>
      <c r="H26" s="39" t="str">
        <f t="shared" si="1"/>
        <v/>
      </c>
    </row>
    <row r="27" spans="4:8" x14ac:dyDescent="0.25">
      <c r="D27" s="44" t="str">
        <f>IF(ISBLANK('Amortissement Linéaire'!E34),"",'Amortissement Linéaire'!E34)</f>
        <v/>
      </c>
      <c r="E27" s="42">
        <f>IF('Amortissement Dégressif'!G33="",0,'Amortissement Dégressif'!G33)</f>
        <v>0</v>
      </c>
      <c r="F27" s="42">
        <f>IF('Amortissement Linéaire'!H34="",0,'Amortissement Linéaire'!H34)</f>
        <v>0</v>
      </c>
      <c r="G27" s="38" t="str">
        <f t="shared" si="0"/>
        <v/>
      </c>
      <c r="H27" s="39" t="str">
        <f t="shared" si="1"/>
        <v/>
      </c>
    </row>
    <row r="28" spans="4:8" x14ac:dyDescent="0.25">
      <c r="D28" s="44" t="str">
        <f>IF(ISBLANK('Amortissement Linéaire'!E35),"",'Amortissement Linéaire'!E35)</f>
        <v/>
      </c>
      <c r="E28" s="42">
        <f>IF('Amortissement Dégressif'!G34="",0,'Amortissement Dégressif'!G34)</f>
        <v>0</v>
      </c>
      <c r="F28" s="42">
        <f>IF('Amortissement Linéaire'!H35="",0,'Amortissement Linéaire'!H35)</f>
        <v>0</v>
      </c>
      <c r="G28" s="38" t="str">
        <f t="shared" si="0"/>
        <v/>
      </c>
      <c r="H28" s="39" t="str">
        <f t="shared" si="1"/>
        <v/>
      </c>
    </row>
    <row r="29" spans="4:8" x14ac:dyDescent="0.25">
      <c r="D29" s="44" t="str">
        <f>IF(ISBLANK('Amortissement Linéaire'!E36),"",'Amortissement Linéaire'!E36)</f>
        <v/>
      </c>
      <c r="E29" s="42">
        <f>IF('Amortissement Dégressif'!G35="",0,'Amortissement Dégressif'!G35)</f>
        <v>0</v>
      </c>
      <c r="F29" s="42">
        <f>IF('Amortissement Linéaire'!H36="",0,'Amortissement Linéaire'!H36)</f>
        <v>0</v>
      </c>
      <c r="G29" s="38" t="str">
        <f t="shared" si="0"/>
        <v/>
      </c>
      <c r="H29" s="39" t="str">
        <f t="shared" si="1"/>
        <v/>
      </c>
    </row>
    <row r="30" spans="4:8" x14ac:dyDescent="0.25">
      <c r="D30" s="44" t="str">
        <f>IF(ISBLANK('Amortissement Linéaire'!E37),"",'Amortissement Linéaire'!E37)</f>
        <v/>
      </c>
      <c r="E30" s="42">
        <f>IF('Amortissement Dégressif'!G36="",0,'Amortissement Dégressif'!G36)</f>
        <v>0</v>
      </c>
      <c r="F30" s="42">
        <f>IF('Amortissement Linéaire'!H37="",0,'Amortissement Linéaire'!H37)</f>
        <v>0</v>
      </c>
      <c r="G30" s="38" t="str">
        <f t="shared" si="0"/>
        <v/>
      </c>
      <c r="H30" s="39" t="str">
        <f t="shared" si="1"/>
        <v/>
      </c>
    </row>
    <row r="31" spans="4:8" x14ac:dyDescent="0.25">
      <c r="D31" s="44" t="str">
        <f>IF(ISBLANK('Amortissement Linéaire'!E38),"",'Amortissement Linéaire'!E38)</f>
        <v/>
      </c>
      <c r="E31" s="42">
        <f>IF('Amortissement Dégressif'!G37="",0,'Amortissement Dégressif'!G37)</f>
        <v>0</v>
      </c>
      <c r="F31" s="42">
        <f>IF('Amortissement Linéaire'!H38="",0,'Amortissement Linéaire'!H38)</f>
        <v>0</v>
      </c>
      <c r="G31" s="38" t="str">
        <f t="shared" si="0"/>
        <v/>
      </c>
      <c r="H31" s="39" t="str">
        <f t="shared" si="1"/>
        <v/>
      </c>
    </row>
    <row r="32" spans="4:8" x14ac:dyDescent="0.25">
      <c r="D32" s="44" t="str">
        <f>IF(ISBLANK('Amortissement Linéaire'!E39),"",'Amortissement Linéaire'!E39)</f>
        <v/>
      </c>
      <c r="E32" s="42">
        <f>IF('Amortissement Dégressif'!G38="",0,'Amortissement Dégressif'!G38)</f>
        <v>0</v>
      </c>
      <c r="F32" s="42">
        <f>IF('Amortissement Linéaire'!H39="",0,'Amortissement Linéaire'!H39)</f>
        <v>0</v>
      </c>
      <c r="G32" s="38" t="str">
        <f t="shared" si="0"/>
        <v/>
      </c>
      <c r="H32" s="39" t="str">
        <f t="shared" si="1"/>
        <v/>
      </c>
    </row>
    <row r="33" spans="4:8" x14ac:dyDescent="0.25">
      <c r="D33" s="44" t="str">
        <f>IF(ISBLANK('Amortissement Linéaire'!E40),"",'Amortissement Linéaire'!E40)</f>
        <v/>
      </c>
      <c r="E33" s="42">
        <f>IF('Amortissement Dégressif'!G39="",0,'Amortissement Dégressif'!G39)</f>
        <v>0</v>
      </c>
      <c r="F33" s="42">
        <f>IF('Amortissement Linéaire'!H40="",0,'Amortissement Linéaire'!H40)</f>
        <v>0</v>
      </c>
      <c r="G33" s="38" t="str">
        <f t="shared" si="0"/>
        <v/>
      </c>
      <c r="H33" s="39" t="str">
        <f t="shared" si="1"/>
        <v/>
      </c>
    </row>
    <row r="34" spans="4:8" x14ac:dyDescent="0.25">
      <c r="D34" s="44" t="str">
        <f>IF(ISBLANK('Amortissement Linéaire'!E41),"",'Amortissement Linéaire'!E41)</f>
        <v/>
      </c>
      <c r="E34" s="42">
        <f>IF('Amortissement Dégressif'!G40="",0,'Amortissement Dégressif'!G40)</f>
        <v>0</v>
      </c>
      <c r="F34" s="42">
        <f>IF('Amortissement Linéaire'!H41="",0,'Amortissement Linéaire'!H41)</f>
        <v>0</v>
      </c>
      <c r="G34" s="38" t="str">
        <f t="shared" si="0"/>
        <v/>
      </c>
      <c r="H34" s="39" t="str">
        <f t="shared" si="1"/>
        <v/>
      </c>
    </row>
    <row r="35" spans="4:8" x14ac:dyDescent="0.25">
      <c r="D35" s="44" t="str">
        <f>IF(ISBLANK('Amortissement Linéaire'!E42),"",'Amortissement Linéaire'!E42)</f>
        <v/>
      </c>
      <c r="E35" s="42">
        <f>IF('Amortissement Dégressif'!G41="",0,'Amortissement Dégressif'!G41)</f>
        <v>0</v>
      </c>
      <c r="F35" s="42">
        <f>IF('Amortissement Linéaire'!H42="",0,'Amortissement Linéaire'!H42)</f>
        <v>0</v>
      </c>
      <c r="G35" s="38" t="str">
        <f t="shared" si="0"/>
        <v/>
      </c>
      <c r="H35" s="39" t="str">
        <f t="shared" si="1"/>
        <v/>
      </c>
    </row>
    <row r="36" spans="4:8" x14ac:dyDescent="0.25">
      <c r="D36" s="44" t="str">
        <f>IF(ISBLANK('Amortissement Linéaire'!E43),"",'Amortissement Linéaire'!E43)</f>
        <v/>
      </c>
      <c r="E36" s="42">
        <f>IF('Amortissement Dégressif'!G42="",0,'Amortissement Dégressif'!G42)</f>
        <v>0</v>
      </c>
      <c r="F36" s="42">
        <f>IF('Amortissement Linéaire'!H43="",0,'Amortissement Linéaire'!H43)</f>
        <v>0</v>
      </c>
      <c r="G36" s="38" t="str">
        <f t="shared" si="0"/>
        <v/>
      </c>
      <c r="H36" s="39" t="str">
        <f t="shared" si="1"/>
        <v/>
      </c>
    </row>
    <row r="37" spans="4:8" x14ac:dyDescent="0.25">
      <c r="D37" s="44" t="str">
        <f>IF(ISBLANK('Amortissement Linéaire'!E44),"",'Amortissement Linéaire'!E44)</f>
        <v/>
      </c>
      <c r="E37" s="42">
        <f>IF('Amortissement Dégressif'!G43="",0,'Amortissement Dégressif'!G43)</f>
        <v>0</v>
      </c>
      <c r="F37" s="42">
        <f>IF('Amortissement Linéaire'!H44="",0,'Amortissement Linéaire'!H44)</f>
        <v>0</v>
      </c>
      <c r="G37" s="38" t="str">
        <f t="shared" si="0"/>
        <v/>
      </c>
      <c r="H37" s="39" t="str">
        <f t="shared" si="1"/>
        <v/>
      </c>
    </row>
    <row r="38" spans="4:8" x14ac:dyDescent="0.25">
      <c r="D38" s="44" t="str">
        <f>IF(ISBLANK('Amortissement Linéaire'!E45),"",'Amortissement Linéaire'!E45)</f>
        <v/>
      </c>
      <c r="E38" s="42">
        <f>IF('Amortissement Dégressif'!G44="",0,'Amortissement Dégressif'!G44)</f>
        <v>0</v>
      </c>
      <c r="F38" s="42">
        <f>IF('Amortissement Linéaire'!H45="",0,'Amortissement Linéaire'!H45)</f>
        <v>0</v>
      </c>
      <c r="G38" s="38" t="str">
        <f t="shared" si="0"/>
        <v/>
      </c>
      <c r="H38" s="39" t="str">
        <f t="shared" si="1"/>
        <v/>
      </c>
    </row>
    <row r="39" spans="4:8" x14ac:dyDescent="0.25">
      <c r="D39" s="44" t="str">
        <f>IF(ISBLANK('Amortissement Linéaire'!E46),"",'Amortissement Linéaire'!E46)</f>
        <v/>
      </c>
      <c r="E39" s="42">
        <f>IF('Amortissement Dégressif'!G45="",0,'Amortissement Dégressif'!G45)</f>
        <v>0</v>
      </c>
      <c r="F39" s="42">
        <f>IF('Amortissement Linéaire'!H46="",0,'Amortissement Linéaire'!H46)</f>
        <v>0</v>
      </c>
      <c r="G39" s="38" t="str">
        <f t="shared" si="0"/>
        <v/>
      </c>
      <c r="H39" s="39" t="str">
        <f t="shared" si="1"/>
        <v/>
      </c>
    </row>
    <row r="40" spans="4:8" x14ac:dyDescent="0.25">
      <c r="D40" s="44" t="str">
        <f>IF(ISBLANK('Amortissement Linéaire'!E47),"",'Amortissement Linéaire'!E47)</f>
        <v/>
      </c>
      <c r="E40" s="42">
        <f>IF('Amortissement Dégressif'!G46="",0,'Amortissement Dégressif'!G46)</f>
        <v>0</v>
      </c>
      <c r="F40" s="42">
        <f>IF('Amortissement Linéaire'!H47="",0,'Amortissement Linéaire'!H47)</f>
        <v>0</v>
      </c>
      <c r="G40" s="38" t="str">
        <f t="shared" si="0"/>
        <v/>
      </c>
      <c r="H40" s="39" t="str">
        <f t="shared" si="1"/>
        <v/>
      </c>
    </row>
    <row r="41" spans="4:8" x14ac:dyDescent="0.25">
      <c r="D41" s="44" t="str">
        <f>IF(ISBLANK('Amortissement Linéaire'!E48),"",'Amortissement Linéaire'!E48)</f>
        <v/>
      </c>
      <c r="E41" s="42">
        <f>IF('Amortissement Dégressif'!G47="",0,'Amortissement Dégressif'!G47)</f>
        <v>0</v>
      </c>
      <c r="F41" s="42">
        <f>IF('Amortissement Linéaire'!H48="",0,'Amortissement Linéaire'!H48)</f>
        <v>0</v>
      </c>
      <c r="G41" s="38" t="str">
        <f t="shared" si="0"/>
        <v/>
      </c>
      <c r="H41" s="39" t="str">
        <f t="shared" si="1"/>
        <v/>
      </c>
    </row>
    <row r="42" spans="4:8" x14ac:dyDescent="0.25">
      <c r="D42" s="44" t="str">
        <f>IF(ISBLANK('Amortissement Linéaire'!E49),"",'Amortissement Linéaire'!E49)</f>
        <v/>
      </c>
      <c r="E42" s="42">
        <f>IF('Amortissement Dégressif'!G48="",0,'Amortissement Dégressif'!G48)</f>
        <v>0</v>
      </c>
      <c r="F42" s="42">
        <f>IF('Amortissement Linéaire'!H49="",0,'Amortissement Linéaire'!H49)</f>
        <v>0</v>
      </c>
      <c r="G42" s="38" t="str">
        <f t="shared" si="0"/>
        <v/>
      </c>
      <c r="H42" s="39" t="str">
        <f t="shared" si="1"/>
        <v/>
      </c>
    </row>
    <row r="43" spans="4:8" x14ac:dyDescent="0.25">
      <c r="D43" s="44" t="str">
        <f>IF(ISBLANK('Amortissement Linéaire'!E50),"",'Amortissement Linéaire'!E50)</f>
        <v/>
      </c>
      <c r="E43" s="42">
        <f>IF('Amortissement Dégressif'!G49="",0,'Amortissement Dégressif'!G49)</f>
        <v>0</v>
      </c>
      <c r="F43" s="42">
        <f>IF('Amortissement Linéaire'!H50="",0,'Amortissement Linéaire'!H50)</f>
        <v>0</v>
      </c>
      <c r="G43" s="38" t="str">
        <f t="shared" si="0"/>
        <v/>
      </c>
      <c r="H43" s="39" t="str">
        <f t="shared" si="1"/>
        <v/>
      </c>
    </row>
    <row r="44" spans="4:8" x14ac:dyDescent="0.25">
      <c r="D44" s="44" t="str">
        <f>IF(ISBLANK('Amortissement Linéaire'!E51),"",'Amortissement Linéaire'!E51)</f>
        <v/>
      </c>
      <c r="E44" s="42">
        <f>IF('Amortissement Dégressif'!G50="",0,'Amortissement Dégressif'!G50)</f>
        <v>0</v>
      </c>
      <c r="F44" s="42">
        <f>IF('Amortissement Linéaire'!H51="",0,'Amortissement Linéaire'!H51)</f>
        <v>0</v>
      </c>
      <c r="G44" s="38" t="str">
        <f t="shared" si="0"/>
        <v/>
      </c>
      <c r="H44" s="39" t="str">
        <f t="shared" si="1"/>
        <v/>
      </c>
    </row>
    <row r="45" spans="4:8" x14ac:dyDescent="0.25">
      <c r="D45" s="44" t="str">
        <f>IF(ISBLANK('Amortissement Linéaire'!E52),"",'Amortissement Linéaire'!E52)</f>
        <v/>
      </c>
      <c r="E45" s="42">
        <f>IF('Amortissement Dégressif'!G51="",0,'Amortissement Dégressif'!G51)</f>
        <v>0</v>
      </c>
      <c r="F45" s="42">
        <f>IF('Amortissement Linéaire'!H52="",0,'Amortissement Linéaire'!H52)</f>
        <v>0</v>
      </c>
      <c r="G45" s="38" t="str">
        <f t="shared" si="0"/>
        <v/>
      </c>
      <c r="H45" s="39" t="str">
        <f t="shared" si="1"/>
        <v/>
      </c>
    </row>
    <row r="46" spans="4:8" x14ac:dyDescent="0.25">
      <c r="D46" s="44" t="str">
        <f>IF(ISBLANK('Amortissement Linéaire'!E53),"",'Amortissement Linéaire'!E53)</f>
        <v/>
      </c>
      <c r="E46" s="42">
        <f>IF('Amortissement Dégressif'!G52="",0,'Amortissement Dégressif'!G52)</f>
        <v>0</v>
      </c>
      <c r="F46" s="42">
        <f>IF('Amortissement Linéaire'!H53="",0,'Amortissement Linéaire'!H53)</f>
        <v>0</v>
      </c>
      <c r="G46" s="38" t="str">
        <f t="shared" si="0"/>
        <v/>
      </c>
      <c r="H46" s="39" t="str">
        <f t="shared" si="1"/>
        <v/>
      </c>
    </row>
    <row r="47" spans="4:8" x14ac:dyDescent="0.25">
      <c r="D47" s="44" t="str">
        <f>IF(ISBLANK('Amortissement Linéaire'!E54),"",'Amortissement Linéaire'!E54)</f>
        <v/>
      </c>
      <c r="E47" s="42">
        <f>IF('Amortissement Dégressif'!G53="",0,'Amortissement Dégressif'!G53)</f>
        <v>0</v>
      </c>
      <c r="F47" s="42">
        <f>IF('Amortissement Linéaire'!H54="",0,'Amortissement Linéaire'!H54)</f>
        <v>0</v>
      </c>
      <c r="G47" s="38" t="str">
        <f t="shared" si="0"/>
        <v/>
      </c>
      <c r="H47" s="39" t="str">
        <f t="shared" si="1"/>
        <v/>
      </c>
    </row>
    <row r="48" spans="4:8" x14ac:dyDescent="0.25">
      <c r="D48" s="44" t="str">
        <f>IF(ISBLANK('Amortissement Linéaire'!E55),"",'Amortissement Linéaire'!E55)</f>
        <v/>
      </c>
      <c r="E48" s="42">
        <f>IF('Amortissement Dégressif'!G54="",0,'Amortissement Dégressif'!G54)</f>
        <v>0</v>
      </c>
      <c r="F48" s="42">
        <f>IF('Amortissement Linéaire'!H55="",0,'Amortissement Linéaire'!H55)</f>
        <v>0</v>
      </c>
      <c r="G48" s="38" t="str">
        <f t="shared" si="0"/>
        <v/>
      </c>
      <c r="H48" s="39" t="str">
        <f t="shared" si="1"/>
        <v/>
      </c>
    </row>
    <row r="49" spans="4:8" x14ac:dyDescent="0.25">
      <c r="D49" s="44" t="str">
        <f>IF(ISBLANK('Amortissement Linéaire'!E56),"",'Amortissement Linéaire'!E56)</f>
        <v/>
      </c>
      <c r="E49" s="42">
        <f>IF('Amortissement Dégressif'!G55="",0,'Amortissement Dégressif'!G55)</f>
        <v>0</v>
      </c>
      <c r="F49" s="42">
        <f>IF('Amortissement Linéaire'!H56="",0,'Amortissement Linéaire'!H56)</f>
        <v>0</v>
      </c>
      <c r="G49" s="38" t="str">
        <f t="shared" si="0"/>
        <v/>
      </c>
      <c r="H49" s="39" t="str">
        <f t="shared" si="1"/>
        <v/>
      </c>
    </row>
    <row r="50" spans="4:8" ht="15.75" thickBot="1" x14ac:dyDescent="0.3">
      <c r="D50" s="45" t="str">
        <f>IF(ISBLANK('Amortissement Linéaire'!E57),"",'Amortissement Linéaire'!E57)</f>
        <v/>
      </c>
      <c r="E50" s="43">
        <f>IF('Amortissement Dégressif'!G56="",0,'Amortissement Dégressif'!G56)</f>
        <v>0</v>
      </c>
      <c r="F50" s="43">
        <f>IF('Amortissement Linéaire'!H57="",0,'Amortissement Linéaire'!H57)</f>
        <v>0</v>
      </c>
      <c r="G50" s="40" t="str">
        <f t="shared" si="0"/>
        <v/>
      </c>
      <c r="H50" s="41" t="str">
        <f t="shared" si="1"/>
        <v/>
      </c>
    </row>
    <row r="51" spans="4:8" ht="15.75" thickBot="1" x14ac:dyDescent="0.3">
      <c r="D51" s="46" t="s">
        <v>29</v>
      </c>
      <c r="E51" s="47">
        <f>SUM(E4:E50)</f>
        <v>3235.2</v>
      </c>
      <c r="F51" s="47">
        <f>SUM(F4:F50)</f>
        <v>8000</v>
      </c>
      <c r="G51" s="48">
        <f>SUM(G4:G50)</f>
        <v>0</v>
      </c>
      <c r="H51" s="49">
        <f>SUM(H4:H50)</f>
        <v>4764.8</v>
      </c>
    </row>
  </sheetData>
  <sheetProtection password="AE6E" sheet="1" objects="1" scenarios="1"/>
  <mergeCells count="4">
    <mergeCell ref="D2:D3"/>
    <mergeCell ref="E2:E3"/>
    <mergeCell ref="F2:F3"/>
    <mergeCell ref="G2:H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X64"/>
  <sheetViews>
    <sheetView showGridLines="0" tabSelected="1" topLeftCell="I1" zoomScale="90" zoomScaleNormal="90" workbookViewId="0">
      <selection activeCell="L15" sqref="L15:M15"/>
    </sheetView>
  </sheetViews>
  <sheetFormatPr baseColWidth="10" defaultColWidth="9.140625" defaultRowHeight="15" x14ac:dyDescent="0.25"/>
  <cols>
    <col min="1" max="1" width="4.7109375" customWidth="1"/>
    <col min="2" max="2" width="10.7109375" bestFit="1" customWidth="1"/>
    <col min="3" max="3" width="8" customWidth="1"/>
    <col min="4" max="4" width="9.140625" customWidth="1"/>
    <col min="11" max="11" width="18.5703125" customWidth="1"/>
    <col min="12" max="12" width="13.42578125" customWidth="1"/>
    <col min="14" max="14" width="14.7109375" customWidth="1"/>
    <col min="15" max="15" width="11.85546875" customWidth="1"/>
    <col min="16" max="16" width="18.85546875" customWidth="1"/>
    <col min="17" max="17" width="20.28515625" customWidth="1"/>
    <col min="18" max="18" width="10" customWidth="1"/>
    <col min="19" max="21" width="9.140625" customWidth="1"/>
    <col min="22" max="22" width="9.5703125" customWidth="1"/>
    <col min="23" max="24" width="9.140625" customWidth="1"/>
  </cols>
  <sheetData>
    <row r="1" spans="2:24" x14ac:dyDescent="0.25">
      <c r="L1">
        <f>IF($J$5=1,$D$3*$I$10*(13-$J$6)/12,($D$3-IF(D4&gt;0,D4,0))*$I$10*(365-($W$12+$J$5))/365)</f>
        <v>648.76712328767121</v>
      </c>
    </row>
    <row r="2" spans="2:24" x14ac:dyDescent="0.25">
      <c r="B2" s="79" t="s">
        <v>0</v>
      </c>
      <c r="C2" s="79"/>
      <c r="D2" s="80" t="s">
        <v>4</v>
      </c>
      <c r="E2" s="80"/>
    </row>
    <row r="3" spans="2:24" x14ac:dyDescent="0.25">
      <c r="B3" s="79" t="s">
        <v>1</v>
      </c>
      <c r="C3" s="79"/>
      <c r="D3" s="81">
        <v>10000</v>
      </c>
      <c r="E3" s="81"/>
      <c r="Q3" s="118" t="s">
        <v>33</v>
      </c>
      <c r="R3" s="118"/>
      <c r="S3" s="118"/>
    </row>
    <row r="4" spans="2:24" x14ac:dyDescent="0.25">
      <c r="B4" s="79" t="s">
        <v>2</v>
      </c>
      <c r="C4" s="79"/>
      <c r="D4" s="81">
        <v>2000</v>
      </c>
      <c r="E4" s="81"/>
      <c r="Q4" s="118" t="s">
        <v>34</v>
      </c>
      <c r="R4" s="118"/>
      <c r="S4" s="118"/>
    </row>
    <row r="5" spans="2:24" ht="16.5" x14ac:dyDescent="0.25">
      <c r="B5" s="77" t="s">
        <v>3</v>
      </c>
      <c r="C5" s="77"/>
      <c r="D5" s="10" t="s">
        <v>14</v>
      </c>
      <c r="E5" s="53">
        <v>1</v>
      </c>
      <c r="G5" s="95" t="s">
        <v>32</v>
      </c>
      <c r="H5" s="95"/>
      <c r="I5" s="10" t="s">
        <v>14</v>
      </c>
      <c r="J5" s="53">
        <v>10</v>
      </c>
      <c r="M5" s="59" t="str">
        <f>IF(OR($E$6&lt;&gt;'Amortissement Dégressif'!$G$5,$E$7&lt;&gt;'Amortissement Dégressif'!$G$6,$J$5&lt;&gt;'Amortissement Linéaire'!$H$5,$J$6&lt;&gt;'Amortissement Linéaire'!$H$6,$J$7&lt;&gt;'Amortissement Linéaire'!$H$7),"ATTENTION !","")</f>
        <v/>
      </c>
      <c r="Q5" s="118" t="s">
        <v>35</v>
      </c>
      <c r="R5" s="118"/>
      <c r="S5" s="118"/>
    </row>
    <row r="6" spans="2:24" ht="15" customHeight="1" x14ac:dyDescent="0.25">
      <c r="B6" s="77"/>
      <c r="C6" s="77"/>
      <c r="D6" s="9" t="s">
        <v>15</v>
      </c>
      <c r="E6" s="53">
        <v>3</v>
      </c>
      <c r="G6" s="95"/>
      <c r="H6" s="95"/>
      <c r="I6" s="9" t="s">
        <v>15</v>
      </c>
      <c r="J6" s="53">
        <v>3</v>
      </c>
      <c r="M6" s="50" t="str">
        <f>IF(M5="ATTENTION !","Mettre à jour les dates sur ce tableau","")</f>
        <v/>
      </c>
    </row>
    <row r="7" spans="2:24" ht="30" customHeight="1" x14ac:dyDescent="0.25">
      <c r="B7" s="77"/>
      <c r="C7" s="77"/>
      <c r="D7" s="9" t="s">
        <v>16</v>
      </c>
      <c r="E7" s="53">
        <v>2013</v>
      </c>
      <c r="G7" s="95"/>
      <c r="H7" s="95"/>
      <c r="I7" s="9" t="s">
        <v>16</v>
      </c>
      <c r="J7" s="53">
        <v>2013</v>
      </c>
      <c r="M7" s="109" t="str">
        <f>IF(M5="ATTENTION !","(Ne prendre en compte de cette alerte que si vous avez utilisés les tableaux séparément)","")</f>
        <v/>
      </c>
      <c r="N7" s="109"/>
      <c r="O7" s="109"/>
      <c r="P7" s="109"/>
      <c r="Q7" s="109"/>
    </row>
    <row r="8" spans="2:24" x14ac:dyDescent="0.25">
      <c r="B8" s="3"/>
      <c r="C8" s="3"/>
      <c r="D8" s="3"/>
      <c r="E8" s="3"/>
      <c r="F8" s="3"/>
      <c r="G8" s="3"/>
      <c r="H8" s="3"/>
      <c r="I8" s="3"/>
      <c r="J8" s="3"/>
      <c r="L8" s="1"/>
      <c r="M8" s="68"/>
      <c r="N8" s="68"/>
      <c r="O8" s="68"/>
    </row>
    <row r="9" spans="2:24" x14ac:dyDescent="0.25">
      <c r="B9" s="78" t="s">
        <v>5</v>
      </c>
      <c r="C9" s="78"/>
      <c r="D9" s="21">
        <v>10</v>
      </c>
      <c r="E9" s="3"/>
      <c r="F9" s="3"/>
      <c r="G9" s="90" t="s">
        <v>5</v>
      </c>
      <c r="H9" s="90"/>
      <c r="I9" s="21">
        <v>10</v>
      </c>
      <c r="J9" s="3"/>
      <c r="K9" s="16"/>
      <c r="L9" s="3"/>
      <c r="M9" s="68"/>
      <c r="N9" s="68"/>
      <c r="O9" s="68"/>
      <c r="P9" s="6"/>
      <c r="Q9" s="16"/>
    </row>
    <row r="10" spans="2:24" x14ac:dyDescent="0.25">
      <c r="B10" s="78" t="s">
        <v>6</v>
      </c>
      <c r="C10" s="78"/>
      <c r="D10" s="14">
        <f>IF(OR(D9=3,D9=4),((100/D9)/100)*1.25,IF(OR(D9=5,D9=6),((100/D9)/100)*1.75,((100/D9)/100)*2.25))</f>
        <v>0.22500000000000001</v>
      </c>
      <c r="E10" s="3"/>
      <c r="F10" s="3"/>
      <c r="G10" s="90" t="s">
        <v>19</v>
      </c>
      <c r="H10" s="90"/>
      <c r="I10" s="14">
        <f>1/I9</f>
        <v>0.1</v>
      </c>
      <c r="J10" s="3"/>
      <c r="K10" s="1"/>
      <c r="L10" s="3"/>
      <c r="M10" s="3"/>
      <c r="N10" s="3"/>
      <c r="O10" s="3"/>
      <c r="P10" s="3"/>
      <c r="Q10" s="1"/>
    </row>
    <row r="11" spans="2:24" ht="15.75" thickBot="1" x14ac:dyDescent="0.3">
      <c r="B11" s="3"/>
      <c r="C11" s="3"/>
      <c r="D11" s="3"/>
      <c r="E11" s="3"/>
      <c r="F11" s="3"/>
      <c r="G11" s="3"/>
      <c r="H11" s="3"/>
      <c r="I11" s="3"/>
      <c r="J11" s="3"/>
      <c r="L11" s="1"/>
      <c r="M11" s="1"/>
      <c r="N11" s="1"/>
      <c r="O11" s="1"/>
    </row>
    <row r="12" spans="2:24" x14ac:dyDescent="0.25">
      <c r="B12" s="64"/>
      <c r="C12" s="107" t="s">
        <v>18</v>
      </c>
      <c r="D12" s="107"/>
      <c r="E12" s="107"/>
      <c r="F12" s="107"/>
      <c r="G12" s="107"/>
      <c r="H12" s="107"/>
      <c r="I12" s="107"/>
      <c r="J12" s="107"/>
      <c r="K12" s="108"/>
      <c r="L12" s="106" t="s">
        <v>17</v>
      </c>
      <c r="M12" s="107"/>
      <c r="N12" s="107"/>
      <c r="O12" s="108"/>
      <c r="P12" s="104" t="s">
        <v>30</v>
      </c>
      <c r="Q12" s="105"/>
      <c r="T12">
        <f>E14/C14</f>
        <v>0.1875</v>
      </c>
      <c r="W12">
        <f>LOOKUP(J6,W14:W25,X14:X25)</f>
        <v>59</v>
      </c>
    </row>
    <row r="13" spans="2:24" s="2" customFormat="1" ht="30.75" customHeight="1" x14ac:dyDescent="0.25">
      <c r="B13" s="65" t="s">
        <v>7</v>
      </c>
      <c r="C13" s="117" t="s">
        <v>8</v>
      </c>
      <c r="D13" s="75"/>
      <c r="E13" s="76" t="s">
        <v>9</v>
      </c>
      <c r="F13" s="76"/>
      <c r="G13" s="75" t="s">
        <v>10</v>
      </c>
      <c r="H13" s="75"/>
      <c r="I13" s="75" t="s">
        <v>11</v>
      </c>
      <c r="J13" s="75"/>
      <c r="K13" s="55" t="s">
        <v>20</v>
      </c>
      <c r="L13" s="112" t="s">
        <v>9</v>
      </c>
      <c r="M13" s="92"/>
      <c r="N13" s="54" t="s">
        <v>10</v>
      </c>
      <c r="O13" s="63" t="s">
        <v>11</v>
      </c>
      <c r="P13" s="18" t="s">
        <v>12</v>
      </c>
      <c r="Q13" s="56" t="s">
        <v>13</v>
      </c>
      <c r="R13"/>
    </row>
    <row r="14" spans="2:24" x14ac:dyDescent="0.25">
      <c r="B14" s="66">
        <f>E7</f>
        <v>2013</v>
      </c>
      <c r="C14" s="111">
        <f>$D$3</f>
        <v>10000</v>
      </c>
      <c r="D14" s="74"/>
      <c r="E14" s="74">
        <f>D3*D10*((13-E6)/12)</f>
        <v>1875</v>
      </c>
      <c r="F14" s="74" t="e">
        <f>#REF!*E7*((13-F3)/12)</f>
        <v>#REF!</v>
      </c>
      <c r="G14" s="74">
        <f>E14</f>
        <v>1875</v>
      </c>
      <c r="H14" s="74"/>
      <c r="I14" s="74">
        <f t="shared" ref="I14:I56" si="0">IF(S14:S56&lt;1,"",C14-E14)</f>
        <v>8125</v>
      </c>
      <c r="J14" s="74"/>
      <c r="K14" s="60"/>
      <c r="L14" s="116">
        <f>IF($J$5=1,$D$3*$I$10*(13-$J$6)/12,($D$3-IF($D$4&gt;0,$D$4,0))*$I$10*(365-($W$12+$J$5))/365)</f>
        <v>648.76712328767121</v>
      </c>
      <c r="M14" s="74">
        <f>IF($D$15=1,$C$14*$C$20*(13-$D$16)/12,$C$14*$C$20*(365-($I$20+$D$15))/365)</f>
        <v>-83314829.392257333</v>
      </c>
      <c r="N14" s="52">
        <f>L14</f>
        <v>648.76712328767121</v>
      </c>
      <c r="O14" s="52">
        <f>IF($S$14:$S$56&lt;1,"",$D$3-N14)</f>
        <v>9351.232876712329</v>
      </c>
      <c r="P14" s="11">
        <f t="shared" ref="P14:P56" si="1">IF($S$14:$S$56&lt;1,"",IF(E14&gt;L14,E14-L14,""))</f>
        <v>1226.2328767123288</v>
      </c>
      <c r="Q14" s="57" t="str">
        <f t="shared" ref="Q14:Q56" si="2">IF($S$14:$S$56&lt;0,"",IF(E14-L14&lt;0,-(E14-L14),""))</f>
        <v/>
      </c>
      <c r="S14">
        <f>D9</f>
        <v>10</v>
      </c>
      <c r="T14" s="8">
        <f>1/S14</f>
        <v>0.1</v>
      </c>
      <c r="V14" s="12">
        <f>IF(AND(J5=1,J6=1),I9,I9+1)</f>
        <v>11</v>
      </c>
      <c r="W14">
        <v>1</v>
      </c>
      <c r="X14">
        <v>0</v>
      </c>
    </row>
    <row r="15" spans="2:24" x14ac:dyDescent="0.25">
      <c r="B15" s="66">
        <f t="shared" ref="B15:B56" si="3">IF(S14:S56&lt;1,"",B14+1)</f>
        <v>2014</v>
      </c>
      <c r="C15" s="111">
        <f t="shared" ref="C15:C56" si="4">IF($S$14:$S$56&lt;1,"",I14)</f>
        <v>8125</v>
      </c>
      <c r="D15" s="74"/>
      <c r="E15" s="74">
        <f>C15*D10</f>
        <v>1828.125</v>
      </c>
      <c r="F15" s="74"/>
      <c r="G15" s="74">
        <f t="shared" ref="G15:G56" si="5">IF($S$14:$S$56&lt;1,"",G14+E15)</f>
        <v>3703.125</v>
      </c>
      <c r="H15" s="74"/>
      <c r="I15" s="74">
        <f t="shared" si="0"/>
        <v>6296.875</v>
      </c>
      <c r="J15" s="74"/>
      <c r="K15" s="60">
        <f>C15/(1-T12)</f>
        <v>10000</v>
      </c>
      <c r="L15" s="110">
        <f t="shared" ref="L15:L56" si="6">IF($V$14:$V$56&lt;1,0,IF($I$9&lt;$V$14,IF($V$14:$V$56=1,$L$15-$L$14,$D$3*$I$10),$D$3*$I$10))</f>
        <v>1000</v>
      </c>
      <c r="M15" s="111"/>
      <c r="N15" s="52">
        <f>IF($S$14:$S$56&lt;1,"",N14+L15)</f>
        <v>1648.7671232876712</v>
      </c>
      <c r="O15" s="52">
        <f t="shared" ref="O15:O56" si="7">IF($S$14:$S$56&lt;1,"",$D$3-N15)</f>
        <v>8351.232876712329</v>
      </c>
      <c r="P15" s="11">
        <f t="shared" si="1"/>
        <v>828.125</v>
      </c>
      <c r="Q15" s="57" t="str">
        <f t="shared" si="2"/>
        <v/>
      </c>
      <c r="S15">
        <f>S14-1</f>
        <v>9</v>
      </c>
      <c r="T15" s="8">
        <f t="shared" ref="T15:T56" si="8">1/S15</f>
        <v>0.1111111111111111</v>
      </c>
      <c r="V15" s="12">
        <f>V14-1</f>
        <v>10</v>
      </c>
      <c r="W15">
        <v>2</v>
      </c>
      <c r="X15">
        <v>31</v>
      </c>
    </row>
    <row r="16" spans="2:24" x14ac:dyDescent="0.25">
      <c r="B16" s="66">
        <f t="shared" si="3"/>
        <v>2015</v>
      </c>
      <c r="C16" s="111">
        <f t="shared" si="4"/>
        <v>6296.875</v>
      </c>
      <c r="D16" s="74"/>
      <c r="E16" s="74">
        <f t="shared" ref="E16:E56" si="9">IF($S$14:$S$56&lt;1,0,IF($T$14:$T$56&gt;$D$10,C16*$T$14:$T$56,C16*$D$10))</f>
        <v>1416.796875</v>
      </c>
      <c r="F16" s="74"/>
      <c r="G16" s="74">
        <f t="shared" si="5"/>
        <v>5119.921875</v>
      </c>
      <c r="H16" s="74"/>
      <c r="I16" s="74">
        <f t="shared" si="0"/>
        <v>4880.078125</v>
      </c>
      <c r="J16" s="74"/>
      <c r="K16" s="60">
        <f t="shared" ref="K16:K56" si="10">IF(S15:S56&lt;1,"",IF($T$14:$T$56&gt;$D$10,C16/(1-T15),C16/(1-$D$10)))</f>
        <v>8125</v>
      </c>
      <c r="L16" s="110">
        <f t="shared" si="6"/>
        <v>1000</v>
      </c>
      <c r="M16" s="111"/>
      <c r="N16" s="52">
        <f t="shared" ref="N16:N56" si="11">IF($S$14:$S$56&lt;1,"",N15+L16)</f>
        <v>2648.767123287671</v>
      </c>
      <c r="O16" s="52">
        <f t="shared" si="7"/>
        <v>7351.232876712329</v>
      </c>
      <c r="P16" s="11">
        <f t="shared" si="1"/>
        <v>416.796875</v>
      </c>
      <c r="Q16" s="57" t="str">
        <f t="shared" si="2"/>
        <v/>
      </c>
      <c r="S16">
        <f t="shared" ref="S16:S56" si="12">S15-1</f>
        <v>8</v>
      </c>
      <c r="T16" s="8">
        <f t="shared" si="8"/>
        <v>0.125</v>
      </c>
      <c r="V16" s="12">
        <f t="shared" ref="V16:V56" si="13">V15-1</f>
        <v>9</v>
      </c>
      <c r="W16">
        <v>3</v>
      </c>
      <c r="X16">
        <v>59</v>
      </c>
    </row>
    <row r="17" spans="2:24" x14ac:dyDescent="0.25">
      <c r="B17" s="66">
        <f t="shared" si="3"/>
        <v>2016</v>
      </c>
      <c r="C17" s="111">
        <f t="shared" si="4"/>
        <v>4880.078125</v>
      </c>
      <c r="D17" s="74"/>
      <c r="E17" s="74">
        <f t="shared" si="9"/>
        <v>1098.017578125</v>
      </c>
      <c r="F17" s="74"/>
      <c r="G17" s="74">
        <f t="shared" si="5"/>
        <v>6217.939453125</v>
      </c>
      <c r="H17" s="74"/>
      <c r="I17" s="74">
        <f t="shared" si="0"/>
        <v>3782.060546875</v>
      </c>
      <c r="J17" s="74"/>
      <c r="K17" s="60">
        <f t="shared" si="10"/>
        <v>6296.875</v>
      </c>
      <c r="L17" s="110">
        <f t="shared" si="6"/>
        <v>1000</v>
      </c>
      <c r="M17" s="111"/>
      <c r="N17" s="52">
        <f t="shared" si="11"/>
        <v>3648.767123287671</v>
      </c>
      <c r="O17" s="52">
        <f t="shared" si="7"/>
        <v>6351.232876712329</v>
      </c>
      <c r="P17" s="11">
        <f t="shared" si="1"/>
        <v>98.017578125</v>
      </c>
      <c r="Q17" s="57" t="str">
        <f t="shared" si="2"/>
        <v/>
      </c>
      <c r="S17">
        <f t="shared" si="12"/>
        <v>7</v>
      </c>
      <c r="T17" s="8">
        <f t="shared" si="8"/>
        <v>0.14285714285714285</v>
      </c>
      <c r="V17" s="12">
        <f t="shared" si="13"/>
        <v>8</v>
      </c>
      <c r="W17">
        <v>4</v>
      </c>
      <c r="X17">
        <v>90</v>
      </c>
    </row>
    <row r="18" spans="2:24" x14ac:dyDescent="0.25">
      <c r="B18" s="66">
        <f t="shared" si="3"/>
        <v>2017</v>
      </c>
      <c r="C18" s="111">
        <f t="shared" si="4"/>
        <v>3782.060546875</v>
      </c>
      <c r="D18" s="74"/>
      <c r="E18" s="74">
        <f t="shared" si="9"/>
        <v>850.963623046875</v>
      </c>
      <c r="F18" s="74"/>
      <c r="G18" s="74">
        <f t="shared" si="5"/>
        <v>7068.903076171875</v>
      </c>
      <c r="H18" s="74"/>
      <c r="I18" s="74">
        <f t="shared" si="0"/>
        <v>2931.096923828125</v>
      </c>
      <c r="J18" s="74"/>
      <c r="K18" s="60">
        <f t="shared" si="10"/>
        <v>4880.078125</v>
      </c>
      <c r="L18" s="110">
        <f t="shared" si="6"/>
        <v>1000</v>
      </c>
      <c r="M18" s="111"/>
      <c r="N18" s="52">
        <f t="shared" si="11"/>
        <v>4648.767123287671</v>
      </c>
      <c r="O18" s="52">
        <f t="shared" si="7"/>
        <v>5351.232876712329</v>
      </c>
      <c r="P18" s="11" t="str">
        <f t="shared" si="1"/>
        <v/>
      </c>
      <c r="Q18" s="57">
        <f t="shared" si="2"/>
        <v>149.036376953125</v>
      </c>
      <c r="S18">
        <f t="shared" si="12"/>
        <v>6</v>
      </c>
      <c r="T18" s="8">
        <f t="shared" si="8"/>
        <v>0.16666666666666666</v>
      </c>
      <c r="V18" s="12">
        <f t="shared" si="13"/>
        <v>7</v>
      </c>
      <c r="W18">
        <v>5</v>
      </c>
      <c r="X18">
        <v>120</v>
      </c>
    </row>
    <row r="19" spans="2:24" x14ac:dyDescent="0.25">
      <c r="B19" s="66">
        <f t="shared" si="3"/>
        <v>2018</v>
      </c>
      <c r="C19" s="111">
        <f t="shared" si="4"/>
        <v>2931.096923828125</v>
      </c>
      <c r="D19" s="74"/>
      <c r="E19" s="74">
        <f t="shared" si="9"/>
        <v>659.49680786132819</v>
      </c>
      <c r="F19" s="74"/>
      <c r="G19" s="74">
        <f t="shared" si="5"/>
        <v>7728.3998840332033</v>
      </c>
      <c r="H19" s="74"/>
      <c r="I19" s="74">
        <f t="shared" si="0"/>
        <v>2271.6001159667967</v>
      </c>
      <c r="J19" s="74"/>
      <c r="K19" s="60">
        <f t="shared" si="10"/>
        <v>3782.060546875</v>
      </c>
      <c r="L19" s="110">
        <f t="shared" si="6"/>
        <v>1000</v>
      </c>
      <c r="M19" s="111"/>
      <c r="N19" s="52">
        <f t="shared" si="11"/>
        <v>5648.767123287671</v>
      </c>
      <c r="O19" s="52">
        <f t="shared" si="7"/>
        <v>4351.232876712329</v>
      </c>
      <c r="P19" s="11" t="str">
        <f t="shared" si="1"/>
        <v/>
      </c>
      <c r="Q19" s="57">
        <f t="shared" si="2"/>
        <v>340.50319213867181</v>
      </c>
      <c r="S19">
        <f t="shared" si="12"/>
        <v>5</v>
      </c>
      <c r="T19" s="8">
        <f t="shared" si="8"/>
        <v>0.2</v>
      </c>
      <c r="V19" s="12">
        <f t="shared" si="13"/>
        <v>6</v>
      </c>
      <c r="W19">
        <v>6</v>
      </c>
      <c r="X19">
        <v>151</v>
      </c>
    </row>
    <row r="20" spans="2:24" x14ac:dyDescent="0.25">
      <c r="B20" s="66">
        <f t="shared" si="3"/>
        <v>2019</v>
      </c>
      <c r="C20" s="111">
        <f t="shared" si="4"/>
        <v>2271.6001159667967</v>
      </c>
      <c r="D20" s="74"/>
      <c r="E20" s="74">
        <f t="shared" si="9"/>
        <v>567.90002899169917</v>
      </c>
      <c r="F20" s="74"/>
      <c r="G20" s="74">
        <f t="shared" si="5"/>
        <v>8296.2999130249027</v>
      </c>
      <c r="H20" s="74"/>
      <c r="I20" s="74">
        <f t="shared" si="0"/>
        <v>1703.7000869750975</v>
      </c>
      <c r="J20" s="74"/>
      <c r="K20" s="60">
        <f t="shared" si="10"/>
        <v>2839.5001449584956</v>
      </c>
      <c r="L20" s="110">
        <f t="shared" si="6"/>
        <v>1000</v>
      </c>
      <c r="M20" s="111"/>
      <c r="N20" s="52">
        <f t="shared" si="11"/>
        <v>6648.767123287671</v>
      </c>
      <c r="O20" s="52">
        <f t="shared" si="7"/>
        <v>3351.232876712329</v>
      </c>
      <c r="P20" s="11" t="str">
        <f t="shared" si="1"/>
        <v/>
      </c>
      <c r="Q20" s="57">
        <f t="shared" si="2"/>
        <v>432.09997100830083</v>
      </c>
      <c r="S20">
        <f t="shared" si="12"/>
        <v>4</v>
      </c>
      <c r="T20" s="8">
        <f t="shared" si="8"/>
        <v>0.25</v>
      </c>
      <c r="V20" s="12">
        <f t="shared" si="13"/>
        <v>5</v>
      </c>
      <c r="W20">
        <v>7</v>
      </c>
      <c r="X20">
        <v>181</v>
      </c>
    </row>
    <row r="21" spans="2:24" s="4" customFormat="1" x14ac:dyDescent="0.25">
      <c r="B21" s="66">
        <f t="shared" si="3"/>
        <v>2020</v>
      </c>
      <c r="C21" s="111">
        <f t="shared" si="4"/>
        <v>1703.7000869750975</v>
      </c>
      <c r="D21" s="74"/>
      <c r="E21" s="74">
        <f t="shared" si="9"/>
        <v>567.90002899169917</v>
      </c>
      <c r="F21" s="74"/>
      <c r="G21" s="74">
        <f t="shared" si="5"/>
        <v>8864.1999420166012</v>
      </c>
      <c r="H21" s="74"/>
      <c r="I21" s="74">
        <f t="shared" si="0"/>
        <v>1135.8000579833983</v>
      </c>
      <c r="J21" s="74"/>
      <c r="K21" s="60">
        <f t="shared" si="10"/>
        <v>2271.6001159667967</v>
      </c>
      <c r="L21" s="110">
        <f t="shared" si="6"/>
        <v>1000</v>
      </c>
      <c r="M21" s="111"/>
      <c r="N21" s="52">
        <f t="shared" si="11"/>
        <v>7648.767123287671</v>
      </c>
      <c r="O21" s="52">
        <f t="shared" si="7"/>
        <v>2351.232876712329</v>
      </c>
      <c r="P21" s="11" t="str">
        <f t="shared" si="1"/>
        <v/>
      </c>
      <c r="Q21" s="57">
        <f t="shared" si="2"/>
        <v>432.09997100830083</v>
      </c>
      <c r="R21"/>
      <c r="S21">
        <f t="shared" si="12"/>
        <v>3</v>
      </c>
      <c r="T21" s="8">
        <f t="shared" si="8"/>
        <v>0.33333333333333331</v>
      </c>
      <c r="V21" s="12">
        <f t="shared" si="13"/>
        <v>4</v>
      </c>
      <c r="W21" s="4">
        <v>8</v>
      </c>
      <c r="X21" s="4">
        <v>212</v>
      </c>
    </row>
    <row r="22" spans="2:24" s="4" customFormat="1" x14ac:dyDescent="0.25">
      <c r="B22" s="66">
        <f t="shared" si="3"/>
        <v>2021</v>
      </c>
      <c r="C22" s="111">
        <f t="shared" si="4"/>
        <v>1135.8000579833983</v>
      </c>
      <c r="D22" s="74"/>
      <c r="E22" s="74">
        <f t="shared" si="9"/>
        <v>567.90002899169917</v>
      </c>
      <c r="F22" s="74"/>
      <c r="G22" s="74">
        <f t="shared" si="5"/>
        <v>9432.0999710082997</v>
      </c>
      <c r="H22" s="74"/>
      <c r="I22" s="74">
        <f t="shared" si="0"/>
        <v>567.90002899169917</v>
      </c>
      <c r="J22" s="74"/>
      <c r="K22" s="60">
        <f t="shared" si="10"/>
        <v>1703.7000869750973</v>
      </c>
      <c r="L22" s="110">
        <f t="shared" si="6"/>
        <v>1000</v>
      </c>
      <c r="M22" s="111"/>
      <c r="N22" s="52">
        <f t="shared" si="11"/>
        <v>8648.767123287671</v>
      </c>
      <c r="O22" s="52">
        <f t="shared" si="7"/>
        <v>1351.232876712329</v>
      </c>
      <c r="P22" s="11" t="str">
        <f t="shared" si="1"/>
        <v/>
      </c>
      <c r="Q22" s="57">
        <f t="shared" si="2"/>
        <v>432.09997100830083</v>
      </c>
      <c r="R22"/>
      <c r="S22">
        <f t="shared" si="12"/>
        <v>2</v>
      </c>
      <c r="T22" s="8">
        <f t="shared" si="8"/>
        <v>0.5</v>
      </c>
      <c r="V22" s="12">
        <f t="shared" si="13"/>
        <v>3</v>
      </c>
      <c r="W22" s="13">
        <v>9</v>
      </c>
      <c r="X22" s="13">
        <v>243</v>
      </c>
    </row>
    <row r="23" spans="2:24" s="4" customFormat="1" x14ac:dyDescent="0.25">
      <c r="B23" s="66">
        <f t="shared" si="3"/>
        <v>2022</v>
      </c>
      <c r="C23" s="111">
        <f t="shared" si="4"/>
        <v>567.90002899169917</v>
      </c>
      <c r="D23" s="74"/>
      <c r="E23" s="74">
        <f t="shared" si="9"/>
        <v>567.90002899169917</v>
      </c>
      <c r="F23" s="74"/>
      <c r="G23" s="74">
        <f t="shared" si="5"/>
        <v>9999.9999999999982</v>
      </c>
      <c r="H23" s="74"/>
      <c r="I23" s="74">
        <f t="shared" si="0"/>
        <v>0</v>
      </c>
      <c r="J23" s="74"/>
      <c r="K23" s="60">
        <f t="shared" si="10"/>
        <v>1135.8000579833983</v>
      </c>
      <c r="L23" s="110">
        <f>IF($V$14:$V$56&lt;1,0,IF($I$9&lt;$V$14,IF($V$14:$V$56=1,$L$15-$L$14,$D$3*$I$10),$D$3*$I$10))</f>
        <v>1000</v>
      </c>
      <c r="M23" s="111"/>
      <c r="N23" s="52">
        <f t="shared" si="11"/>
        <v>9648.767123287671</v>
      </c>
      <c r="O23" s="52">
        <f t="shared" si="7"/>
        <v>351.23287671232902</v>
      </c>
      <c r="P23" s="11" t="str">
        <f t="shared" si="1"/>
        <v/>
      </c>
      <c r="Q23" s="57">
        <f t="shared" si="2"/>
        <v>432.09997100830083</v>
      </c>
      <c r="R23"/>
      <c r="S23">
        <f t="shared" si="12"/>
        <v>1</v>
      </c>
      <c r="T23" s="8">
        <f t="shared" si="8"/>
        <v>1</v>
      </c>
      <c r="V23" s="12">
        <f t="shared" si="13"/>
        <v>2</v>
      </c>
      <c r="W23" s="13">
        <v>10</v>
      </c>
      <c r="X23" s="13">
        <v>273</v>
      </c>
    </row>
    <row r="24" spans="2:24" s="4" customFormat="1" x14ac:dyDescent="0.25">
      <c r="B24" s="66" t="str">
        <f t="shared" si="3"/>
        <v/>
      </c>
      <c r="C24" s="111" t="str">
        <f t="shared" si="4"/>
        <v/>
      </c>
      <c r="D24" s="74"/>
      <c r="E24" s="74">
        <f t="shared" si="9"/>
        <v>0</v>
      </c>
      <c r="F24" s="74"/>
      <c r="G24" s="74" t="str">
        <f t="shared" si="5"/>
        <v/>
      </c>
      <c r="H24" s="74"/>
      <c r="I24" s="74" t="str">
        <f t="shared" si="0"/>
        <v/>
      </c>
      <c r="J24" s="74"/>
      <c r="K24" s="60" t="str">
        <f t="shared" si="10"/>
        <v/>
      </c>
      <c r="L24" s="110">
        <f>IF($V$14:$V$56&lt;1,0,IF($I$9&lt;$V$14,IF($V$14:$V$56=1,$L$15-$L$14,$D$3*$I$10),$D$3*$I$10))</f>
        <v>351.23287671232879</v>
      </c>
      <c r="M24" s="111"/>
      <c r="N24" s="52" t="str">
        <f t="shared" si="11"/>
        <v/>
      </c>
      <c r="O24" s="52" t="str">
        <f t="shared" si="7"/>
        <v/>
      </c>
      <c r="P24" s="11" t="str">
        <f t="shared" si="1"/>
        <v/>
      </c>
      <c r="Q24" s="57">
        <f t="shared" si="2"/>
        <v>351.23287671232879</v>
      </c>
      <c r="R24"/>
      <c r="S24">
        <f t="shared" si="12"/>
        <v>0</v>
      </c>
      <c r="T24" s="8" t="e">
        <f t="shared" si="8"/>
        <v>#DIV/0!</v>
      </c>
      <c r="V24" s="12">
        <f t="shared" si="13"/>
        <v>1</v>
      </c>
      <c r="W24" s="13">
        <v>11</v>
      </c>
      <c r="X24" s="13">
        <v>304</v>
      </c>
    </row>
    <row r="25" spans="2:24" s="4" customFormat="1" x14ac:dyDescent="0.25">
      <c r="B25" s="66" t="str">
        <f t="shared" si="3"/>
        <v/>
      </c>
      <c r="C25" s="111" t="str">
        <f t="shared" si="4"/>
        <v/>
      </c>
      <c r="D25" s="74"/>
      <c r="E25" s="74">
        <f t="shared" si="9"/>
        <v>0</v>
      </c>
      <c r="F25" s="74"/>
      <c r="G25" s="74" t="str">
        <f t="shared" si="5"/>
        <v/>
      </c>
      <c r="H25" s="74"/>
      <c r="I25" s="74" t="str">
        <f t="shared" si="0"/>
        <v/>
      </c>
      <c r="J25" s="74"/>
      <c r="K25" s="60" t="str">
        <f t="shared" si="10"/>
        <v/>
      </c>
      <c r="L25" s="110">
        <f t="shared" si="6"/>
        <v>0</v>
      </c>
      <c r="M25" s="111"/>
      <c r="N25" s="52" t="str">
        <f t="shared" si="11"/>
        <v/>
      </c>
      <c r="O25" s="52" t="str">
        <f t="shared" si="7"/>
        <v/>
      </c>
      <c r="P25" s="11" t="str">
        <f t="shared" si="1"/>
        <v/>
      </c>
      <c r="Q25" s="57" t="str">
        <f t="shared" si="2"/>
        <v/>
      </c>
      <c r="R25"/>
      <c r="S25">
        <f t="shared" si="12"/>
        <v>-1</v>
      </c>
      <c r="T25" s="8">
        <f t="shared" si="8"/>
        <v>-1</v>
      </c>
      <c r="V25" s="12">
        <f t="shared" si="13"/>
        <v>0</v>
      </c>
      <c r="W25" s="13">
        <v>12</v>
      </c>
      <c r="X25" s="13">
        <v>334</v>
      </c>
    </row>
    <row r="26" spans="2:24" s="4" customFormat="1" x14ac:dyDescent="0.25">
      <c r="B26" s="66" t="str">
        <f t="shared" si="3"/>
        <v/>
      </c>
      <c r="C26" s="111" t="str">
        <f t="shared" si="4"/>
        <v/>
      </c>
      <c r="D26" s="74"/>
      <c r="E26" s="74">
        <f t="shared" si="9"/>
        <v>0</v>
      </c>
      <c r="F26" s="74"/>
      <c r="G26" s="74" t="str">
        <f t="shared" si="5"/>
        <v/>
      </c>
      <c r="H26" s="74"/>
      <c r="I26" s="74" t="str">
        <f t="shared" si="0"/>
        <v/>
      </c>
      <c r="J26" s="74"/>
      <c r="K26" s="60" t="str">
        <f t="shared" si="10"/>
        <v/>
      </c>
      <c r="L26" s="110">
        <f t="shared" si="6"/>
        <v>0</v>
      </c>
      <c r="M26" s="111"/>
      <c r="N26" s="52" t="str">
        <f t="shared" si="11"/>
        <v/>
      </c>
      <c r="O26" s="52" t="str">
        <f t="shared" si="7"/>
        <v/>
      </c>
      <c r="P26" s="11" t="str">
        <f t="shared" si="1"/>
        <v/>
      </c>
      <c r="Q26" s="57" t="str">
        <f t="shared" si="2"/>
        <v/>
      </c>
      <c r="R26"/>
      <c r="S26">
        <f t="shared" si="12"/>
        <v>-2</v>
      </c>
      <c r="T26" s="8">
        <f t="shared" si="8"/>
        <v>-0.5</v>
      </c>
      <c r="V26" s="12">
        <f t="shared" si="13"/>
        <v>-1</v>
      </c>
    </row>
    <row r="27" spans="2:24" s="4" customFormat="1" x14ac:dyDescent="0.25">
      <c r="B27" s="66" t="str">
        <f t="shared" si="3"/>
        <v/>
      </c>
      <c r="C27" s="111" t="str">
        <f t="shared" si="4"/>
        <v/>
      </c>
      <c r="D27" s="74"/>
      <c r="E27" s="74">
        <f t="shared" si="9"/>
        <v>0</v>
      </c>
      <c r="F27" s="74"/>
      <c r="G27" s="74" t="str">
        <f t="shared" si="5"/>
        <v/>
      </c>
      <c r="H27" s="74"/>
      <c r="I27" s="74" t="str">
        <f t="shared" si="0"/>
        <v/>
      </c>
      <c r="J27" s="74"/>
      <c r="K27" s="60" t="str">
        <f t="shared" si="10"/>
        <v/>
      </c>
      <c r="L27" s="110">
        <f t="shared" si="6"/>
        <v>0</v>
      </c>
      <c r="M27" s="111"/>
      <c r="N27" s="52" t="str">
        <f t="shared" si="11"/>
        <v/>
      </c>
      <c r="O27" s="52" t="str">
        <f t="shared" si="7"/>
        <v/>
      </c>
      <c r="P27" s="11" t="str">
        <f t="shared" si="1"/>
        <v/>
      </c>
      <c r="Q27" s="57" t="str">
        <f t="shared" si="2"/>
        <v/>
      </c>
      <c r="R27"/>
      <c r="S27">
        <f t="shared" si="12"/>
        <v>-3</v>
      </c>
      <c r="T27" s="8">
        <f t="shared" si="8"/>
        <v>-0.33333333333333331</v>
      </c>
      <c r="V27" s="12">
        <f t="shared" si="13"/>
        <v>-2</v>
      </c>
    </row>
    <row r="28" spans="2:24" s="4" customFormat="1" x14ac:dyDescent="0.25">
      <c r="B28" s="66" t="str">
        <f t="shared" si="3"/>
        <v/>
      </c>
      <c r="C28" s="111" t="str">
        <f t="shared" si="4"/>
        <v/>
      </c>
      <c r="D28" s="74"/>
      <c r="E28" s="74">
        <f t="shared" si="9"/>
        <v>0</v>
      </c>
      <c r="F28" s="74"/>
      <c r="G28" s="74" t="str">
        <f t="shared" si="5"/>
        <v/>
      </c>
      <c r="H28" s="74"/>
      <c r="I28" s="74" t="str">
        <f t="shared" si="0"/>
        <v/>
      </c>
      <c r="J28" s="74"/>
      <c r="K28" s="60" t="str">
        <f t="shared" si="10"/>
        <v/>
      </c>
      <c r="L28" s="110">
        <f t="shared" si="6"/>
        <v>0</v>
      </c>
      <c r="M28" s="111"/>
      <c r="N28" s="52" t="str">
        <f t="shared" si="11"/>
        <v/>
      </c>
      <c r="O28" s="52" t="str">
        <f t="shared" si="7"/>
        <v/>
      </c>
      <c r="P28" s="11" t="str">
        <f t="shared" si="1"/>
        <v/>
      </c>
      <c r="Q28" s="57" t="str">
        <f t="shared" si="2"/>
        <v/>
      </c>
      <c r="R28"/>
      <c r="S28">
        <f t="shared" si="12"/>
        <v>-4</v>
      </c>
      <c r="T28" s="8">
        <f t="shared" si="8"/>
        <v>-0.25</v>
      </c>
      <c r="V28" s="12">
        <f t="shared" si="13"/>
        <v>-3</v>
      </c>
    </row>
    <row r="29" spans="2:24" s="4" customFormat="1" x14ac:dyDescent="0.25">
      <c r="B29" s="66" t="str">
        <f t="shared" si="3"/>
        <v/>
      </c>
      <c r="C29" s="111" t="str">
        <f t="shared" si="4"/>
        <v/>
      </c>
      <c r="D29" s="74"/>
      <c r="E29" s="74">
        <f t="shared" si="9"/>
        <v>0</v>
      </c>
      <c r="F29" s="74"/>
      <c r="G29" s="74" t="str">
        <f t="shared" si="5"/>
        <v/>
      </c>
      <c r="H29" s="74"/>
      <c r="I29" s="74" t="str">
        <f t="shared" si="0"/>
        <v/>
      </c>
      <c r="J29" s="74"/>
      <c r="K29" s="60" t="str">
        <f t="shared" si="10"/>
        <v/>
      </c>
      <c r="L29" s="110">
        <f t="shared" si="6"/>
        <v>0</v>
      </c>
      <c r="M29" s="111"/>
      <c r="N29" s="52" t="str">
        <f t="shared" si="11"/>
        <v/>
      </c>
      <c r="O29" s="52" t="str">
        <f t="shared" si="7"/>
        <v/>
      </c>
      <c r="P29" s="11" t="str">
        <f t="shared" si="1"/>
        <v/>
      </c>
      <c r="Q29" s="57" t="str">
        <f t="shared" si="2"/>
        <v/>
      </c>
      <c r="R29"/>
      <c r="S29">
        <f t="shared" si="12"/>
        <v>-5</v>
      </c>
      <c r="T29" s="8">
        <f t="shared" si="8"/>
        <v>-0.2</v>
      </c>
      <c r="V29" s="12">
        <f t="shared" si="13"/>
        <v>-4</v>
      </c>
    </row>
    <row r="30" spans="2:24" s="4" customFormat="1" x14ac:dyDescent="0.25">
      <c r="B30" s="66" t="str">
        <f t="shared" si="3"/>
        <v/>
      </c>
      <c r="C30" s="111" t="str">
        <f t="shared" si="4"/>
        <v/>
      </c>
      <c r="D30" s="74"/>
      <c r="E30" s="74">
        <f t="shared" si="9"/>
        <v>0</v>
      </c>
      <c r="F30" s="74"/>
      <c r="G30" s="74" t="str">
        <f t="shared" si="5"/>
        <v/>
      </c>
      <c r="H30" s="74"/>
      <c r="I30" s="74" t="str">
        <f t="shared" si="0"/>
        <v/>
      </c>
      <c r="J30" s="74"/>
      <c r="K30" s="60" t="str">
        <f t="shared" si="10"/>
        <v/>
      </c>
      <c r="L30" s="110">
        <f t="shared" si="6"/>
        <v>0</v>
      </c>
      <c r="M30" s="111"/>
      <c r="N30" s="52" t="str">
        <f t="shared" si="11"/>
        <v/>
      </c>
      <c r="O30" s="52" t="str">
        <f t="shared" si="7"/>
        <v/>
      </c>
      <c r="P30" s="11" t="str">
        <f t="shared" si="1"/>
        <v/>
      </c>
      <c r="Q30" s="57" t="str">
        <f t="shared" si="2"/>
        <v/>
      </c>
      <c r="R30"/>
      <c r="S30">
        <f t="shared" si="12"/>
        <v>-6</v>
      </c>
      <c r="T30" s="8">
        <f t="shared" si="8"/>
        <v>-0.16666666666666666</v>
      </c>
      <c r="V30" s="12">
        <f t="shared" si="13"/>
        <v>-5</v>
      </c>
    </row>
    <row r="31" spans="2:24" s="4" customFormat="1" x14ac:dyDescent="0.25">
      <c r="B31" s="66" t="str">
        <f t="shared" si="3"/>
        <v/>
      </c>
      <c r="C31" s="111" t="str">
        <f t="shared" si="4"/>
        <v/>
      </c>
      <c r="D31" s="74"/>
      <c r="E31" s="74">
        <f t="shared" si="9"/>
        <v>0</v>
      </c>
      <c r="F31" s="74"/>
      <c r="G31" s="74" t="str">
        <f t="shared" si="5"/>
        <v/>
      </c>
      <c r="H31" s="74"/>
      <c r="I31" s="74" t="str">
        <f t="shared" si="0"/>
        <v/>
      </c>
      <c r="J31" s="74"/>
      <c r="K31" s="60" t="str">
        <f t="shared" si="10"/>
        <v/>
      </c>
      <c r="L31" s="110">
        <f t="shared" si="6"/>
        <v>0</v>
      </c>
      <c r="M31" s="111"/>
      <c r="N31" s="52" t="str">
        <f t="shared" si="11"/>
        <v/>
      </c>
      <c r="O31" s="52" t="str">
        <f t="shared" si="7"/>
        <v/>
      </c>
      <c r="P31" s="11" t="str">
        <f t="shared" si="1"/>
        <v/>
      </c>
      <c r="Q31" s="57" t="str">
        <f t="shared" si="2"/>
        <v/>
      </c>
      <c r="R31"/>
      <c r="S31">
        <f t="shared" si="12"/>
        <v>-7</v>
      </c>
      <c r="T31" s="8">
        <f t="shared" si="8"/>
        <v>-0.14285714285714285</v>
      </c>
      <c r="V31" s="12">
        <f t="shared" si="13"/>
        <v>-6</v>
      </c>
    </row>
    <row r="32" spans="2:24" s="4" customFormat="1" x14ac:dyDescent="0.25">
      <c r="B32" s="66" t="str">
        <f t="shared" si="3"/>
        <v/>
      </c>
      <c r="C32" s="111" t="str">
        <f t="shared" si="4"/>
        <v/>
      </c>
      <c r="D32" s="74"/>
      <c r="E32" s="74">
        <f t="shared" si="9"/>
        <v>0</v>
      </c>
      <c r="F32" s="74"/>
      <c r="G32" s="74" t="str">
        <f t="shared" si="5"/>
        <v/>
      </c>
      <c r="H32" s="74"/>
      <c r="I32" s="74" t="str">
        <f t="shared" si="0"/>
        <v/>
      </c>
      <c r="J32" s="74"/>
      <c r="K32" s="60" t="str">
        <f t="shared" si="10"/>
        <v/>
      </c>
      <c r="L32" s="110">
        <f t="shared" si="6"/>
        <v>0</v>
      </c>
      <c r="M32" s="111"/>
      <c r="N32" s="52" t="str">
        <f t="shared" si="11"/>
        <v/>
      </c>
      <c r="O32" s="52" t="str">
        <f t="shared" si="7"/>
        <v/>
      </c>
      <c r="P32" s="11" t="str">
        <f t="shared" si="1"/>
        <v/>
      </c>
      <c r="Q32" s="57" t="str">
        <f t="shared" si="2"/>
        <v/>
      </c>
      <c r="R32"/>
      <c r="S32">
        <f t="shared" si="12"/>
        <v>-8</v>
      </c>
      <c r="T32" s="8">
        <f t="shared" si="8"/>
        <v>-0.125</v>
      </c>
      <c r="V32" s="12">
        <f t="shared" si="13"/>
        <v>-7</v>
      </c>
    </row>
    <row r="33" spans="2:22" s="4" customFormat="1" x14ac:dyDescent="0.25">
      <c r="B33" s="66" t="str">
        <f t="shared" si="3"/>
        <v/>
      </c>
      <c r="C33" s="111" t="str">
        <f t="shared" si="4"/>
        <v/>
      </c>
      <c r="D33" s="74"/>
      <c r="E33" s="74">
        <f t="shared" si="9"/>
        <v>0</v>
      </c>
      <c r="F33" s="74"/>
      <c r="G33" s="74" t="str">
        <f t="shared" si="5"/>
        <v/>
      </c>
      <c r="H33" s="74"/>
      <c r="I33" s="74" t="str">
        <f t="shared" si="0"/>
        <v/>
      </c>
      <c r="J33" s="74"/>
      <c r="K33" s="60" t="str">
        <f t="shared" si="10"/>
        <v/>
      </c>
      <c r="L33" s="110">
        <f t="shared" si="6"/>
        <v>0</v>
      </c>
      <c r="M33" s="111"/>
      <c r="N33" s="52" t="str">
        <f t="shared" si="11"/>
        <v/>
      </c>
      <c r="O33" s="52" t="str">
        <f t="shared" si="7"/>
        <v/>
      </c>
      <c r="P33" s="11" t="str">
        <f t="shared" si="1"/>
        <v/>
      </c>
      <c r="Q33" s="57" t="str">
        <f t="shared" si="2"/>
        <v/>
      </c>
      <c r="R33"/>
      <c r="S33">
        <f t="shared" si="12"/>
        <v>-9</v>
      </c>
      <c r="T33" s="8">
        <f t="shared" si="8"/>
        <v>-0.1111111111111111</v>
      </c>
      <c r="V33" s="12">
        <f t="shared" si="13"/>
        <v>-8</v>
      </c>
    </row>
    <row r="34" spans="2:22" s="4" customFormat="1" x14ac:dyDescent="0.25">
      <c r="B34" s="66" t="str">
        <f t="shared" si="3"/>
        <v/>
      </c>
      <c r="C34" s="111" t="str">
        <f t="shared" si="4"/>
        <v/>
      </c>
      <c r="D34" s="74"/>
      <c r="E34" s="74">
        <f t="shared" si="9"/>
        <v>0</v>
      </c>
      <c r="F34" s="74"/>
      <c r="G34" s="74" t="str">
        <f t="shared" si="5"/>
        <v/>
      </c>
      <c r="H34" s="74"/>
      <c r="I34" s="74" t="str">
        <f t="shared" si="0"/>
        <v/>
      </c>
      <c r="J34" s="74"/>
      <c r="K34" s="60" t="str">
        <f t="shared" si="10"/>
        <v/>
      </c>
      <c r="L34" s="110">
        <f t="shared" si="6"/>
        <v>0</v>
      </c>
      <c r="M34" s="111"/>
      <c r="N34" s="52" t="str">
        <f t="shared" si="11"/>
        <v/>
      </c>
      <c r="O34" s="52" t="str">
        <f t="shared" si="7"/>
        <v/>
      </c>
      <c r="P34" s="11" t="str">
        <f t="shared" si="1"/>
        <v/>
      </c>
      <c r="Q34" s="57" t="str">
        <f t="shared" si="2"/>
        <v/>
      </c>
      <c r="R34"/>
      <c r="S34">
        <f t="shared" si="12"/>
        <v>-10</v>
      </c>
      <c r="T34" s="8">
        <f t="shared" si="8"/>
        <v>-0.1</v>
      </c>
      <c r="V34" s="12">
        <f t="shared" si="13"/>
        <v>-9</v>
      </c>
    </row>
    <row r="35" spans="2:22" s="4" customFormat="1" x14ac:dyDescent="0.25">
      <c r="B35" s="66" t="str">
        <f t="shared" si="3"/>
        <v/>
      </c>
      <c r="C35" s="111" t="str">
        <f t="shared" si="4"/>
        <v/>
      </c>
      <c r="D35" s="74"/>
      <c r="E35" s="74">
        <f t="shared" si="9"/>
        <v>0</v>
      </c>
      <c r="F35" s="74"/>
      <c r="G35" s="74" t="str">
        <f t="shared" si="5"/>
        <v/>
      </c>
      <c r="H35" s="74"/>
      <c r="I35" s="74" t="str">
        <f t="shared" si="0"/>
        <v/>
      </c>
      <c r="J35" s="74"/>
      <c r="K35" s="60" t="str">
        <f t="shared" si="10"/>
        <v/>
      </c>
      <c r="L35" s="110">
        <f t="shared" si="6"/>
        <v>0</v>
      </c>
      <c r="M35" s="111"/>
      <c r="N35" s="52" t="str">
        <f t="shared" si="11"/>
        <v/>
      </c>
      <c r="O35" s="52" t="str">
        <f t="shared" si="7"/>
        <v/>
      </c>
      <c r="P35" s="11" t="str">
        <f t="shared" si="1"/>
        <v/>
      </c>
      <c r="Q35" s="57" t="str">
        <f t="shared" si="2"/>
        <v/>
      </c>
      <c r="R35"/>
      <c r="S35">
        <f t="shared" si="12"/>
        <v>-11</v>
      </c>
      <c r="T35" s="8">
        <f t="shared" si="8"/>
        <v>-9.0909090909090912E-2</v>
      </c>
      <c r="V35" s="12">
        <f t="shared" si="13"/>
        <v>-10</v>
      </c>
    </row>
    <row r="36" spans="2:22" s="4" customFormat="1" x14ac:dyDescent="0.25">
      <c r="B36" s="66" t="str">
        <f t="shared" si="3"/>
        <v/>
      </c>
      <c r="C36" s="111" t="str">
        <f t="shared" si="4"/>
        <v/>
      </c>
      <c r="D36" s="74"/>
      <c r="E36" s="74">
        <f t="shared" si="9"/>
        <v>0</v>
      </c>
      <c r="F36" s="74"/>
      <c r="G36" s="74" t="str">
        <f t="shared" si="5"/>
        <v/>
      </c>
      <c r="H36" s="74"/>
      <c r="I36" s="74" t="str">
        <f t="shared" si="0"/>
        <v/>
      </c>
      <c r="J36" s="74"/>
      <c r="K36" s="60" t="str">
        <f t="shared" si="10"/>
        <v/>
      </c>
      <c r="L36" s="110">
        <f t="shared" si="6"/>
        <v>0</v>
      </c>
      <c r="M36" s="111"/>
      <c r="N36" s="52" t="str">
        <f t="shared" si="11"/>
        <v/>
      </c>
      <c r="O36" s="52" t="str">
        <f t="shared" si="7"/>
        <v/>
      </c>
      <c r="P36" s="11" t="str">
        <f t="shared" si="1"/>
        <v/>
      </c>
      <c r="Q36" s="57" t="str">
        <f t="shared" si="2"/>
        <v/>
      </c>
      <c r="R36"/>
      <c r="S36">
        <f t="shared" si="12"/>
        <v>-12</v>
      </c>
      <c r="T36" s="8">
        <f t="shared" si="8"/>
        <v>-8.3333333333333329E-2</v>
      </c>
      <c r="V36" s="12">
        <f t="shared" si="13"/>
        <v>-11</v>
      </c>
    </row>
    <row r="37" spans="2:22" s="4" customFormat="1" x14ac:dyDescent="0.25">
      <c r="B37" s="66" t="str">
        <f t="shared" si="3"/>
        <v/>
      </c>
      <c r="C37" s="111" t="str">
        <f t="shared" si="4"/>
        <v/>
      </c>
      <c r="D37" s="74"/>
      <c r="E37" s="74">
        <f t="shared" si="9"/>
        <v>0</v>
      </c>
      <c r="F37" s="74"/>
      <c r="G37" s="74" t="str">
        <f t="shared" si="5"/>
        <v/>
      </c>
      <c r="H37" s="74"/>
      <c r="I37" s="74" t="str">
        <f t="shared" si="0"/>
        <v/>
      </c>
      <c r="J37" s="74"/>
      <c r="K37" s="60" t="str">
        <f t="shared" si="10"/>
        <v/>
      </c>
      <c r="L37" s="110">
        <f t="shared" si="6"/>
        <v>0</v>
      </c>
      <c r="M37" s="111"/>
      <c r="N37" s="52" t="str">
        <f t="shared" si="11"/>
        <v/>
      </c>
      <c r="O37" s="52" t="str">
        <f t="shared" si="7"/>
        <v/>
      </c>
      <c r="P37" s="11" t="str">
        <f t="shared" si="1"/>
        <v/>
      </c>
      <c r="Q37" s="57" t="str">
        <f t="shared" si="2"/>
        <v/>
      </c>
      <c r="R37"/>
      <c r="S37">
        <f t="shared" si="12"/>
        <v>-13</v>
      </c>
      <c r="T37" s="8">
        <f t="shared" si="8"/>
        <v>-7.6923076923076927E-2</v>
      </c>
      <c r="V37" s="12">
        <f t="shared" si="13"/>
        <v>-12</v>
      </c>
    </row>
    <row r="38" spans="2:22" s="4" customFormat="1" x14ac:dyDescent="0.25">
      <c r="B38" s="66" t="str">
        <f t="shared" si="3"/>
        <v/>
      </c>
      <c r="C38" s="111" t="str">
        <f t="shared" si="4"/>
        <v/>
      </c>
      <c r="D38" s="74"/>
      <c r="E38" s="74">
        <f t="shared" si="9"/>
        <v>0</v>
      </c>
      <c r="F38" s="74"/>
      <c r="G38" s="74" t="str">
        <f t="shared" si="5"/>
        <v/>
      </c>
      <c r="H38" s="74"/>
      <c r="I38" s="74" t="str">
        <f t="shared" si="0"/>
        <v/>
      </c>
      <c r="J38" s="74"/>
      <c r="K38" s="60" t="str">
        <f t="shared" si="10"/>
        <v/>
      </c>
      <c r="L38" s="110">
        <f t="shared" si="6"/>
        <v>0</v>
      </c>
      <c r="M38" s="111"/>
      <c r="N38" s="52" t="str">
        <f t="shared" si="11"/>
        <v/>
      </c>
      <c r="O38" s="52" t="str">
        <f t="shared" si="7"/>
        <v/>
      </c>
      <c r="P38" s="11" t="str">
        <f t="shared" si="1"/>
        <v/>
      </c>
      <c r="Q38" s="57" t="str">
        <f t="shared" si="2"/>
        <v/>
      </c>
      <c r="R38"/>
      <c r="S38">
        <f t="shared" si="12"/>
        <v>-14</v>
      </c>
      <c r="T38" s="8">
        <f t="shared" si="8"/>
        <v>-7.1428571428571425E-2</v>
      </c>
      <c r="V38" s="12">
        <f t="shared" si="13"/>
        <v>-13</v>
      </c>
    </row>
    <row r="39" spans="2:22" s="4" customFormat="1" x14ac:dyDescent="0.25">
      <c r="B39" s="66" t="str">
        <f t="shared" si="3"/>
        <v/>
      </c>
      <c r="C39" s="111" t="str">
        <f t="shared" si="4"/>
        <v/>
      </c>
      <c r="D39" s="74"/>
      <c r="E39" s="74">
        <f t="shared" si="9"/>
        <v>0</v>
      </c>
      <c r="F39" s="74"/>
      <c r="G39" s="74" t="str">
        <f t="shared" si="5"/>
        <v/>
      </c>
      <c r="H39" s="74"/>
      <c r="I39" s="74" t="str">
        <f t="shared" si="0"/>
        <v/>
      </c>
      <c r="J39" s="74"/>
      <c r="K39" s="60" t="str">
        <f t="shared" si="10"/>
        <v/>
      </c>
      <c r="L39" s="110">
        <f t="shared" si="6"/>
        <v>0</v>
      </c>
      <c r="M39" s="111"/>
      <c r="N39" s="52" t="str">
        <f t="shared" si="11"/>
        <v/>
      </c>
      <c r="O39" s="52" t="str">
        <f t="shared" si="7"/>
        <v/>
      </c>
      <c r="P39" s="11" t="str">
        <f t="shared" si="1"/>
        <v/>
      </c>
      <c r="Q39" s="57" t="str">
        <f t="shared" si="2"/>
        <v/>
      </c>
      <c r="R39"/>
      <c r="S39">
        <f t="shared" si="12"/>
        <v>-15</v>
      </c>
      <c r="T39" s="8">
        <f t="shared" si="8"/>
        <v>-6.6666666666666666E-2</v>
      </c>
      <c r="V39" s="12">
        <f t="shared" si="13"/>
        <v>-14</v>
      </c>
    </row>
    <row r="40" spans="2:22" s="4" customFormat="1" x14ac:dyDescent="0.25">
      <c r="B40" s="66" t="str">
        <f t="shared" si="3"/>
        <v/>
      </c>
      <c r="C40" s="111" t="str">
        <f t="shared" si="4"/>
        <v/>
      </c>
      <c r="D40" s="74"/>
      <c r="E40" s="74">
        <f t="shared" si="9"/>
        <v>0</v>
      </c>
      <c r="F40" s="74"/>
      <c r="G40" s="74" t="str">
        <f t="shared" si="5"/>
        <v/>
      </c>
      <c r="H40" s="74"/>
      <c r="I40" s="74" t="str">
        <f t="shared" si="0"/>
        <v/>
      </c>
      <c r="J40" s="74"/>
      <c r="K40" s="60" t="str">
        <f t="shared" si="10"/>
        <v/>
      </c>
      <c r="L40" s="110">
        <f t="shared" si="6"/>
        <v>0</v>
      </c>
      <c r="M40" s="111"/>
      <c r="N40" s="52" t="str">
        <f t="shared" si="11"/>
        <v/>
      </c>
      <c r="O40" s="52" t="str">
        <f t="shared" si="7"/>
        <v/>
      </c>
      <c r="P40" s="11" t="str">
        <f t="shared" si="1"/>
        <v/>
      </c>
      <c r="Q40" s="57" t="str">
        <f t="shared" si="2"/>
        <v/>
      </c>
      <c r="R40"/>
      <c r="S40">
        <f t="shared" si="12"/>
        <v>-16</v>
      </c>
      <c r="T40" s="8">
        <f t="shared" si="8"/>
        <v>-6.25E-2</v>
      </c>
      <c r="V40" s="12">
        <f t="shared" si="13"/>
        <v>-15</v>
      </c>
    </row>
    <row r="41" spans="2:22" s="4" customFormat="1" x14ac:dyDescent="0.25">
      <c r="B41" s="66" t="str">
        <f t="shared" si="3"/>
        <v/>
      </c>
      <c r="C41" s="111" t="str">
        <f t="shared" si="4"/>
        <v/>
      </c>
      <c r="D41" s="74"/>
      <c r="E41" s="74">
        <f t="shared" si="9"/>
        <v>0</v>
      </c>
      <c r="F41" s="74"/>
      <c r="G41" s="74" t="str">
        <f t="shared" si="5"/>
        <v/>
      </c>
      <c r="H41" s="74"/>
      <c r="I41" s="74" t="str">
        <f t="shared" si="0"/>
        <v/>
      </c>
      <c r="J41" s="74"/>
      <c r="K41" s="60" t="str">
        <f t="shared" si="10"/>
        <v/>
      </c>
      <c r="L41" s="110">
        <f t="shared" si="6"/>
        <v>0</v>
      </c>
      <c r="M41" s="111"/>
      <c r="N41" s="52" t="str">
        <f t="shared" si="11"/>
        <v/>
      </c>
      <c r="O41" s="52" t="str">
        <f t="shared" si="7"/>
        <v/>
      </c>
      <c r="P41" s="11" t="str">
        <f t="shared" si="1"/>
        <v/>
      </c>
      <c r="Q41" s="57" t="str">
        <f t="shared" si="2"/>
        <v/>
      </c>
      <c r="R41"/>
      <c r="S41">
        <f t="shared" si="12"/>
        <v>-17</v>
      </c>
      <c r="T41" s="8">
        <f t="shared" si="8"/>
        <v>-5.8823529411764705E-2</v>
      </c>
      <c r="V41" s="12">
        <f t="shared" si="13"/>
        <v>-16</v>
      </c>
    </row>
    <row r="42" spans="2:22" s="4" customFormat="1" x14ac:dyDescent="0.25">
      <c r="B42" s="66" t="str">
        <f t="shared" si="3"/>
        <v/>
      </c>
      <c r="C42" s="111" t="str">
        <f t="shared" si="4"/>
        <v/>
      </c>
      <c r="D42" s="74"/>
      <c r="E42" s="74">
        <f t="shared" si="9"/>
        <v>0</v>
      </c>
      <c r="F42" s="74"/>
      <c r="G42" s="74" t="str">
        <f t="shared" si="5"/>
        <v/>
      </c>
      <c r="H42" s="74"/>
      <c r="I42" s="74" t="str">
        <f t="shared" si="0"/>
        <v/>
      </c>
      <c r="J42" s="74"/>
      <c r="K42" s="60" t="str">
        <f t="shared" si="10"/>
        <v/>
      </c>
      <c r="L42" s="110">
        <f t="shared" si="6"/>
        <v>0</v>
      </c>
      <c r="M42" s="111"/>
      <c r="N42" s="52" t="str">
        <f t="shared" si="11"/>
        <v/>
      </c>
      <c r="O42" s="52" t="str">
        <f t="shared" si="7"/>
        <v/>
      </c>
      <c r="P42" s="11" t="str">
        <f t="shared" si="1"/>
        <v/>
      </c>
      <c r="Q42" s="57" t="str">
        <f t="shared" si="2"/>
        <v/>
      </c>
      <c r="R42"/>
      <c r="S42">
        <f t="shared" si="12"/>
        <v>-18</v>
      </c>
      <c r="T42" s="8">
        <f t="shared" si="8"/>
        <v>-5.5555555555555552E-2</v>
      </c>
      <c r="V42" s="12">
        <f t="shared" si="13"/>
        <v>-17</v>
      </c>
    </row>
    <row r="43" spans="2:22" s="4" customFormat="1" x14ac:dyDescent="0.25">
      <c r="B43" s="66" t="str">
        <f t="shared" si="3"/>
        <v/>
      </c>
      <c r="C43" s="111" t="str">
        <f t="shared" si="4"/>
        <v/>
      </c>
      <c r="D43" s="74"/>
      <c r="E43" s="74">
        <f t="shared" si="9"/>
        <v>0</v>
      </c>
      <c r="F43" s="74"/>
      <c r="G43" s="74" t="str">
        <f t="shared" si="5"/>
        <v/>
      </c>
      <c r="H43" s="74"/>
      <c r="I43" s="74" t="str">
        <f t="shared" si="0"/>
        <v/>
      </c>
      <c r="J43" s="74"/>
      <c r="K43" s="60" t="str">
        <f t="shared" si="10"/>
        <v/>
      </c>
      <c r="L43" s="110">
        <f t="shared" si="6"/>
        <v>0</v>
      </c>
      <c r="M43" s="111"/>
      <c r="N43" s="52" t="str">
        <f t="shared" si="11"/>
        <v/>
      </c>
      <c r="O43" s="52" t="str">
        <f t="shared" si="7"/>
        <v/>
      </c>
      <c r="P43" s="11" t="str">
        <f t="shared" si="1"/>
        <v/>
      </c>
      <c r="Q43" s="57" t="str">
        <f t="shared" si="2"/>
        <v/>
      </c>
      <c r="R43"/>
      <c r="S43">
        <f t="shared" si="12"/>
        <v>-19</v>
      </c>
      <c r="T43" s="8">
        <f t="shared" si="8"/>
        <v>-5.2631578947368418E-2</v>
      </c>
      <c r="V43" s="12">
        <f t="shared" si="13"/>
        <v>-18</v>
      </c>
    </row>
    <row r="44" spans="2:22" s="4" customFormat="1" x14ac:dyDescent="0.25">
      <c r="B44" s="66" t="str">
        <f t="shared" si="3"/>
        <v/>
      </c>
      <c r="C44" s="111" t="str">
        <f t="shared" si="4"/>
        <v/>
      </c>
      <c r="D44" s="74"/>
      <c r="E44" s="74">
        <f t="shared" si="9"/>
        <v>0</v>
      </c>
      <c r="F44" s="74"/>
      <c r="G44" s="74" t="str">
        <f t="shared" si="5"/>
        <v/>
      </c>
      <c r="H44" s="74"/>
      <c r="I44" s="74" t="str">
        <f t="shared" si="0"/>
        <v/>
      </c>
      <c r="J44" s="74"/>
      <c r="K44" s="60" t="str">
        <f t="shared" si="10"/>
        <v/>
      </c>
      <c r="L44" s="110">
        <f t="shared" si="6"/>
        <v>0</v>
      </c>
      <c r="M44" s="111"/>
      <c r="N44" s="52" t="str">
        <f t="shared" si="11"/>
        <v/>
      </c>
      <c r="O44" s="52" t="str">
        <f t="shared" si="7"/>
        <v/>
      </c>
      <c r="P44" s="11" t="str">
        <f t="shared" si="1"/>
        <v/>
      </c>
      <c r="Q44" s="57" t="str">
        <f t="shared" si="2"/>
        <v/>
      </c>
      <c r="R44"/>
      <c r="S44">
        <f t="shared" si="12"/>
        <v>-20</v>
      </c>
      <c r="T44" s="8">
        <f t="shared" si="8"/>
        <v>-0.05</v>
      </c>
      <c r="V44" s="12">
        <f t="shared" si="13"/>
        <v>-19</v>
      </c>
    </row>
    <row r="45" spans="2:22" s="4" customFormat="1" x14ac:dyDescent="0.25">
      <c r="B45" s="66" t="str">
        <f t="shared" si="3"/>
        <v/>
      </c>
      <c r="C45" s="111" t="str">
        <f t="shared" si="4"/>
        <v/>
      </c>
      <c r="D45" s="74"/>
      <c r="E45" s="74">
        <f t="shared" si="9"/>
        <v>0</v>
      </c>
      <c r="F45" s="74"/>
      <c r="G45" s="74" t="str">
        <f t="shared" si="5"/>
        <v/>
      </c>
      <c r="H45" s="74"/>
      <c r="I45" s="74" t="str">
        <f t="shared" si="0"/>
        <v/>
      </c>
      <c r="J45" s="74"/>
      <c r="K45" s="60" t="str">
        <f t="shared" si="10"/>
        <v/>
      </c>
      <c r="L45" s="110">
        <f t="shared" si="6"/>
        <v>0</v>
      </c>
      <c r="M45" s="111"/>
      <c r="N45" s="52" t="str">
        <f t="shared" si="11"/>
        <v/>
      </c>
      <c r="O45" s="52" t="str">
        <f t="shared" si="7"/>
        <v/>
      </c>
      <c r="P45" s="11" t="str">
        <f t="shared" si="1"/>
        <v/>
      </c>
      <c r="Q45" s="57" t="str">
        <f t="shared" si="2"/>
        <v/>
      </c>
      <c r="R45"/>
      <c r="S45">
        <f t="shared" si="12"/>
        <v>-21</v>
      </c>
      <c r="T45" s="8">
        <f t="shared" si="8"/>
        <v>-4.7619047619047616E-2</v>
      </c>
      <c r="V45" s="12">
        <f t="shared" si="13"/>
        <v>-20</v>
      </c>
    </row>
    <row r="46" spans="2:22" s="4" customFormat="1" x14ac:dyDescent="0.25">
      <c r="B46" s="66" t="str">
        <f t="shared" si="3"/>
        <v/>
      </c>
      <c r="C46" s="111" t="str">
        <f t="shared" si="4"/>
        <v/>
      </c>
      <c r="D46" s="74"/>
      <c r="E46" s="74">
        <f t="shared" si="9"/>
        <v>0</v>
      </c>
      <c r="F46" s="74"/>
      <c r="G46" s="74" t="str">
        <f t="shared" si="5"/>
        <v/>
      </c>
      <c r="H46" s="74"/>
      <c r="I46" s="74" t="str">
        <f t="shared" si="0"/>
        <v/>
      </c>
      <c r="J46" s="74"/>
      <c r="K46" s="60" t="str">
        <f t="shared" si="10"/>
        <v/>
      </c>
      <c r="L46" s="110">
        <f t="shared" si="6"/>
        <v>0</v>
      </c>
      <c r="M46" s="111"/>
      <c r="N46" s="52" t="str">
        <f t="shared" si="11"/>
        <v/>
      </c>
      <c r="O46" s="52" t="str">
        <f t="shared" si="7"/>
        <v/>
      </c>
      <c r="P46" s="11" t="str">
        <f t="shared" si="1"/>
        <v/>
      </c>
      <c r="Q46" s="57" t="str">
        <f t="shared" si="2"/>
        <v/>
      </c>
      <c r="R46"/>
      <c r="S46">
        <f t="shared" si="12"/>
        <v>-22</v>
      </c>
      <c r="T46" s="8">
        <f t="shared" si="8"/>
        <v>-4.5454545454545456E-2</v>
      </c>
      <c r="V46" s="12">
        <f t="shared" si="13"/>
        <v>-21</v>
      </c>
    </row>
    <row r="47" spans="2:22" s="4" customFormat="1" x14ac:dyDescent="0.25">
      <c r="B47" s="66" t="str">
        <f t="shared" si="3"/>
        <v/>
      </c>
      <c r="C47" s="111" t="str">
        <f t="shared" si="4"/>
        <v/>
      </c>
      <c r="D47" s="74"/>
      <c r="E47" s="74">
        <f t="shared" si="9"/>
        <v>0</v>
      </c>
      <c r="F47" s="74"/>
      <c r="G47" s="74" t="str">
        <f t="shared" si="5"/>
        <v/>
      </c>
      <c r="H47" s="74"/>
      <c r="I47" s="74" t="str">
        <f t="shared" si="0"/>
        <v/>
      </c>
      <c r="J47" s="74"/>
      <c r="K47" s="60" t="str">
        <f t="shared" si="10"/>
        <v/>
      </c>
      <c r="L47" s="110">
        <f t="shared" si="6"/>
        <v>0</v>
      </c>
      <c r="M47" s="111"/>
      <c r="N47" s="52" t="str">
        <f t="shared" si="11"/>
        <v/>
      </c>
      <c r="O47" s="52" t="str">
        <f t="shared" si="7"/>
        <v/>
      </c>
      <c r="P47" s="11" t="str">
        <f t="shared" si="1"/>
        <v/>
      </c>
      <c r="Q47" s="57" t="str">
        <f t="shared" si="2"/>
        <v/>
      </c>
      <c r="R47"/>
      <c r="S47">
        <f t="shared" si="12"/>
        <v>-23</v>
      </c>
      <c r="T47" s="8">
        <f t="shared" si="8"/>
        <v>-4.3478260869565216E-2</v>
      </c>
      <c r="V47" s="12">
        <f t="shared" si="13"/>
        <v>-22</v>
      </c>
    </row>
    <row r="48" spans="2:22" s="4" customFormat="1" x14ac:dyDescent="0.25">
      <c r="B48" s="66" t="str">
        <f t="shared" si="3"/>
        <v/>
      </c>
      <c r="C48" s="111" t="str">
        <f t="shared" si="4"/>
        <v/>
      </c>
      <c r="D48" s="74"/>
      <c r="E48" s="74">
        <f t="shared" si="9"/>
        <v>0</v>
      </c>
      <c r="F48" s="74"/>
      <c r="G48" s="74" t="str">
        <f t="shared" si="5"/>
        <v/>
      </c>
      <c r="H48" s="74"/>
      <c r="I48" s="74" t="str">
        <f t="shared" si="0"/>
        <v/>
      </c>
      <c r="J48" s="74"/>
      <c r="K48" s="60" t="str">
        <f t="shared" si="10"/>
        <v/>
      </c>
      <c r="L48" s="110">
        <f t="shared" si="6"/>
        <v>0</v>
      </c>
      <c r="M48" s="111"/>
      <c r="N48" s="52" t="str">
        <f t="shared" si="11"/>
        <v/>
      </c>
      <c r="O48" s="52" t="str">
        <f t="shared" si="7"/>
        <v/>
      </c>
      <c r="P48" s="11" t="str">
        <f t="shared" si="1"/>
        <v/>
      </c>
      <c r="Q48" s="57" t="str">
        <f t="shared" si="2"/>
        <v/>
      </c>
      <c r="R48"/>
      <c r="S48">
        <f t="shared" si="12"/>
        <v>-24</v>
      </c>
      <c r="T48" s="8">
        <f t="shared" si="8"/>
        <v>-4.1666666666666664E-2</v>
      </c>
      <c r="V48" s="12">
        <f t="shared" si="13"/>
        <v>-23</v>
      </c>
    </row>
    <row r="49" spans="2:22" s="4" customFormat="1" x14ac:dyDescent="0.25">
      <c r="B49" s="66" t="str">
        <f t="shared" si="3"/>
        <v/>
      </c>
      <c r="C49" s="111" t="str">
        <f t="shared" si="4"/>
        <v/>
      </c>
      <c r="D49" s="74"/>
      <c r="E49" s="74">
        <f t="shared" si="9"/>
        <v>0</v>
      </c>
      <c r="F49" s="74"/>
      <c r="G49" s="74" t="str">
        <f t="shared" si="5"/>
        <v/>
      </c>
      <c r="H49" s="74"/>
      <c r="I49" s="74" t="str">
        <f t="shared" si="0"/>
        <v/>
      </c>
      <c r="J49" s="74"/>
      <c r="K49" s="60" t="str">
        <f t="shared" si="10"/>
        <v/>
      </c>
      <c r="L49" s="110">
        <f t="shared" si="6"/>
        <v>0</v>
      </c>
      <c r="M49" s="111"/>
      <c r="N49" s="52" t="str">
        <f t="shared" si="11"/>
        <v/>
      </c>
      <c r="O49" s="52" t="str">
        <f t="shared" si="7"/>
        <v/>
      </c>
      <c r="P49" s="11" t="str">
        <f t="shared" si="1"/>
        <v/>
      </c>
      <c r="Q49" s="57" t="str">
        <f t="shared" si="2"/>
        <v/>
      </c>
      <c r="R49"/>
      <c r="S49">
        <f t="shared" si="12"/>
        <v>-25</v>
      </c>
      <c r="T49" s="8">
        <f t="shared" si="8"/>
        <v>-0.04</v>
      </c>
      <c r="V49" s="12">
        <f t="shared" si="13"/>
        <v>-24</v>
      </c>
    </row>
    <row r="50" spans="2:22" s="4" customFormat="1" x14ac:dyDescent="0.25">
      <c r="B50" s="66" t="str">
        <f t="shared" si="3"/>
        <v/>
      </c>
      <c r="C50" s="111" t="str">
        <f t="shared" si="4"/>
        <v/>
      </c>
      <c r="D50" s="74"/>
      <c r="E50" s="74">
        <f t="shared" si="9"/>
        <v>0</v>
      </c>
      <c r="F50" s="74"/>
      <c r="G50" s="74" t="str">
        <f t="shared" si="5"/>
        <v/>
      </c>
      <c r="H50" s="74"/>
      <c r="I50" s="74" t="str">
        <f t="shared" si="0"/>
        <v/>
      </c>
      <c r="J50" s="74"/>
      <c r="K50" s="60" t="str">
        <f t="shared" si="10"/>
        <v/>
      </c>
      <c r="L50" s="110">
        <f t="shared" si="6"/>
        <v>0</v>
      </c>
      <c r="M50" s="111"/>
      <c r="N50" s="52" t="str">
        <f t="shared" si="11"/>
        <v/>
      </c>
      <c r="O50" s="52" t="str">
        <f t="shared" si="7"/>
        <v/>
      </c>
      <c r="P50" s="11" t="str">
        <f t="shared" si="1"/>
        <v/>
      </c>
      <c r="Q50" s="57" t="str">
        <f t="shared" si="2"/>
        <v/>
      </c>
      <c r="R50"/>
      <c r="S50">
        <f t="shared" si="12"/>
        <v>-26</v>
      </c>
      <c r="T50" s="8">
        <f t="shared" si="8"/>
        <v>-3.8461538461538464E-2</v>
      </c>
      <c r="V50" s="12">
        <f t="shared" si="13"/>
        <v>-25</v>
      </c>
    </row>
    <row r="51" spans="2:22" s="4" customFormat="1" x14ac:dyDescent="0.25">
      <c r="B51" s="66" t="str">
        <f t="shared" si="3"/>
        <v/>
      </c>
      <c r="C51" s="111" t="str">
        <f t="shared" si="4"/>
        <v/>
      </c>
      <c r="D51" s="74"/>
      <c r="E51" s="74">
        <f t="shared" si="9"/>
        <v>0</v>
      </c>
      <c r="F51" s="74"/>
      <c r="G51" s="74" t="str">
        <f t="shared" si="5"/>
        <v/>
      </c>
      <c r="H51" s="74"/>
      <c r="I51" s="74" t="str">
        <f t="shared" si="0"/>
        <v/>
      </c>
      <c r="J51" s="74"/>
      <c r="K51" s="60" t="str">
        <f t="shared" si="10"/>
        <v/>
      </c>
      <c r="L51" s="110">
        <f t="shared" si="6"/>
        <v>0</v>
      </c>
      <c r="M51" s="111"/>
      <c r="N51" s="52" t="str">
        <f t="shared" si="11"/>
        <v/>
      </c>
      <c r="O51" s="52" t="str">
        <f t="shared" si="7"/>
        <v/>
      </c>
      <c r="P51" s="11" t="str">
        <f t="shared" si="1"/>
        <v/>
      </c>
      <c r="Q51" s="57" t="str">
        <f t="shared" si="2"/>
        <v/>
      </c>
      <c r="R51"/>
      <c r="S51">
        <f t="shared" si="12"/>
        <v>-27</v>
      </c>
      <c r="T51" s="8">
        <f t="shared" si="8"/>
        <v>-3.7037037037037035E-2</v>
      </c>
      <c r="V51" s="12">
        <f t="shared" si="13"/>
        <v>-26</v>
      </c>
    </row>
    <row r="52" spans="2:22" s="4" customFormat="1" x14ac:dyDescent="0.25">
      <c r="B52" s="66" t="str">
        <f t="shared" si="3"/>
        <v/>
      </c>
      <c r="C52" s="111" t="str">
        <f t="shared" si="4"/>
        <v/>
      </c>
      <c r="D52" s="74"/>
      <c r="E52" s="74">
        <f t="shared" si="9"/>
        <v>0</v>
      </c>
      <c r="F52" s="74"/>
      <c r="G52" s="74" t="str">
        <f t="shared" si="5"/>
        <v/>
      </c>
      <c r="H52" s="74"/>
      <c r="I52" s="74" t="str">
        <f t="shared" si="0"/>
        <v/>
      </c>
      <c r="J52" s="74"/>
      <c r="K52" s="60" t="str">
        <f t="shared" si="10"/>
        <v/>
      </c>
      <c r="L52" s="110">
        <f t="shared" si="6"/>
        <v>0</v>
      </c>
      <c r="M52" s="111"/>
      <c r="N52" s="52" t="str">
        <f t="shared" si="11"/>
        <v/>
      </c>
      <c r="O52" s="52" t="str">
        <f t="shared" si="7"/>
        <v/>
      </c>
      <c r="P52" s="11" t="str">
        <f t="shared" si="1"/>
        <v/>
      </c>
      <c r="Q52" s="57" t="str">
        <f t="shared" si="2"/>
        <v/>
      </c>
      <c r="R52"/>
      <c r="S52">
        <f t="shared" si="12"/>
        <v>-28</v>
      </c>
      <c r="T52" s="8">
        <f t="shared" si="8"/>
        <v>-3.5714285714285712E-2</v>
      </c>
      <c r="V52" s="12">
        <f t="shared" si="13"/>
        <v>-27</v>
      </c>
    </row>
    <row r="53" spans="2:22" s="4" customFormat="1" x14ac:dyDescent="0.25">
      <c r="B53" s="66" t="str">
        <f t="shared" si="3"/>
        <v/>
      </c>
      <c r="C53" s="111" t="str">
        <f t="shared" si="4"/>
        <v/>
      </c>
      <c r="D53" s="74"/>
      <c r="E53" s="74">
        <f t="shared" si="9"/>
        <v>0</v>
      </c>
      <c r="F53" s="74"/>
      <c r="G53" s="74" t="str">
        <f t="shared" si="5"/>
        <v/>
      </c>
      <c r="H53" s="74"/>
      <c r="I53" s="74" t="str">
        <f t="shared" si="0"/>
        <v/>
      </c>
      <c r="J53" s="74"/>
      <c r="K53" s="60" t="str">
        <f t="shared" si="10"/>
        <v/>
      </c>
      <c r="L53" s="110">
        <f t="shared" si="6"/>
        <v>0</v>
      </c>
      <c r="M53" s="111"/>
      <c r="N53" s="52" t="str">
        <f t="shared" si="11"/>
        <v/>
      </c>
      <c r="O53" s="52" t="str">
        <f t="shared" si="7"/>
        <v/>
      </c>
      <c r="P53" s="11" t="str">
        <f t="shared" si="1"/>
        <v/>
      </c>
      <c r="Q53" s="57" t="str">
        <f t="shared" si="2"/>
        <v/>
      </c>
      <c r="R53"/>
      <c r="S53">
        <f t="shared" si="12"/>
        <v>-29</v>
      </c>
      <c r="T53" s="8">
        <f t="shared" si="8"/>
        <v>-3.4482758620689655E-2</v>
      </c>
      <c r="V53" s="12">
        <f t="shared" si="13"/>
        <v>-28</v>
      </c>
    </row>
    <row r="54" spans="2:22" s="4" customFormat="1" x14ac:dyDescent="0.25">
      <c r="B54" s="66" t="str">
        <f t="shared" si="3"/>
        <v/>
      </c>
      <c r="C54" s="111" t="str">
        <f t="shared" si="4"/>
        <v/>
      </c>
      <c r="D54" s="74"/>
      <c r="E54" s="74">
        <f t="shared" si="9"/>
        <v>0</v>
      </c>
      <c r="F54" s="74"/>
      <c r="G54" s="74" t="str">
        <f t="shared" si="5"/>
        <v/>
      </c>
      <c r="H54" s="74"/>
      <c r="I54" s="74" t="str">
        <f t="shared" si="0"/>
        <v/>
      </c>
      <c r="J54" s="74"/>
      <c r="K54" s="60" t="str">
        <f t="shared" si="10"/>
        <v/>
      </c>
      <c r="L54" s="110">
        <f t="shared" si="6"/>
        <v>0</v>
      </c>
      <c r="M54" s="111"/>
      <c r="N54" s="52" t="str">
        <f t="shared" si="11"/>
        <v/>
      </c>
      <c r="O54" s="52" t="str">
        <f t="shared" si="7"/>
        <v/>
      </c>
      <c r="P54" s="11" t="str">
        <f t="shared" si="1"/>
        <v/>
      </c>
      <c r="Q54" s="57" t="str">
        <f t="shared" si="2"/>
        <v/>
      </c>
      <c r="R54"/>
      <c r="S54">
        <f t="shared" si="12"/>
        <v>-30</v>
      </c>
      <c r="T54" s="8">
        <f t="shared" si="8"/>
        <v>-3.3333333333333333E-2</v>
      </c>
      <c r="V54" s="12">
        <f t="shared" si="13"/>
        <v>-29</v>
      </c>
    </row>
    <row r="55" spans="2:22" s="4" customFormat="1" x14ac:dyDescent="0.25">
      <c r="B55" s="66" t="str">
        <f t="shared" si="3"/>
        <v/>
      </c>
      <c r="C55" s="111" t="str">
        <f t="shared" si="4"/>
        <v/>
      </c>
      <c r="D55" s="74"/>
      <c r="E55" s="74">
        <f t="shared" si="9"/>
        <v>0</v>
      </c>
      <c r="F55" s="74"/>
      <c r="G55" s="74" t="str">
        <f t="shared" si="5"/>
        <v/>
      </c>
      <c r="H55" s="74"/>
      <c r="I55" s="74" t="str">
        <f t="shared" si="0"/>
        <v/>
      </c>
      <c r="J55" s="74"/>
      <c r="K55" s="60" t="str">
        <f t="shared" si="10"/>
        <v/>
      </c>
      <c r="L55" s="110">
        <f t="shared" si="6"/>
        <v>0</v>
      </c>
      <c r="M55" s="111"/>
      <c r="N55" s="52" t="str">
        <f t="shared" si="11"/>
        <v/>
      </c>
      <c r="O55" s="52" t="str">
        <f t="shared" si="7"/>
        <v/>
      </c>
      <c r="P55" s="11" t="str">
        <f t="shared" si="1"/>
        <v/>
      </c>
      <c r="Q55" s="57" t="str">
        <f t="shared" si="2"/>
        <v/>
      </c>
      <c r="R55"/>
      <c r="S55">
        <f t="shared" si="12"/>
        <v>-31</v>
      </c>
      <c r="T55" s="8">
        <f t="shared" si="8"/>
        <v>-3.2258064516129031E-2</v>
      </c>
      <c r="V55" s="12">
        <f t="shared" si="13"/>
        <v>-30</v>
      </c>
    </row>
    <row r="56" spans="2:22" s="4" customFormat="1" ht="15.75" thickBot="1" x14ac:dyDescent="0.3">
      <c r="B56" s="67" t="str">
        <f t="shared" si="3"/>
        <v/>
      </c>
      <c r="C56" s="114" t="str">
        <f t="shared" si="4"/>
        <v/>
      </c>
      <c r="D56" s="115"/>
      <c r="E56" s="115">
        <f t="shared" si="9"/>
        <v>0</v>
      </c>
      <c r="F56" s="115"/>
      <c r="G56" s="115" t="str">
        <f t="shared" si="5"/>
        <v/>
      </c>
      <c r="H56" s="115"/>
      <c r="I56" s="115" t="str">
        <f t="shared" si="0"/>
        <v/>
      </c>
      <c r="J56" s="115"/>
      <c r="K56" s="61" t="str">
        <f t="shared" si="10"/>
        <v/>
      </c>
      <c r="L56" s="113">
        <f t="shared" si="6"/>
        <v>0</v>
      </c>
      <c r="M56" s="114"/>
      <c r="N56" s="52" t="str">
        <f t="shared" si="11"/>
        <v/>
      </c>
      <c r="O56" s="52" t="str">
        <f t="shared" si="7"/>
        <v/>
      </c>
      <c r="P56" s="62" t="str">
        <f t="shared" si="1"/>
        <v/>
      </c>
      <c r="Q56" s="58" t="str">
        <f t="shared" si="2"/>
        <v/>
      </c>
      <c r="R56"/>
      <c r="S56">
        <f t="shared" si="12"/>
        <v>-32</v>
      </c>
      <c r="T56" s="8">
        <f t="shared" si="8"/>
        <v>-3.125E-2</v>
      </c>
      <c r="V56" s="12">
        <f t="shared" si="13"/>
        <v>-31</v>
      </c>
    </row>
    <row r="57" spans="2:22" s="4" customFormat="1" x14ac:dyDescent="0.25">
      <c r="B57" s="5"/>
      <c r="C57" s="69"/>
      <c r="D57" s="69"/>
      <c r="E57" s="70"/>
      <c r="F57" s="70"/>
      <c r="G57" s="70"/>
      <c r="H57" s="70"/>
      <c r="I57" s="69"/>
      <c r="J57" s="69"/>
      <c r="L57" s="69"/>
      <c r="M57" s="69"/>
      <c r="N57" s="51"/>
      <c r="O57" s="51"/>
      <c r="P57" s="7"/>
      <c r="Q57" s="7"/>
      <c r="R57"/>
    </row>
    <row r="58" spans="2:22" s="4" customFormat="1" x14ac:dyDescent="0.25">
      <c r="B58" s="5"/>
      <c r="C58" s="69"/>
      <c r="D58" s="69"/>
      <c r="E58" s="70"/>
      <c r="F58" s="70"/>
      <c r="G58" s="70"/>
      <c r="H58" s="70"/>
      <c r="I58" s="69"/>
      <c r="J58" s="69"/>
      <c r="L58" s="69"/>
      <c r="M58" s="69"/>
      <c r="N58" s="51"/>
      <c r="O58" s="51"/>
      <c r="P58" s="7"/>
      <c r="Q58" s="7"/>
      <c r="R58"/>
    </row>
    <row r="59" spans="2:22" s="4" customFormat="1" x14ac:dyDescent="0.25">
      <c r="B59" s="5"/>
      <c r="C59" s="69"/>
      <c r="D59" s="69"/>
      <c r="E59" s="70"/>
      <c r="F59" s="70"/>
      <c r="G59" s="70"/>
      <c r="H59" s="70"/>
      <c r="I59" s="69"/>
      <c r="J59" s="69"/>
      <c r="L59" s="69"/>
      <c r="M59" s="69"/>
      <c r="N59" s="51"/>
      <c r="O59" s="51"/>
      <c r="P59" s="7"/>
      <c r="Q59" s="7"/>
      <c r="R59"/>
    </row>
    <row r="60" spans="2:22" s="4" customFormat="1" x14ac:dyDescent="0.25">
      <c r="B60" s="5"/>
      <c r="C60" s="69"/>
      <c r="D60" s="69"/>
      <c r="E60" s="70"/>
      <c r="F60" s="70"/>
      <c r="G60" s="70"/>
      <c r="H60" s="70"/>
      <c r="I60" s="69"/>
      <c r="J60" s="69"/>
      <c r="L60" s="69"/>
      <c r="M60" s="69"/>
      <c r="N60" s="51"/>
      <c r="O60" s="51"/>
      <c r="P60" s="7"/>
      <c r="Q60" s="7"/>
      <c r="R60"/>
    </row>
    <row r="61" spans="2:22" s="4" customFormat="1" x14ac:dyDescent="0.25">
      <c r="B61" s="5"/>
      <c r="C61" s="69"/>
      <c r="D61" s="69"/>
      <c r="E61" s="70"/>
      <c r="F61" s="70"/>
      <c r="G61" s="70"/>
      <c r="H61" s="70"/>
      <c r="I61" s="69"/>
      <c r="J61" s="69"/>
      <c r="L61" s="69"/>
      <c r="M61" s="69"/>
      <c r="N61" s="51"/>
      <c r="O61" s="51"/>
      <c r="P61" s="7"/>
      <c r="Q61" s="7"/>
      <c r="R61"/>
    </row>
    <row r="62" spans="2:22" s="4" customFormat="1" x14ac:dyDescent="0.25">
      <c r="B62" s="5"/>
      <c r="C62" s="69"/>
      <c r="D62" s="69"/>
      <c r="E62" s="70"/>
      <c r="F62" s="70"/>
      <c r="G62" s="70"/>
      <c r="H62" s="70"/>
      <c r="I62" s="69"/>
      <c r="J62" s="69"/>
      <c r="L62" s="69"/>
      <c r="M62" s="69"/>
      <c r="N62" s="51"/>
      <c r="O62" s="51"/>
      <c r="P62" s="7"/>
      <c r="Q62" s="7"/>
      <c r="R62"/>
    </row>
    <row r="63" spans="2:22" s="4" customFormat="1" x14ac:dyDescent="0.25">
      <c r="B63" s="5"/>
      <c r="C63" s="69"/>
      <c r="D63" s="69"/>
      <c r="E63" s="70"/>
      <c r="F63" s="70"/>
      <c r="G63" s="70"/>
      <c r="H63" s="70"/>
      <c r="I63" s="69"/>
      <c r="J63" s="69"/>
      <c r="L63" s="69"/>
      <c r="M63" s="69"/>
      <c r="N63" s="51"/>
      <c r="O63" s="51"/>
      <c r="P63" s="7"/>
      <c r="Q63" s="7"/>
      <c r="R63"/>
    </row>
    <row r="64" spans="2:22" s="4" customFormat="1" x14ac:dyDescent="0.25">
      <c r="B64" s="5"/>
      <c r="C64" s="69"/>
      <c r="D64" s="69"/>
      <c r="E64" s="70"/>
      <c r="F64" s="70"/>
      <c r="G64" s="70"/>
      <c r="H64" s="70"/>
      <c r="I64" s="69"/>
      <c r="J64" s="69"/>
      <c r="L64" s="69"/>
      <c r="M64" s="69"/>
      <c r="N64" s="51"/>
      <c r="O64" s="51"/>
      <c r="P64" s="7"/>
      <c r="Q64" s="7"/>
      <c r="R64"/>
    </row>
  </sheetData>
  <mergeCells count="276">
    <mergeCell ref="I13:J13"/>
    <mergeCell ref="I14:J14"/>
    <mergeCell ref="G14:H14"/>
    <mergeCell ref="E14:F14"/>
    <mergeCell ref="C13:D13"/>
    <mergeCell ref="E13:F13"/>
    <mergeCell ref="G13:H13"/>
    <mergeCell ref="B4:C4"/>
    <mergeCell ref="B3:C3"/>
    <mergeCell ref="G5:H7"/>
    <mergeCell ref="G9:H9"/>
    <mergeCell ref="G10:H10"/>
    <mergeCell ref="B2:C2"/>
    <mergeCell ref="B10:C10"/>
    <mergeCell ref="B9:C9"/>
    <mergeCell ref="C17:D17"/>
    <mergeCell ref="C16:D16"/>
    <mergeCell ref="C15:D15"/>
    <mergeCell ref="C14:D14"/>
    <mergeCell ref="D2:E2"/>
    <mergeCell ref="D3:E3"/>
    <mergeCell ref="D4:E4"/>
    <mergeCell ref="B5:C7"/>
    <mergeCell ref="C28:D28"/>
    <mergeCell ref="E28:F28"/>
    <mergeCell ref="G28:H28"/>
    <mergeCell ref="C27:D27"/>
    <mergeCell ref="E27:F27"/>
    <mergeCell ref="G27:H27"/>
    <mergeCell ref="C26:D26"/>
    <mergeCell ref="E26:F26"/>
    <mergeCell ref="G26:H26"/>
    <mergeCell ref="C43:D43"/>
    <mergeCell ref="E43:F43"/>
    <mergeCell ref="C39:D39"/>
    <mergeCell ref="C41:D41"/>
    <mergeCell ref="C36:D36"/>
    <mergeCell ref="E36:F36"/>
    <mergeCell ref="G36:H36"/>
    <mergeCell ref="C35:D35"/>
    <mergeCell ref="E35:F35"/>
    <mergeCell ref="G35:H35"/>
    <mergeCell ref="G43:H43"/>
    <mergeCell ref="E41:F41"/>
    <mergeCell ref="G41:H41"/>
    <mergeCell ref="C42:D42"/>
    <mergeCell ref="E42:F42"/>
    <mergeCell ref="G42:H42"/>
    <mergeCell ref="E39:F39"/>
    <mergeCell ref="G39:H39"/>
    <mergeCell ref="C40:D40"/>
    <mergeCell ref="E40:F40"/>
    <mergeCell ref="G40:H40"/>
    <mergeCell ref="C38:D38"/>
    <mergeCell ref="E38:F38"/>
    <mergeCell ref="G38:H38"/>
    <mergeCell ref="C47:D47"/>
    <mergeCell ref="E47:F47"/>
    <mergeCell ref="G47:H47"/>
    <mergeCell ref="C46:D46"/>
    <mergeCell ref="E46:F46"/>
    <mergeCell ref="G46:H46"/>
    <mergeCell ref="I44:J44"/>
    <mergeCell ref="C45:D45"/>
    <mergeCell ref="E45:F45"/>
    <mergeCell ref="G45:H45"/>
    <mergeCell ref="I45:J45"/>
    <mergeCell ref="C44:D44"/>
    <mergeCell ref="E44:F44"/>
    <mergeCell ref="G44:H44"/>
    <mergeCell ref="I46:J46"/>
    <mergeCell ref="C50:D50"/>
    <mergeCell ref="E50:F50"/>
    <mergeCell ref="G50:H50"/>
    <mergeCell ref="C49:D49"/>
    <mergeCell ref="E49:F49"/>
    <mergeCell ref="G49:H49"/>
    <mergeCell ref="C48:D48"/>
    <mergeCell ref="E48:F48"/>
    <mergeCell ref="G48:H48"/>
    <mergeCell ref="C53:D53"/>
    <mergeCell ref="E53:F53"/>
    <mergeCell ref="G53:H53"/>
    <mergeCell ref="C52:D52"/>
    <mergeCell ref="E52:F52"/>
    <mergeCell ref="G52:H52"/>
    <mergeCell ref="C51:D51"/>
    <mergeCell ref="E51:F51"/>
    <mergeCell ref="G51:H51"/>
    <mergeCell ref="C56:D56"/>
    <mergeCell ref="E56:F56"/>
    <mergeCell ref="G56:H56"/>
    <mergeCell ref="C55:D55"/>
    <mergeCell ref="E55:F55"/>
    <mergeCell ref="G55:H55"/>
    <mergeCell ref="C54:D54"/>
    <mergeCell ref="E54:F54"/>
    <mergeCell ref="G54:H54"/>
    <mergeCell ref="C58:D58"/>
    <mergeCell ref="E58:F58"/>
    <mergeCell ref="G58:H58"/>
    <mergeCell ref="I58:J58"/>
    <mergeCell ref="L58:M58"/>
    <mergeCell ref="C57:D57"/>
    <mergeCell ref="E57:F57"/>
    <mergeCell ref="G57:H57"/>
    <mergeCell ref="I57:J57"/>
    <mergeCell ref="L57:M57"/>
    <mergeCell ref="C60:D60"/>
    <mergeCell ref="E60:F60"/>
    <mergeCell ref="G60:H60"/>
    <mergeCell ref="I60:J60"/>
    <mergeCell ref="L60:M60"/>
    <mergeCell ref="C59:D59"/>
    <mergeCell ref="E59:F59"/>
    <mergeCell ref="G59:H59"/>
    <mergeCell ref="I59:J59"/>
    <mergeCell ref="L59:M59"/>
    <mergeCell ref="C62:D62"/>
    <mergeCell ref="E62:F62"/>
    <mergeCell ref="G62:H62"/>
    <mergeCell ref="I62:J62"/>
    <mergeCell ref="L62:M62"/>
    <mergeCell ref="C61:D61"/>
    <mergeCell ref="E61:F61"/>
    <mergeCell ref="G61:H61"/>
    <mergeCell ref="I61:J61"/>
    <mergeCell ref="L61:M61"/>
    <mergeCell ref="C64:D64"/>
    <mergeCell ref="E64:F64"/>
    <mergeCell ref="G64:H64"/>
    <mergeCell ref="I64:J64"/>
    <mergeCell ref="L64:M64"/>
    <mergeCell ref="C63:D63"/>
    <mergeCell ref="E63:F63"/>
    <mergeCell ref="G63:H63"/>
    <mergeCell ref="I63:J63"/>
    <mergeCell ref="L63:M63"/>
    <mergeCell ref="E37:F37"/>
    <mergeCell ref="G37:H37"/>
    <mergeCell ref="G24:H24"/>
    <mergeCell ref="E24:F24"/>
    <mergeCell ref="C25:D25"/>
    <mergeCell ref="E25:F25"/>
    <mergeCell ref="G25:H25"/>
    <mergeCell ref="E22:F22"/>
    <mergeCell ref="G22:H22"/>
    <mergeCell ref="C23:D23"/>
    <mergeCell ref="E23:F23"/>
    <mergeCell ref="G23:H23"/>
    <mergeCell ref="C34:D34"/>
    <mergeCell ref="E34:F34"/>
    <mergeCell ref="G34:H34"/>
    <mergeCell ref="C33:D33"/>
    <mergeCell ref="E33:F33"/>
    <mergeCell ref="G33:H33"/>
    <mergeCell ref="C30:D30"/>
    <mergeCell ref="E30:F30"/>
    <mergeCell ref="G30:H30"/>
    <mergeCell ref="C29:D29"/>
    <mergeCell ref="E29:F29"/>
    <mergeCell ref="G29:H29"/>
    <mergeCell ref="I16:J16"/>
    <mergeCell ref="I15:J15"/>
    <mergeCell ref="G18:H18"/>
    <mergeCell ref="G16:H16"/>
    <mergeCell ref="E18:F18"/>
    <mergeCell ref="E17:F17"/>
    <mergeCell ref="G15:H15"/>
    <mergeCell ref="E16:F16"/>
    <mergeCell ref="E15:F15"/>
    <mergeCell ref="L22:M22"/>
    <mergeCell ref="L23:M23"/>
    <mergeCell ref="L24:M24"/>
    <mergeCell ref="L25:M25"/>
    <mergeCell ref="L26:M26"/>
    <mergeCell ref="L27:M27"/>
    <mergeCell ref="L15:M15"/>
    <mergeCell ref="L14:M14"/>
    <mergeCell ref="C21:D21"/>
    <mergeCell ref="E21:F21"/>
    <mergeCell ref="G21:H21"/>
    <mergeCell ref="C19:D19"/>
    <mergeCell ref="I25:J25"/>
    <mergeCell ref="I24:J24"/>
    <mergeCell ref="I23:J23"/>
    <mergeCell ref="I22:J22"/>
    <mergeCell ref="I19:J19"/>
    <mergeCell ref="I21:J21"/>
    <mergeCell ref="E19:F19"/>
    <mergeCell ref="G19:H19"/>
    <mergeCell ref="G17:H17"/>
    <mergeCell ref="I20:J20"/>
    <mergeCell ref="I18:J18"/>
    <mergeCell ref="I17:J17"/>
    <mergeCell ref="L36:M36"/>
    <mergeCell ref="L37:M37"/>
    <mergeCell ref="L38:M38"/>
    <mergeCell ref="L39:M39"/>
    <mergeCell ref="C37:D37"/>
    <mergeCell ref="L16:M16"/>
    <mergeCell ref="L17:M17"/>
    <mergeCell ref="L18:M18"/>
    <mergeCell ref="L19:M19"/>
    <mergeCell ref="L20:M20"/>
    <mergeCell ref="L21:M21"/>
    <mergeCell ref="I37:J37"/>
    <mergeCell ref="I36:J36"/>
    <mergeCell ref="C32:D32"/>
    <mergeCell ref="E32:F32"/>
    <mergeCell ref="G32:H32"/>
    <mergeCell ref="C31:D31"/>
    <mergeCell ref="E31:F31"/>
    <mergeCell ref="G31:H31"/>
    <mergeCell ref="I31:J31"/>
    <mergeCell ref="I30:J30"/>
    <mergeCell ref="I29:J29"/>
    <mergeCell ref="C20:D20"/>
    <mergeCell ref="E20:F20"/>
    <mergeCell ref="L52:M52"/>
    <mergeCell ref="L53:M53"/>
    <mergeCell ref="L54:M54"/>
    <mergeCell ref="L40:M40"/>
    <mergeCell ref="L41:M41"/>
    <mergeCell ref="L42:M42"/>
    <mergeCell ref="L43:M43"/>
    <mergeCell ref="L44:M44"/>
    <mergeCell ref="L45:M45"/>
    <mergeCell ref="I43:J43"/>
    <mergeCell ref="I42:J42"/>
    <mergeCell ref="I41:J41"/>
    <mergeCell ref="I40:J40"/>
    <mergeCell ref="I39:J39"/>
    <mergeCell ref="I38:J38"/>
    <mergeCell ref="L55:M55"/>
    <mergeCell ref="L56:M56"/>
    <mergeCell ref="I56:J56"/>
    <mergeCell ref="I55:J55"/>
    <mergeCell ref="I54:J54"/>
    <mergeCell ref="I53:J53"/>
    <mergeCell ref="I52:J52"/>
    <mergeCell ref="L46:M46"/>
    <mergeCell ref="L47:M47"/>
    <mergeCell ref="L48:M48"/>
    <mergeCell ref="L49:M49"/>
    <mergeCell ref="L50:M50"/>
    <mergeCell ref="L51:M51"/>
    <mergeCell ref="I51:J51"/>
    <mergeCell ref="I50:J50"/>
    <mergeCell ref="I49:J49"/>
    <mergeCell ref="I48:J48"/>
    <mergeCell ref="I47:J47"/>
    <mergeCell ref="P12:Q12"/>
    <mergeCell ref="L12:O12"/>
    <mergeCell ref="C12:K12"/>
    <mergeCell ref="M7:Q7"/>
    <mergeCell ref="I35:J35"/>
    <mergeCell ref="I34:J34"/>
    <mergeCell ref="I33:J33"/>
    <mergeCell ref="I32:J32"/>
    <mergeCell ref="I28:J28"/>
    <mergeCell ref="I27:J27"/>
    <mergeCell ref="I26:J26"/>
    <mergeCell ref="L34:M34"/>
    <mergeCell ref="L35:M35"/>
    <mergeCell ref="G20:H20"/>
    <mergeCell ref="C22:D22"/>
    <mergeCell ref="C24:D24"/>
    <mergeCell ref="C18:D18"/>
    <mergeCell ref="L13:M13"/>
    <mergeCell ref="L28:M28"/>
    <mergeCell ref="L29:M29"/>
    <mergeCell ref="L30:M30"/>
    <mergeCell ref="L31:M31"/>
    <mergeCell ref="L32:M32"/>
    <mergeCell ref="L33:M33"/>
  </mergeCell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notEqual" id="{3EAB7E60-784B-4290-9A9B-A6C2A2109EFE}">
            <xm:f>'Amortissement Dégressif'!$G$4</xm:f>
            <x14:dxf>
              <fill>
                <patternFill>
                  <bgColor theme="5" tint="0.39994506668294322"/>
                </patternFill>
              </fill>
            </x14:dxf>
          </x14:cfRule>
          <xm:sqref>E5</xm:sqref>
        </x14:conditionalFormatting>
        <x14:conditionalFormatting xmlns:xm="http://schemas.microsoft.com/office/excel/2006/main">
          <x14:cfRule type="cellIs" priority="5" operator="notEqual" id="{59CBC136-1EDA-4804-87B6-710A259240DE}">
            <xm:f>'Amortissement Dégressif'!$G$5</xm:f>
            <x14:dxf>
              <font>
                <b/>
                <i val="0"/>
                <color rgb="FFFF0000"/>
              </font>
              <fill>
                <patternFill>
                  <bgColor theme="5" tint="0.39994506668294322"/>
                </patternFill>
              </fill>
            </x14:dxf>
          </x14:cfRule>
          <xm:sqref>E6</xm:sqref>
        </x14:conditionalFormatting>
        <x14:conditionalFormatting xmlns:xm="http://schemas.microsoft.com/office/excel/2006/main">
          <x14:cfRule type="cellIs" priority="4" operator="notEqual" id="{B9B28323-6467-492C-B3AF-B1CF1A1CAD30}">
            <xm:f>'Amortissement Dégressif'!$G$6</xm:f>
            <x14:dxf>
              <font>
                <b/>
                <i val="0"/>
                <color rgb="FFFF0000"/>
              </font>
              <fill>
                <patternFill>
                  <bgColor theme="5" tint="0.39994506668294322"/>
                </patternFill>
              </fill>
            </x14:dxf>
          </x14:cfRule>
          <xm:sqref>E7</xm:sqref>
        </x14:conditionalFormatting>
        <x14:conditionalFormatting xmlns:xm="http://schemas.microsoft.com/office/excel/2006/main">
          <x14:cfRule type="cellIs" priority="3" operator="notEqual" id="{09D5CA7D-D6FA-483A-9B53-F5F9BBE481C7}">
            <xm:f>'Amortissement Linéaire'!$H$5</xm:f>
            <x14:dxf>
              <font>
                <b/>
                <i val="0"/>
                <color rgb="FFFF0000"/>
              </font>
              <fill>
                <patternFill>
                  <bgColor theme="5" tint="0.39994506668294322"/>
                </patternFill>
              </fill>
            </x14:dxf>
          </x14:cfRule>
          <xm:sqref>J5</xm:sqref>
        </x14:conditionalFormatting>
        <x14:conditionalFormatting xmlns:xm="http://schemas.microsoft.com/office/excel/2006/main">
          <x14:cfRule type="cellIs" priority="2" operator="notEqual" id="{EABA61C5-AE7B-4447-BF85-49EC523578B1}">
            <xm:f>'Amortissement Linéaire'!$H$6</xm:f>
            <x14:dxf>
              <font>
                <b/>
                <i val="0"/>
                <color rgb="FFFF0000"/>
              </font>
              <fill>
                <patternFill>
                  <bgColor theme="5" tint="0.39994506668294322"/>
                </patternFill>
              </fill>
            </x14:dxf>
          </x14:cfRule>
          <xm:sqref>J6</xm:sqref>
        </x14:conditionalFormatting>
        <x14:conditionalFormatting xmlns:xm="http://schemas.microsoft.com/office/excel/2006/main">
          <x14:cfRule type="cellIs" priority="1" operator="notEqual" id="{275AB663-9836-4660-A8F3-24CB03914FD1}">
            <xm:f>'Amortissement Linéaire'!$H$7</xm:f>
            <x14:dxf>
              <font>
                <b/>
                <i val="0"/>
                <color rgb="FFFF0000"/>
              </font>
              <fill>
                <patternFill>
                  <bgColor theme="5" tint="0.39994506668294322"/>
                </patternFill>
              </fill>
            </x14:dxf>
          </x14:cfRule>
          <xm:sqref>J7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Amortissement Dégressif</vt:lpstr>
      <vt:lpstr>Amortissement Linéaire</vt:lpstr>
      <vt:lpstr>Amortissement Dérogatoire</vt:lpstr>
      <vt:lpstr>SYNTHESE DES 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2018-02-02T17:46:57Z</dcterms:modified>
</cp:coreProperties>
</file>