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filterPrivacy="1"/>
  <bookViews>
    <workbookView xWindow="0" yWindow="1200" windowWidth="19035" windowHeight="8865" tabRatio="679" activeTab="3" xr2:uid="{00000000-000D-0000-FFFF-FFFF00000000}"/>
  </bookViews>
  <sheets>
    <sheet name="Amortissement Dégressif" sheetId="2" r:id="rId1"/>
    <sheet name="Amortissement Linéaire" sheetId="4" r:id="rId2"/>
    <sheet name="Amortissement Dérogatoire" sheetId="3" r:id="rId3"/>
    <sheet name="SYNTHESE DES 3" sheetId="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N13" i="1" l="1"/>
  <c r="N14" i="1"/>
  <c r="N15" i="1"/>
  <c r="E43" i="1"/>
  <c r="N43" i="1" s="1"/>
  <c r="M3" i="1" l="1"/>
  <c r="M4" i="1" s="1"/>
  <c r="M3" i="2" l="1"/>
  <c r="M2" i="2"/>
  <c r="F47" i="3" l="1"/>
  <c r="F48" i="3"/>
  <c r="F49" i="3"/>
  <c r="F50" i="3"/>
  <c r="E47" i="3"/>
  <c r="H47" i="3" s="1"/>
  <c r="E48" i="3"/>
  <c r="H48" i="3" s="1"/>
  <c r="E49" i="3"/>
  <c r="H49" i="3" s="1"/>
  <c r="E50" i="3"/>
  <c r="H50" i="3" s="1"/>
  <c r="D47" i="3"/>
  <c r="D48" i="3"/>
  <c r="D49" i="3"/>
  <c r="D50" i="3"/>
  <c r="G50" i="3" l="1"/>
  <c r="G48" i="3"/>
  <c r="G49" i="3"/>
  <c r="G47" i="3"/>
  <c r="H11" i="4"/>
  <c r="E11" i="4"/>
  <c r="O9" i="4"/>
  <c r="N11" i="4"/>
  <c r="N12" i="4" s="1"/>
  <c r="L3" i="4"/>
  <c r="D11" i="4"/>
  <c r="D4" i="3" s="1"/>
  <c r="L3" i="2"/>
  <c r="E12" i="4" l="1"/>
  <c r="G11" i="4"/>
  <c r="F4" i="3" s="1"/>
  <c r="G12" i="4"/>
  <c r="F5" i="3" s="1"/>
  <c r="D12" i="4"/>
  <c r="D5" i="3" s="1"/>
  <c r="N13" i="4"/>
  <c r="O10" i="2"/>
  <c r="P10" i="2" s="1"/>
  <c r="H10" i="2"/>
  <c r="E10" i="2"/>
  <c r="D10" i="2"/>
  <c r="G10" i="2"/>
  <c r="E4" i="3" s="1"/>
  <c r="H4" i="3" l="1"/>
  <c r="G4" i="3"/>
  <c r="K11" i="4"/>
  <c r="K12" i="4" s="1"/>
  <c r="N9" i="4"/>
  <c r="I11" i="4"/>
  <c r="I12" i="4" s="1"/>
  <c r="G13" i="4"/>
  <c r="F6" i="3" s="1"/>
  <c r="E13" i="4"/>
  <c r="D13" i="4"/>
  <c r="D6" i="3" s="1"/>
  <c r="N14" i="4"/>
  <c r="I10" i="2"/>
  <c r="P8" i="2"/>
  <c r="O11" i="2"/>
  <c r="K10" i="2"/>
  <c r="D9" i="1"/>
  <c r="I13" i="4" l="1"/>
  <c r="G14" i="4"/>
  <c r="F7" i="3" s="1"/>
  <c r="E14" i="4"/>
  <c r="K13" i="4"/>
  <c r="K14" i="4" s="1"/>
  <c r="N15" i="4"/>
  <c r="D14" i="4"/>
  <c r="D7" i="3" s="1"/>
  <c r="P11" i="2"/>
  <c r="D11" i="2"/>
  <c r="O12" i="2"/>
  <c r="E11" i="2"/>
  <c r="U11" i="1"/>
  <c r="T13" i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K55" i="1" s="1"/>
  <c r="I9" i="1"/>
  <c r="K13" i="1" s="1"/>
  <c r="E13" i="1"/>
  <c r="F13" i="1"/>
  <c r="C13" i="1"/>
  <c r="B13" i="1"/>
  <c r="Q13" i="1"/>
  <c r="M13" i="1" l="1"/>
  <c r="I14" i="4"/>
  <c r="N16" i="4"/>
  <c r="G15" i="4"/>
  <c r="E15" i="4"/>
  <c r="D15" i="4"/>
  <c r="D8" i="3" s="1"/>
  <c r="M11" i="2"/>
  <c r="G11" i="2"/>
  <c r="E5" i="3" s="1"/>
  <c r="P12" i="2"/>
  <c r="D12" i="2"/>
  <c r="O13" i="2"/>
  <c r="R11" i="1"/>
  <c r="R13" i="1"/>
  <c r="K54" i="1"/>
  <c r="K52" i="1"/>
  <c r="K50" i="1"/>
  <c r="K48" i="1"/>
  <c r="K46" i="1"/>
  <c r="K44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53" i="1"/>
  <c r="K51" i="1"/>
  <c r="K49" i="1"/>
  <c r="K47" i="1"/>
  <c r="K45" i="1"/>
  <c r="K41" i="1"/>
  <c r="K39" i="1"/>
  <c r="K37" i="1"/>
  <c r="K35" i="1"/>
  <c r="K31" i="1"/>
  <c r="K29" i="1"/>
  <c r="K27" i="1"/>
  <c r="K25" i="1"/>
  <c r="K21" i="1"/>
  <c r="K19" i="1"/>
  <c r="K17" i="1"/>
  <c r="K15" i="1"/>
  <c r="Q14" i="1"/>
  <c r="I13" i="1"/>
  <c r="G5" i="3" l="1"/>
  <c r="H5" i="3"/>
  <c r="I15" i="4"/>
  <c r="F8" i="3"/>
  <c r="K15" i="4"/>
  <c r="N17" i="4"/>
  <c r="G16" i="4"/>
  <c r="E16" i="4"/>
  <c r="K16" i="4"/>
  <c r="D16" i="4"/>
  <c r="I11" i="2"/>
  <c r="K11" i="2"/>
  <c r="E12" i="2" s="1"/>
  <c r="P13" i="2"/>
  <c r="D13" i="2"/>
  <c r="O14" i="2"/>
  <c r="R14" i="1"/>
  <c r="Q15" i="1"/>
  <c r="D17" i="4" l="1"/>
  <c r="D10" i="3" s="1"/>
  <c r="D9" i="3"/>
  <c r="I16" i="4"/>
  <c r="F9" i="3"/>
  <c r="N18" i="4"/>
  <c r="D18" i="4" s="1"/>
  <c r="D11" i="3" s="1"/>
  <c r="G17" i="4"/>
  <c r="E17" i="4"/>
  <c r="G12" i="2"/>
  <c r="M12" i="2"/>
  <c r="K12" i="2"/>
  <c r="E13" i="2" s="1"/>
  <c r="P14" i="2"/>
  <c r="D14" i="2"/>
  <c r="O15" i="2"/>
  <c r="Q16" i="1"/>
  <c r="R16" i="1" s="1"/>
  <c r="C14" i="1"/>
  <c r="O14" i="1" s="1"/>
  <c r="R15" i="1"/>
  <c r="I12" i="2" l="1"/>
  <c r="E6" i="3"/>
  <c r="K17" i="4"/>
  <c r="F10" i="3"/>
  <c r="I17" i="4"/>
  <c r="N19" i="4"/>
  <c r="G18" i="4"/>
  <c r="E18" i="4"/>
  <c r="P15" i="2"/>
  <c r="D15" i="2"/>
  <c r="O16" i="2"/>
  <c r="G13" i="2"/>
  <c r="M13" i="2"/>
  <c r="Q17" i="1"/>
  <c r="R17" i="1" s="1"/>
  <c r="B14" i="1"/>
  <c r="B15" i="1" s="1"/>
  <c r="E14" i="1"/>
  <c r="I13" i="2" l="1"/>
  <c r="E7" i="3"/>
  <c r="G6" i="3"/>
  <c r="H6" i="3"/>
  <c r="K18" i="4"/>
  <c r="F11" i="3"/>
  <c r="N20" i="4"/>
  <c r="G19" i="4"/>
  <c r="E19" i="4"/>
  <c r="D19" i="4"/>
  <c r="D12" i="3" s="1"/>
  <c r="I18" i="4"/>
  <c r="K13" i="2"/>
  <c r="E14" i="2" s="1"/>
  <c r="M14" i="2" s="1"/>
  <c r="O17" i="2"/>
  <c r="P16" i="2"/>
  <c r="D16" i="2"/>
  <c r="Q18" i="1"/>
  <c r="Q19" i="1" s="1"/>
  <c r="B16" i="1"/>
  <c r="I14" i="1"/>
  <c r="H7" i="3" l="1"/>
  <c r="G7" i="3"/>
  <c r="K19" i="4"/>
  <c r="F12" i="3"/>
  <c r="D20" i="4"/>
  <c r="D13" i="3" s="1"/>
  <c r="I19" i="4"/>
  <c r="N21" i="4"/>
  <c r="G20" i="4"/>
  <c r="E20" i="4"/>
  <c r="G14" i="2"/>
  <c r="P17" i="2"/>
  <c r="O18" i="2"/>
  <c r="D17" i="2"/>
  <c r="R18" i="1"/>
  <c r="B17" i="1"/>
  <c r="Q20" i="1"/>
  <c r="R19" i="1"/>
  <c r="K14" i="2" l="1"/>
  <c r="E15" i="2" s="1"/>
  <c r="M15" i="2" s="1"/>
  <c r="E8" i="3"/>
  <c r="K20" i="4"/>
  <c r="F13" i="3"/>
  <c r="D21" i="4"/>
  <c r="D14" i="3" s="1"/>
  <c r="I20" i="4"/>
  <c r="N22" i="4"/>
  <c r="G21" i="4"/>
  <c r="E21" i="4"/>
  <c r="I14" i="2"/>
  <c r="G15" i="2"/>
  <c r="P18" i="2"/>
  <c r="D18" i="2"/>
  <c r="O19" i="2"/>
  <c r="B18" i="1"/>
  <c r="Q21" i="1"/>
  <c r="R20" i="1"/>
  <c r="G8" i="3" l="1"/>
  <c r="H8" i="3"/>
  <c r="K15" i="2"/>
  <c r="E16" i="2" s="1"/>
  <c r="M16" i="2" s="1"/>
  <c r="E9" i="3"/>
  <c r="K21" i="4"/>
  <c r="F14" i="3"/>
  <c r="N23" i="4"/>
  <c r="G22" i="4"/>
  <c r="E22" i="4"/>
  <c r="D22" i="4"/>
  <c r="I21" i="4"/>
  <c r="I15" i="2"/>
  <c r="G16" i="2"/>
  <c r="P19" i="2"/>
  <c r="D19" i="2"/>
  <c r="O20" i="2"/>
  <c r="B19" i="1"/>
  <c r="Q22" i="1"/>
  <c r="R21" i="1"/>
  <c r="D23" i="4" l="1"/>
  <c r="D16" i="3" s="1"/>
  <c r="D15" i="3"/>
  <c r="H9" i="3"/>
  <c r="G9" i="3"/>
  <c r="K16" i="2"/>
  <c r="E17" i="2" s="1"/>
  <c r="M17" i="2" s="1"/>
  <c r="E10" i="3"/>
  <c r="K22" i="4"/>
  <c r="F15" i="3"/>
  <c r="I22" i="4"/>
  <c r="N24" i="4"/>
  <c r="G23" i="4"/>
  <c r="E23" i="4"/>
  <c r="G17" i="2"/>
  <c r="E11" i="3" s="1"/>
  <c r="I16" i="2"/>
  <c r="P20" i="2"/>
  <c r="D20" i="2"/>
  <c r="O21" i="2"/>
  <c r="B20" i="1"/>
  <c r="Q23" i="1"/>
  <c r="R22" i="1"/>
  <c r="D24" i="4" l="1"/>
  <c r="D17" i="3" s="1"/>
  <c r="I17" i="2"/>
  <c r="K17" i="2"/>
  <c r="E18" i="2" s="1"/>
  <c r="G18" i="2" s="1"/>
  <c r="H10" i="3"/>
  <c r="G10" i="3"/>
  <c r="G11" i="3"/>
  <c r="H11" i="3"/>
  <c r="K23" i="4"/>
  <c r="F16" i="3"/>
  <c r="I23" i="4"/>
  <c r="N25" i="4"/>
  <c r="G24" i="4"/>
  <c r="E24" i="4"/>
  <c r="P21" i="2"/>
  <c r="D21" i="2"/>
  <c r="O22" i="2"/>
  <c r="B21" i="1"/>
  <c r="Q24" i="1"/>
  <c r="R23" i="1"/>
  <c r="M18" i="2" l="1"/>
  <c r="E12" i="3"/>
  <c r="H12" i="3" s="1"/>
  <c r="I18" i="2"/>
  <c r="G12" i="3"/>
  <c r="K24" i="4"/>
  <c r="F17" i="3"/>
  <c r="N26" i="4"/>
  <c r="G25" i="4"/>
  <c r="E25" i="4"/>
  <c r="D25" i="4"/>
  <c r="I24" i="4"/>
  <c r="P22" i="2"/>
  <c r="D22" i="2"/>
  <c r="O23" i="2"/>
  <c r="K18" i="2"/>
  <c r="E19" i="2" s="1"/>
  <c r="B22" i="1"/>
  <c r="Q25" i="1"/>
  <c r="R24" i="1"/>
  <c r="D26" i="4" l="1"/>
  <c r="D19" i="3" s="1"/>
  <c r="D18" i="3"/>
  <c r="K25" i="4"/>
  <c r="F18" i="3"/>
  <c r="I25" i="4"/>
  <c r="N27" i="4"/>
  <c r="G26" i="4"/>
  <c r="E26" i="4"/>
  <c r="G19" i="2"/>
  <c r="E13" i="3" s="1"/>
  <c r="M19" i="2"/>
  <c r="P23" i="2"/>
  <c r="D23" i="2"/>
  <c r="O24" i="2"/>
  <c r="B23" i="1"/>
  <c r="Q26" i="1"/>
  <c r="R25" i="1"/>
  <c r="D27" i="4" l="1"/>
  <c r="D20" i="3" s="1"/>
  <c r="H13" i="3"/>
  <c r="G13" i="3"/>
  <c r="K26" i="4"/>
  <c r="F19" i="3"/>
  <c r="I26" i="4"/>
  <c r="N28" i="4"/>
  <c r="G27" i="4"/>
  <c r="E27" i="4"/>
  <c r="P24" i="2"/>
  <c r="D24" i="2"/>
  <c r="O25" i="2"/>
  <c r="I19" i="2"/>
  <c r="K19" i="2"/>
  <c r="E20" i="2" s="1"/>
  <c r="B24" i="1"/>
  <c r="Q27" i="1"/>
  <c r="R26" i="1"/>
  <c r="K27" i="4" l="1"/>
  <c r="F20" i="3"/>
  <c r="N29" i="4"/>
  <c r="G28" i="4"/>
  <c r="E28" i="4"/>
  <c r="D28" i="4"/>
  <c r="D21" i="3" s="1"/>
  <c r="I27" i="4"/>
  <c r="M20" i="2"/>
  <c r="G20" i="2"/>
  <c r="P25" i="2"/>
  <c r="D25" i="2"/>
  <c r="O26" i="2"/>
  <c r="B25" i="1"/>
  <c r="Q28" i="1"/>
  <c r="R27" i="1"/>
  <c r="K20" i="2" l="1"/>
  <c r="E21" i="2" s="1"/>
  <c r="M21" i="2" s="1"/>
  <c r="E14" i="3"/>
  <c r="K28" i="4"/>
  <c r="F21" i="3"/>
  <c r="D29" i="4"/>
  <c r="D22" i="3" s="1"/>
  <c r="I28" i="4"/>
  <c r="N30" i="4"/>
  <c r="G29" i="4"/>
  <c r="E29" i="4"/>
  <c r="I20" i="2"/>
  <c r="G21" i="2"/>
  <c r="P26" i="2"/>
  <c r="D26" i="2"/>
  <c r="O27" i="2"/>
  <c r="B26" i="1"/>
  <c r="Q29" i="1"/>
  <c r="R28" i="1"/>
  <c r="G14" i="3" l="1"/>
  <c r="H14" i="3"/>
  <c r="K21" i="2"/>
  <c r="E22" i="2" s="1"/>
  <c r="G22" i="2" s="1"/>
  <c r="E15" i="3"/>
  <c r="K29" i="4"/>
  <c r="F22" i="3"/>
  <c r="D30" i="4"/>
  <c r="D23" i="3" s="1"/>
  <c r="I29" i="4"/>
  <c r="N31" i="4"/>
  <c r="G30" i="4"/>
  <c r="E30" i="4"/>
  <c r="I21" i="2"/>
  <c r="M22" i="2"/>
  <c r="P27" i="2"/>
  <c r="D27" i="2"/>
  <c r="O28" i="2"/>
  <c r="B27" i="1"/>
  <c r="Q30" i="1"/>
  <c r="R29" i="1"/>
  <c r="K22" i="2" l="1"/>
  <c r="E23" i="2" s="1"/>
  <c r="G23" i="2" s="1"/>
  <c r="E16" i="3"/>
  <c r="H15" i="3"/>
  <c r="G15" i="3"/>
  <c r="K30" i="4"/>
  <c r="F23" i="3"/>
  <c r="N32" i="4"/>
  <c r="G31" i="4"/>
  <c r="E31" i="4"/>
  <c r="D31" i="4"/>
  <c r="D24" i="3" s="1"/>
  <c r="I30" i="4"/>
  <c r="I22" i="2"/>
  <c r="M23" i="2"/>
  <c r="P28" i="2"/>
  <c r="D28" i="2"/>
  <c r="O29" i="2"/>
  <c r="B28" i="1"/>
  <c r="Q31" i="1"/>
  <c r="R30" i="1"/>
  <c r="K23" i="2" l="1"/>
  <c r="E24" i="2" s="1"/>
  <c r="G24" i="2" s="1"/>
  <c r="E17" i="3"/>
  <c r="G16" i="3"/>
  <c r="H16" i="3"/>
  <c r="K31" i="4"/>
  <c r="F24" i="3"/>
  <c r="I31" i="4"/>
  <c r="G32" i="4"/>
  <c r="F25" i="3" s="1"/>
  <c r="E32" i="4"/>
  <c r="D32" i="4"/>
  <c r="D25" i="3" s="1"/>
  <c r="N33" i="4"/>
  <c r="I23" i="2"/>
  <c r="M24" i="2"/>
  <c r="P29" i="2"/>
  <c r="D29" i="2"/>
  <c r="O30" i="2"/>
  <c r="B29" i="1"/>
  <c r="Q32" i="1"/>
  <c r="R31" i="1"/>
  <c r="K32" i="4" l="1"/>
  <c r="I32" i="4"/>
  <c r="K24" i="2"/>
  <c r="E25" i="2" s="1"/>
  <c r="M25" i="2" s="1"/>
  <c r="E18" i="3"/>
  <c r="H17" i="3"/>
  <c r="G17" i="3"/>
  <c r="G33" i="4"/>
  <c r="F26" i="3" s="1"/>
  <c r="E33" i="4"/>
  <c r="D33" i="4"/>
  <c r="D26" i="3" s="1"/>
  <c r="N34" i="4"/>
  <c r="I24" i="2"/>
  <c r="P30" i="2"/>
  <c r="D30" i="2"/>
  <c r="O31" i="2"/>
  <c r="B30" i="1"/>
  <c r="Q33" i="1"/>
  <c r="R32" i="1"/>
  <c r="K33" i="4" l="1"/>
  <c r="I33" i="4"/>
  <c r="G25" i="2"/>
  <c r="E19" i="3" s="1"/>
  <c r="G18" i="3"/>
  <c r="H18" i="3"/>
  <c r="G34" i="4"/>
  <c r="F27" i="3" s="1"/>
  <c r="E34" i="4"/>
  <c r="D34" i="4"/>
  <c r="D27" i="3" s="1"/>
  <c r="N35" i="4"/>
  <c r="P31" i="2"/>
  <c r="D31" i="2"/>
  <c r="O32" i="2"/>
  <c r="B31" i="1"/>
  <c r="Q34" i="1"/>
  <c r="R33" i="1"/>
  <c r="K25" i="2" l="1"/>
  <c r="E26" i="2" s="1"/>
  <c r="M26" i="2" s="1"/>
  <c r="I34" i="4"/>
  <c r="K34" i="4"/>
  <c r="I25" i="2"/>
  <c r="G26" i="2"/>
  <c r="I26" i="2" s="1"/>
  <c r="H19" i="3"/>
  <c r="G19" i="3"/>
  <c r="G35" i="4"/>
  <c r="F28" i="3" s="1"/>
  <c r="E35" i="4"/>
  <c r="D35" i="4"/>
  <c r="D28" i="3" s="1"/>
  <c r="N36" i="4"/>
  <c r="P32" i="2"/>
  <c r="D32" i="2"/>
  <c r="O33" i="2"/>
  <c r="B32" i="1"/>
  <c r="Q35" i="1"/>
  <c r="R34" i="1"/>
  <c r="I35" i="4" l="1"/>
  <c r="K35" i="4"/>
  <c r="E20" i="3"/>
  <c r="H20" i="3" s="1"/>
  <c r="K26" i="2"/>
  <c r="E27" i="2" s="1"/>
  <c r="M27" i="2" s="1"/>
  <c r="G20" i="3"/>
  <c r="G36" i="4"/>
  <c r="F29" i="3" s="1"/>
  <c r="E36" i="4"/>
  <c r="D36" i="4"/>
  <c r="D29" i="3" s="1"/>
  <c r="N37" i="4"/>
  <c r="G27" i="2"/>
  <c r="P33" i="2"/>
  <c r="D33" i="2"/>
  <c r="O34" i="2"/>
  <c r="B33" i="1"/>
  <c r="Q36" i="1"/>
  <c r="R35" i="1"/>
  <c r="I36" i="4" l="1"/>
  <c r="K36" i="4"/>
  <c r="I27" i="2"/>
  <c r="E21" i="3"/>
  <c r="G37" i="4"/>
  <c r="F30" i="3" s="1"/>
  <c r="E37" i="4"/>
  <c r="N38" i="4"/>
  <c r="D37" i="4"/>
  <c r="D30" i="3" s="1"/>
  <c r="K27" i="2"/>
  <c r="E28" i="2" s="1"/>
  <c r="P34" i="2"/>
  <c r="D34" i="2"/>
  <c r="O35" i="2"/>
  <c r="B34" i="1"/>
  <c r="Q37" i="1"/>
  <c r="R36" i="1"/>
  <c r="K37" i="4" l="1"/>
  <c r="I37" i="4"/>
  <c r="H21" i="3"/>
  <c r="G21" i="3"/>
  <c r="G38" i="4"/>
  <c r="F31" i="3" s="1"/>
  <c r="E38" i="4"/>
  <c r="N39" i="4"/>
  <c r="D38" i="4"/>
  <c r="D31" i="3" s="1"/>
  <c r="M28" i="2"/>
  <c r="G28" i="2"/>
  <c r="P35" i="2"/>
  <c r="D35" i="2"/>
  <c r="O36" i="2"/>
  <c r="B35" i="1"/>
  <c r="Q38" i="1"/>
  <c r="R37" i="1"/>
  <c r="K38" i="4" l="1"/>
  <c r="I38" i="4"/>
  <c r="I28" i="2"/>
  <c r="E22" i="3"/>
  <c r="G39" i="4"/>
  <c r="F32" i="3" s="1"/>
  <c r="E39" i="4"/>
  <c r="N40" i="4"/>
  <c r="D39" i="4"/>
  <c r="D32" i="3" s="1"/>
  <c r="K28" i="2"/>
  <c r="E29" i="2" s="1"/>
  <c r="M29" i="2" s="1"/>
  <c r="P36" i="2"/>
  <c r="D36" i="2"/>
  <c r="O37" i="2"/>
  <c r="B36" i="1"/>
  <c r="Q39" i="1"/>
  <c r="R38" i="1"/>
  <c r="I39" i="4" l="1"/>
  <c r="K39" i="4"/>
  <c r="G22" i="3"/>
  <c r="H22" i="3"/>
  <c r="G40" i="4"/>
  <c r="F33" i="3" s="1"/>
  <c r="E40" i="4"/>
  <c r="N41" i="4"/>
  <c r="D40" i="4"/>
  <c r="D33" i="3" s="1"/>
  <c r="G29" i="2"/>
  <c r="P37" i="2"/>
  <c r="D37" i="2"/>
  <c r="O38" i="2"/>
  <c r="B37" i="1"/>
  <c r="Q40" i="1"/>
  <c r="R39" i="1"/>
  <c r="I40" i="4" l="1"/>
  <c r="K40" i="4"/>
  <c r="I29" i="2"/>
  <c r="E23" i="3"/>
  <c r="G41" i="4"/>
  <c r="F34" i="3" s="1"/>
  <c r="E41" i="4"/>
  <c r="D41" i="4"/>
  <c r="D34" i="3" s="1"/>
  <c r="N42" i="4"/>
  <c r="K29" i="2"/>
  <c r="E30" i="2" s="1"/>
  <c r="O39" i="2"/>
  <c r="P38" i="2"/>
  <c r="D38" i="2"/>
  <c r="B38" i="1"/>
  <c r="Q41" i="1"/>
  <c r="R40" i="1"/>
  <c r="K41" i="4" l="1"/>
  <c r="I41" i="4"/>
  <c r="M30" i="2"/>
  <c r="G30" i="2"/>
  <c r="E24" i="3" s="1"/>
  <c r="H23" i="3"/>
  <c r="G23" i="3"/>
  <c r="K42" i="4"/>
  <c r="I42" i="4"/>
  <c r="G42" i="4"/>
  <c r="F35" i="3" s="1"/>
  <c r="E42" i="4"/>
  <c r="N43" i="4"/>
  <c r="D42" i="4"/>
  <c r="D35" i="3" s="1"/>
  <c r="O40" i="2"/>
  <c r="P39" i="2"/>
  <c r="D39" i="2"/>
  <c r="B39" i="1"/>
  <c r="Q42" i="1"/>
  <c r="R41" i="1"/>
  <c r="I30" i="2" l="1"/>
  <c r="G24" i="3"/>
  <c r="H24" i="3"/>
  <c r="K30" i="2"/>
  <c r="E31" i="2" s="1"/>
  <c r="K43" i="4"/>
  <c r="I43" i="4"/>
  <c r="G43" i="4"/>
  <c r="F36" i="3" s="1"/>
  <c r="E43" i="4"/>
  <c r="D43" i="4"/>
  <c r="D36" i="3" s="1"/>
  <c r="N44" i="4"/>
  <c r="O41" i="2"/>
  <c r="I40" i="2"/>
  <c r="E40" i="2"/>
  <c r="P40" i="2"/>
  <c r="G40" i="2"/>
  <c r="E34" i="3" s="1"/>
  <c r="M40" i="2"/>
  <c r="D40" i="2"/>
  <c r="K40" i="2"/>
  <c r="B40" i="1"/>
  <c r="Q43" i="1"/>
  <c r="R42" i="1"/>
  <c r="M43" i="1" l="1"/>
  <c r="M31" i="2"/>
  <c r="G31" i="2"/>
  <c r="G34" i="3"/>
  <c r="H34" i="3"/>
  <c r="K44" i="4"/>
  <c r="I44" i="4"/>
  <c r="G44" i="4"/>
  <c r="F37" i="3" s="1"/>
  <c r="E44" i="4"/>
  <c r="N45" i="4"/>
  <c r="D44" i="4"/>
  <c r="D37" i="3" s="1"/>
  <c r="O42" i="2"/>
  <c r="I41" i="2"/>
  <c r="E41" i="2"/>
  <c r="P41" i="2"/>
  <c r="G41" i="2"/>
  <c r="E35" i="3" s="1"/>
  <c r="K41" i="2"/>
  <c r="M41" i="2"/>
  <c r="D41" i="2"/>
  <c r="O43" i="1"/>
  <c r="B41" i="1"/>
  <c r="I43" i="1"/>
  <c r="G43" i="1"/>
  <c r="Q44" i="1"/>
  <c r="R43" i="1"/>
  <c r="M44" i="1" l="1"/>
  <c r="N44" i="1"/>
  <c r="E25" i="3"/>
  <c r="I31" i="2"/>
  <c r="K31" i="2"/>
  <c r="E32" i="2" s="1"/>
  <c r="H35" i="3"/>
  <c r="G35" i="3"/>
  <c r="K45" i="4"/>
  <c r="I45" i="4"/>
  <c r="G45" i="4"/>
  <c r="F38" i="3" s="1"/>
  <c r="E45" i="4"/>
  <c r="N46" i="4"/>
  <c r="D45" i="4"/>
  <c r="D38" i="3" s="1"/>
  <c r="O43" i="2"/>
  <c r="I42" i="2"/>
  <c r="E42" i="2"/>
  <c r="P42" i="2"/>
  <c r="G42" i="2"/>
  <c r="E36" i="3" s="1"/>
  <c r="M42" i="2"/>
  <c r="D42" i="2"/>
  <c r="K42" i="2"/>
  <c r="O44" i="1"/>
  <c r="B42" i="1"/>
  <c r="E44" i="1"/>
  <c r="G44" i="1"/>
  <c r="I44" i="1"/>
  <c r="Q45" i="1"/>
  <c r="R44" i="1"/>
  <c r="M45" i="1" l="1"/>
  <c r="N45" i="1"/>
  <c r="M32" i="2"/>
  <c r="G32" i="2"/>
  <c r="E26" i="3" s="1"/>
  <c r="H25" i="3"/>
  <c r="G25" i="3"/>
  <c r="H36" i="3"/>
  <c r="G36" i="3"/>
  <c r="K46" i="4"/>
  <c r="I46" i="4"/>
  <c r="G46" i="4"/>
  <c r="F39" i="3" s="1"/>
  <c r="E46" i="4"/>
  <c r="N47" i="4"/>
  <c r="D46" i="4"/>
  <c r="D39" i="3" s="1"/>
  <c r="O44" i="2"/>
  <c r="I43" i="2"/>
  <c r="E43" i="2"/>
  <c r="P43" i="2"/>
  <c r="G43" i="2"/>
  <c r="E37" i="3" s="1"/>
  <c r="K43" i="2"/>
  <c r="M43" i="2"/>
  <c r="D43" i="2"/>
  <c r="O45" i="1"/>
  <c r="B43" i="1"/>
  <c r="C43" i="1"/>
  <c r="I45" i="1"/>
  <c r="E45" i="1"/>
  <c r="G45" i="1"/>
  <c r="Q46" i="1"/>
  <c r="R45" i="1"/>
  <c r="M46" i="1" l="1"/>
  <c r="N46" i="1"/>
  <c r="H26" i="3"/>
  <c r="G26" i="3"/>
  <c r="K32" i="2"/>
  <c r="E33" i="2" s="1"/>
  <c r="I32" i="2"/>
  <c r="G37" i="3"/>
  <c r="H37" i="3"/>
  <c r="K47" i="4"/>
  <c r="I47" i="4"/>
  <c r="G47" i="4"/>
  <c r="F40" i="3" s="1"/>
  <c r="E47" i="4"/>
  <c r="N48" i="4"/>
  <c r="D47" i="4"/>
  <c r="D40" i="3" s="1"/>
  <c r="O45" i="2"/>
  <c r="I44" i="2"/>
  <c r="E44" i="2"/>
  <c r="P44" i="2"/>
  <c r="G44" i="2"/>
  <c r="E38" i="3" s="1"/>
  <c r="M44" i="2"/>
  <c r="D44" i="2"/>
  <c r="K44" i="2"/>
  <c r="O46" i="1"/>
  <c r="C44" i="1"/>
  <c r="B44" i="1"/>
  <c r="E46" i="1"/>
  <c r="G46" i="1"/>
  <c r="I46" i="1"/>
  <c r="Q47" i="1"/>
  <c r="R46" i="1"/>
  <c r="M47" i="1" l="1"/>
  <c r="N47" i="1"/>
  <c r="M33" i="2"/>
  <c r="G33" i="2"/>
  <c r="E27" i="3" s="1"/>
  <c r="H38" i="3"/>
  <c r="G38" i="3"/>
  <c r="K48" i="4"/>
  <c r="I48" i="4"/>
  <c r="G48" i="4"/>
  <c r="F41" i="3" s="1"/>
  <c r="E48" i="4"/>
  <c r="N49" i="4"/>
  <c r="D48" i="4"/>
  <c r="D41" i="3" s="1"/>
  <c r="O46" i="2"/>
  <c r="I45" i="2"/>
  <c r="E45" i="2"/>
  <c r="P45" i="2"/>
  <c r="G45" i="2"/>
  <c r="E39" i="3" s="1"/>
  <c r="K45" i="2"/>
  <c r="M45" i="2"/>
  <c r="D45" i="2"/>
  <c r="O47" i="1"/>
  <c r="C45" i="1"/>
  <c r="B45" i="1"/>
  <c r="I47" i="1"/>
  <c r="E47" i="1"/>
  <c r="G47" i="1"/>
  <c r="Q48" i="1"/>
  <c r="R47" i="1"/>
  <c r="M48" i="1" l="1"/>
  <c r="N48" i="1"/>
  <c r="H27" i="3"/>
  <c r="G27" i="3"/>
  <c r="K33" i="2"/>
  <c r="E34" i="2" s="1"/>
  <c r="I33" i="2"/>
  <c r="G39" i="3"/>
  <c r="H39" i="3"/>
  <c r="K49" i="4"/>
  <c r="I49" i="4"/>
  <c r="G49" i="4"/>
  <c r="F42" i="3" s="1"/>
  <c r="E49" i="4"/>
  <c r="D49" i="4"/>
  <c r="D42" i="3" s="1"/>
  <c r="N50" i="4"/>
  <c r="O47" i="2"/>
  <c r="I46" i="2"/>
  <c r="E46" i="2"/>
  <c r="P46" i="2"/>
  <c r="G46" i="2"/>
  <c r="E40" i="3" s="1"/>
  <c r="M46" i="2"/>
  <c r="D46" i="2"/>
  <c r="K46" i="2"/>
  <c r="O48" i="1"/>
  <c r="C46" i="1"/>
  <c r="B46" i="1"/>
  <c r="E48" i="1"/>
  <c r="G48" i="1"/>
  <c r="I48" i="1"/>
  <c r="Q49" i="1"/>
  <c r="R48" i="1"/>
  <c r="M49" i="1" l="1"/>
  <c r="N49" i="1"/>
  <c r="M34" i="2"/>
  <c r="G34" i="2"/>
  <c r="E28" i="3" s="1"/>
  <c r="H40" i="3"/>
  <c r="G40" i="3"/>
  <c r="K50" i="4"/>
  <c r="I50" i="4"/>
  <c r="G50" i="4"/>
  <c r="F43" i="3" s="1"/>
  <c r="E50" i="4"/>
  <c r="N51" i="4"/>
  <c r="D50" i="4"/>
  <c r="D43" i="3" s="1"/>
  <c r="O48" i="2"/>
  <c r="I47" i="2"/>
  <c r="E47" i="2"/>
  <c r="P47" i="2"/>
  <c r="G47" i="2"/>
  <c r="E41" i="3" s="1"/>
  <c r="K47" i="2"/>
  <c r="M47" i="2"/>
  <c r="D47" i="2"/>
  <c r="O49" i="1"/>
  <c r="B47" i="1"/>
  <c r="C47" i="1"/>
  <c r="I49" i="1"/>
  <c r="E49" i="1"/>
  <c r="G49" i="1"/>
  <c r="Q50" i="1"/>
  <c r="R49" i="1"/>
  <c r="M50" i="1" l="1"/>
  <c r="N50" i="1"/>
  <c r="G28" i="3"/>
  <c r="H28" i="3"/>
  <c r="K34" i="2"/>
  <c r="E35" i="2" s="1"/>
  <c r="I34" i="2"/>
  <c r="G41" i="3"/>
  <c r="H41" i="3"/>
  <c r="K51" i="4"/>
  <c r="I51" i="4"/>
  <c r="G51" i="4"/>
  <c r="F44" i="3" s="1"/>
  <c r="E51" i="4"/>
  <c r="N52" i="4"/>
  <c r="D51" i="4"/>
  <c r="D44" i="3" s="1"/>
  <c r="O49" i="2"/>
  <c r="I48" i="2"/>
  <c r="E48" i="2"/>
  <c r="P48" i="2"/>
  <c r="G48" i="2"/>
  <c r="E42" i="3" s="1"/>
  <c r="M48" i="2"/>
  <c r="D48" i="2"/>
  <c r="K48" i="2"/>
  <c r="O50" i="1"/>
  <c r="C48" i="1"/>
  <c r="B48" i="1"/>
  <c r="E50" i="1"/>
  <c r="G50" i="1"/>
  <c r="I50" i="1"/>
  <c r="Q51" i="1"/>
  <c r="R50" i="1"/>
  <c r="M51" i="1" l="1"/>
  <c r="N51" i="1"/>
  <c r="M35" i="2"/>
  <c r="G35" i="2"/>
  <c r="E29" i="3" s="1"/>
  <c r="H42" i="3"/>
  <c r="G42" i="3"/>
  <c r="K52" i="4"/>
  <c r="I52" i="4"/>
  <c r="G52" i="4"/>
  <c r="F45" i="3" s="1"/>
  <c r="E52" i="4"/>
  <c r="N53" i="4"/>
  <c r="D52" i="4"/>
  <c r="D45" i="3" s="1"/>
  <c r="O50" i="2"/>
  <c r="I49" i="2"/>
  <c r="E49" i="2"/>
  <c r="P49" i="2"/>
  <c r="G49" i="2"/>
  <c r="E43" i="3" s="1"/>
  <c r="K49" i="2"/>
  <c r="M49" i="2"/>
  <c r="D49" i="2"/>
  <c r="O51" i="1"/>
  <c r="C49" i="1"/>
  <c r="B49" i="1"/>
  <c r="I51" i="1"/>
  <c r="E51" i="1"/>
  <c r="G51" i="1"/>
  <c r="Q52" i="1"/>
  <c r="R51" i="1"/>
  <c r="M52" i="1" l="1"/>
  <c r="N52" i="1"/>
  <c r="H29" i="3"/>
  <c r="G29" i="3"/>
  <c r="K35" i="2"/>
  <c r="E36" i="2" s="1"/>
  <c r="I35" i="2"/>
  <c r="G43" i="3"/>
  <c r="H43" i="3"/>
  <c r="D53" i="4"/>
  <c r="D46" i="3" s="1"/>
  <c r="K53" i="4"/>
  <c r="I53" i="4"/>
  <c r="G53" i="4"/>
  <c r="F46" i="3" s="1"/>
  <c r="F51" i="3" s="1"/>
  <c r="E53" i="4"/>
  <c r="O51" i="2"/>
  <c r="I50" i="2"/>
  <c r="E50" i="2"/>
  <c r="P50" i="2"/>
  <c r="G50" i="2"/>
  <c r="E44" i="3" s="1"/>
  <c r="M50" i="2"/>
  <c r="D50" i="2"/>
  <c r="K50" i="2"/>
  <c r="O52" i="1"/>
  <c r="C50" i="1"/>
  <c r="B50" i="1"/>
  <c r="E52" i="1"/>
  <c r="G52" i="1"/>
  <c r="I52" i="1"/>
  <c r="Q53" i="1"/>
  <c r="R52" i="1"/>
  <c r="M53" i="1" l="1"/>
  <c r="N53" i="1"/>
  <c r="M36" i="2"/>
  <c r="G36" i="2"/>
  <c r="E30" i="3" s="1"/>
  <c r="H44" i="3"/>
  <c r="G44" i="3"/>
  <c r="O52" i="2"/>
  <c r="I51" i="2"/>
  <c r="E51" i="2"/>
  <c r="P51" i="2"/>
  <c r="G51" i="2"/>
  <c r="E45" i="3" s="1"/>
  <c r="K51" i="2"/>
  <c r="M51" i="2"/>
  <c r="D51" i="2"/>
  <c r="O53" i="1"/>
  <c r="B51" i="1"/>
  <c r="C51" i="1"/>
  <c r="I53" i="1"/>
  <c r="E53" i="1"/>
  <c r="G53" i="1"/>
  <c r="Q54" i="1"/>
  <c r="R53" i="1"/>
  <c r="M54" i="1" l="1"/>
  <c r="N54" i="1"/>
  <c r="G30" i="3"/>
  <c r="H30" i="3"/>
  <c r="K36" i="2"/>
  <c r="E37" i="2" s="1"/>
  <c r="I36" i="2"/>
  <c r="G45" i="3"/>
  <c r="H45" i="3"/>
  <c r="I52" i="2"/>
  <c r="E52" i="2"/>
  <c r="P52" i="2"/>
  <c r="G52" i="2"/>
  <c r="E46" i="3" s="1"/>
  <c r="M52" i="2"/>
  <c r="D52" i="2"/>
  <c r="K52" i="2"/>
  <c r="O54" i="1"/>
  <c r="C52" i="1"/>
  <c r="B52" i="1"/>
  <c r="E54" i="1"/>
  <c r="G54" i="1"/>
  <c r="C54" i="1"/>
  <c r="I54" i="1"/>
  <c r="B54" i="1"/>
  <c r="Q55" i="1"/>
  <c r="R54" i="1"/>
  <c r="M55" i="1" l="1"/>
  <c r="N55" i="1"/>
  <c r="M37" i="2"/>
  <c r="G37" i="2"/>
  <c r="E31" i="3" s="1"/>
  <c r="H46" i="3"/>
  <c r="G46" i="3"/>
  <c r="O55" i="1"/>
  <c r="C53" i="1"/>
  <c r="B53" i="1"/>
  <c r="R55" i="1"/>
  <c r="I55" i="1"/>
  <c r="B55" i="1"/>
  <c r="E55" i="1"/>
  <c r="C55" i="1"/>
  <c r="G55" i="1"/>
  <c r="G13" i="1"/>
  <c r="G14" i="1" s="1"/>
  <c r="H31" i="3" l="1"/>
  <c r="G31" i="3"/>
  <c r="K37" i="2"/>
  <c r="E38" i="2" s="1"/>
  <c r="I37" i="2"/>
  <c r="C15" i="1"/>
  <c r="O15" i="1" s="1"/>
  <c r="M38" i="2" l="1"/>
  <c r="G38" i="2"/>
  <c r="E32" i="3" s="1"/>
  <c r="M15" i="1" l="1"/>
  <c r="G32" i="3"/>
  <c r="H32" i="3"/>
  <c r="K38" i="2"/>
  <c r="E39" i="2" s="1"/>
  <c r="I38" i="2"/>
  <c r="I15" i="1"/>
  <c r="C16" i="1" s="1"/>
  <c r="G15" i="1"/>
  <c r="O16" i="1" l="1"/>
  <c r="E16" i="1"/>
  <c r="N16" i="1" s="1"/>
  <c r="G39" i="2"/>
  <c r="E33" i="3" s="1"/>
  <c r="M39" i="2"/>
  <c r="M16" i="1" l="1"/>
  <c r="H33" i="3"/>
  <c r="H51" i="3" s="1"/>
  <c r="G33" i="3"/>
  <c r="G51" i="3" s="1"/>
  <c r="E51" i="3"/>
  <c r="I39" i="2"/>
  <c r="K39" i="2"/>
  <c r="G16" i="1"/>
  <c r="I16" i="1"/>
  <c r="C17" i="1" s="1"/>
  <c r="O17" i="1" l="1"/>
  <c r="E17" i="1"/>
  <c r="N17" i="1" s="1"/>
  <c r="I17" i="1"/>
  <c r="C18" i="1" s="1"/>
  <c r="M17" i="1" l="1"/>
  <c r="O18" i="1"/>
  <c r="E18" i="1"/>
  <c r="N18" i="1" s="1"/>
  <c r="G17" i="1"/>
  <c r="M18" i="1"/>
  <c r="G18" i="1"/>
  <c r="I18" i="1" l="1"/>
  <c r="C19" i="1" s="1"/>
  <c r="O19" i="1" l="1"/>
  <c r="E19" i="1"/>
  <c r="N19" i="1" l="1"/>
  <c r="I19" i="1"/>
  <c r="G19" i="1"/>
  <c r="M19" i="1"/>
  <c r="C20" i="1" l="1"/>
  <c r="L13" i="1"/>
  <c r="O20" i="1" l="1"/>
  <c r="E20" i="1"/>
  <c r="N20" i="1" l="1"/>
  <c r="M20" i="1"/>
  <c r="G20" i="1"/>
  <c r="I20" i="1"/>
  <c r="C21" i="1" s="1"/>
  <c r="O21" i="1" l="1"/>
  <c r="E21" i="1"/>
  <c r="G21" i="1" s="1"/>
  <c r="N21" i="1" l="1"/>
  <c r="M21" i="1"/>
  <c r="I21" i="1"/>
  <c r="C22" i="1" s="1"/>
  <c r="O22" i="1" l="1"/>
  <c r="E22" i="1"/>
  <c r="N22" i="1" l="1"/>
  <c r="M22" i="1"/>
  <c r="G22" i="1"/>
  <c r="I22" i="1"/>
  <c r="C23" i="1" s="1"/>
  <c r="O23" i="1" l="1"/>
  <c r="E23" i="1"/>
  <c r="N23" i="1" s="1"/>
  <c r="G23" i="1" l="1"/>
  <c r="I23" i="1"/>
  <c r="C24" i="1" s="1"/>
  <c r="O24" i="1" l="1"/>
  <c r="E24" i="1"/>
  <c r="N24" i="1" l="1"/>
  <c r="M24" i="1"/>
  <c r="G24" i="1"/>
  <c r="I24" i="1"/>
  <c r="C25" i="1" s="1"/>
  <c r="O25" i="1" l="1"/>
  <c r="E25" i="1"/>
  <c r="G25" i="1" s="1"/>
  <c r="N25" i="1" l="1"/>
  <c r="M25" i="1"/>
  <c r="I25" i="1"/>
  <c r="C26" i="1" s="1"/>
  <c r="O26" i="1" l="1"/>
  <c r="E26" i="1"/>
  <c r="N26" i="1" l="1"/>
  <c r="M26" i="1"/>
  <c r="G26" i="1"/>
  <c r="I26" i="1"/>
  <c r="C27" i="1" s="1"/>
  <c r="O27" i="1" l="1"/>
  <c r="E27" i="1"/>
  <c r="G27" i="1" s="1"/>
  <c r="N27" i="1" l="1"/>
  <c r="M27" i="1"/>
  <c r="I27" i="1"/>
  <c r="C28" i="1" s="1"/>
  <c r="O28" i="1" l="1"/>
  <c r="E28" i="1"/>
  <c r="N28" i="1" l="1"/>
  <c r="M28" i="1"/>
  <c r="G28" i="1"/>
  <c r="I28" i="1"/>
  <c r="C29" i="1" s="1"/>
  <c r="O29" i="1" l="1"/>
  <c r="E29" i="1"/>
  <c r="G29" i="1" s="1"/>
  <c r="N29" i="1" l="1"/>
  <c r="M29" i="1"/>
  <c r="I29" i="1"/>
  <c r="C30" i="1" s="1"/>
  <c r="O30" i="1" l="1"/>
  <c r="E30" i="1"/>
  <c r="K33" i="1"/>
  <c r="K14" i="1"/>
  <c r="K43" i="1" s="1"/>
  <c r="N30" i="1" l="1"/>
  <c r="M30" i="1"/>
  <c r="G30" i="1"/>
  <c r="I30" i="1"/>
  <c r="C31" i="1" s="1"/>
  <c r="K23" i="1"/>
  <c r="M14" i="1"/>
  <c r="O31" i="1" l="1"/>
  <c r="E31" i="1"/>
  <c r="G31" i="1" s="1"/>
  <c r="M23" i="1"/>
  <c r="N31" i="1" l="1"/>
  <c r="M31" i="1"/>
  <c r="I31" i="1"/>
  <c r="C32" i="1" s="1"/>
  <c r="O32" i="1" l="1"/>
  <c r="I32" i="1"/>
  <c r="C33" i="1" s="1"/>
  <c r="E32" i="1"/>
  <c r="O33" i="1" l="1"/>
  <c r="E33" i="1"/>
  <c r="I33" i="1" s="1"/>
  <c r="C34" i="1" s="1"/>
  <c r="N32" i="1"/>
  <c r="M32" i="1"/>
  <c r="G32" i="1"/>
  <c r="G33" i="1" l="1"/>
  <c r="E34" i="1"/>
  <c r="I34" i="1" s="1"/>
  <c r="C35" i="1" s="1"/>
  <c r="O34" i="1"/>
  <c r="N33" i="1"/>
  <c r="M33" i="1"/>
  <c r="G34" i="1" l="1"/>
  <c r="E35" i="1"/>
  <c r="O35" i="1"/>
  <c r="I35" i="1"/>
  <c r="C36" i="1" s="1"/>
  <c r="N34" i="1"/>
  <c r="M34" i="1"/>
  <c r="O36" i="1" l="1"/>
  <c r="E36" i="1"/>
  <c r="I36" i="1" s="1"/>
  <c r="C37" i="1" s="1"/>
  <c r="N35" i="1"/>
  <c r="M35" i="1"/>
  <c r="G35" i="1"/>
  <c r="G36" i="1" l="1"/>
  <c r="E37" i="1"/>
  <c r="G37" i="1" s="1"/>
  <c r="O37" i="1"/>
  <c r="I37" i="1"/>
  <c r="C38" i="1" s="1"/>
  <c r="N36" i="1"/>
  <c r="M36" i="1"/>
  <c r="E38" i="1" l="1"/>
  <c r="O38" i="1"/>
  <c r="N37" i="1"/>
  <c r="M37" i="1"/>
  <c r="N38" i="1" l="1"/>
  <c r="M38" i="1"/>
  <c r="I38" i="1"/>
  <c r="C39" i="1" s="1"/>
  <c r="G38" i="1"/>
  <c r="O39" i="1" l="1"/>
  <c r="E39" i="1"/>
  <c r="I39" i="1" s="1"/>
  <c r="C40" i="1" s="1"/>
  <c r="O40" i="1" l="1"/>
  <c r="E40" i="1"/>
  <c r="I40" i="1" s="1"/>
  <c r="C41" i="1" s="1"/>
  <c r="N39" i="1"/>
  <c r="M39" i="1"/>
  <c r="G39" i="1"/>
  <c r="G40" i="1" l="1"/>
  <c r="O41" i="1"/>
  <c r="E41" i="1"/>
  <c r="G41" i="1"/>
  <c r="N40" i="1"/>
  <c r="M40" i="1"/>
  <c r="N41" i="1" l="1"/>
  <c r="M41" i="1"/>
  <c r="I41" i="1"/>
  <c r="C42" i="1" s="1"/>
  <c r="O42" i="1" l="1"/>
  <c r="I42" i="1"/>
  <c r="E42" i="1"/>
  <c r="N42" i="1" l="1"/>
  <c r="M42" i="1"/>
  <c r="G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M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The Accountant :
Ne faire apparaitre 
Attention qu'une seule fois même s'il y a plusieur cellules concernées.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The Accountant :
Faire apparaître une reprise de 61 004, 57
de la colonne K:L
Le calcul ne s'effectue pas car l'une des cellules du calcul est vide.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<sst xmlns="http://schemas.openxmlformats.org/spreadsheetml/2006/main" count="67" uniqueCount="31">
  <si>
    <t xml:space="preserve">Matériel industriel : </t>
  </si>
  <si>
    <t>Coût d'acquisition :</t>
  </si>
  <si>
    <t xml:space="preserve">Valeur résiduelle : </t>
  </si>
  <si>
    <t xml:space="preserve">Date d'acquisition : </t>
  </si>
  <si>
    <t>MAT IND</t>
  </si>
  <si>
    <t>Durée d'utilisation :</t>
  </si>
  <si>
    <t>Taux dégressif :</t>
  </si>
  <si>
    <t>Exercices</t>
  </si>
  <si>
    <t>Base amortissable</t>
  </si>
  <si>
    <t>Annuité amortiss.</t>
  </si>
  <si>
    <t>Annuité cumul.</t>
  </si>
  <si>
    <t>VNC</t>
  </si>
  <si>
    <t>Dotation</t>
  </si>
  <si>
    <t>Reprise</t>
  </si>
  <si>
    <t>Jour :</t>
  </si>
  <si>
    <t>Mois :</t>
  </si>
  <si>
    <t>Année :</t>
  </si>
  <si>
    <t>Linéaire / Comptable</t>
  </si>
  <si>
    <t>Dégressif / Fiscal</t>
  </si>
  <si>
    <t>Date de mise en service</t>
  </si>
  <si>
    <t>Taux linéaire :</t>
  </si>
  <si>
    <t>VNC N-1</t>
  </si>
  <si>
    <t>Valeur résiduelle :</t>
  </si>
  <si>
    <t xml:space="preserve">     X</t>
  </si>
  <si>
    <t>Amortissement Dégressif
Amortissement Fiscal</t>
  </si>
  <si>
    <t>Amortissement Linéaire
Amortissement Économique</t>
  </si>
  <si>
    <t>Linéaire / Économique</t>
  </si>
  <si>
    <t>Amortissement Dérogatoire</t>
  </si>
  <si>
    <t>Dépréciation 
Déduction</t>
  </si>
  <si>
    <t>Reprise
Réintégration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</si>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</sst>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\ _₽_-;\-* #,##0.00\ _₽_-;_-* &quot;-&quot;??\ _₽_-;_-@_-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3" fontId="0" fillId="0" borderId="1" xfId="1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9" fontId="0" fillId="0" borderId="0" xfId="2" applyFont="1" applyBorder="1" applyAlignment="1">
      <alignment horizontal="center"/>
    </xf>
    <xf numFmtId="43" fontId="0" fillId="0" borderId="0" xfId="1" applyFont="1" applyBorder="1" applyAlignment="1"/>
    <xf numFmtId="9" fontId="0" fillId="0" borderId="0" xfId="2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3" fontId="0" fillId="0" borderId="2" xfId="1" applyFont="1" applyBorder="1" applyAlignment="1"/>
    <xf numFmtId="0" fontId="0" fillId="0" borderId="0" xfId="0" applyNumberFormat="1"/>
    <xf numFmtId="0" fontId="0" fillId="0" borderId="0" xfId="0" applyFill="1" applyBorder="1"/>
    <xf numFmtId="10" fontId="0" fillId="0" borderId="1" xfId="2" applyNumberFormat="1" applyFont="1" applyBorder="1" applyAlignment="1">
      <alignment horizontal="center" vertical="center"/>
    </xf>
    <xf numFmtId="164" fontId="0" fillId="0" borderId="0" xfId="0" applyNumberFormat="1"/>
    <xf numFmtId="10" fontId="0" fillId="0" borderId="0" xfId="0" applyNumberFormat="1" applyAlignment="1">
      <alignment horizontal="center"/>
    </xf>
    <xf numFmtId="43" fontId="0" fillId="0" borderId="1" xfId="1" applyFont="1" applyBorder="1"/>
    <xf numFmtId="0" fontId="2" fillId="2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0" fontId="0" fillId="0" borderId="0" xfId="2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2" fillId="3" borderId="1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43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7" borderId="3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43" fontId="0" fillId="0" borderId="3" xfId="1" applyFont="1" applyBorder="1"/>
    <xf numFmtId="43" fontId="0" fillId="0" borderId="4" xfId="1" applyFont="1" applyBorder="1"/>
    <xf numFmtId="43" fontId="0" fillId="0" borderId="28" xfId="1" applyFont="1" applyBorder="1"/>
    <xf numFmtId="43" fontId="0" fillId="0" borderId="29" xfId="1" applyFont="1" applyBorder="1"/>
    <xf numFmtId="43" fontId="0" fillId="0" borderId="31" xfId="1" applyFont="1" applyBorder="1"/>
    <xf numFmtId="43" fontId="0" fillId="0" borderId="32" xfId="1" applyFont="1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43" fontId="5" fillId="8" borderId="23" xfId="1" applyFont="1" applyFill="1" applyBorder="1"/>
    <xf numFmtId="43" fontId="5" fillId="8" borderId="24" xfId="1" applyFont="1" applyFill="1" applyBorder="1"/>
    <xf numFmtId="43" fontId="5" fillId="8" borderId="25" xfId="1" applyFont="1" applyFill="1" applyBorder="1"/>
    <xf numFmtId="0" fontId="7" fillId="9" borderId="0" xfId="0" applyFont="1" applyFill="1" applyAlignment="1">
      <alignment horizontal="left" vertical="center"/>
    </xf>
    <xf numFmtId="0" fontId="7" fillId="9" borderId="0" xfId="0" applyFont="1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165" fontId="0" fillId="0" borderId="1" xfId="1" applyNumberFormat="1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3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3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65" fontId="0" fillId="0" borderId="19" xfId="1" applyNumberFormat="1" applyFont="1" applyBorder="1" applyAlignment="1" applyProtection="1">
      <alignment horizontal="center" vertical="center"/>
      <protection locked="0"/>
    </xf>
    <xf numFmtId="165" fontId="0" fillId="0" borderId="2" xfId="1" applyNumberFormat="1" applyFont="1" applyBorder="1" applyAlignment="1" applyProtection="1">
      <alignment horizontal="center" vertical="center"/>
      <protection locked="0"/>
    </xf>
    <xf numFmtId="0" fontId="6" fillId="7" borderId="3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43" fontId="0" fillId="0" borderId="1" xfId="1" applyFont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3" fontId="0" fillId="0" borderId="19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43" fontId="0" fillId="3" borderId="1" xfId="1" applyFont="1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16" xfId="1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3" fontId="0" fillId="0" borderId="3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3" borderId="3" xfId="1" applyFont="1" applyFill="1" applyBorder="1" applyAlignment="1">
      <alignment horizontal="center"/>
    </xf>
    <xf numFmtId="43" fontId="0" fillId="3" borderId="4" xfId="1" applyFont="1" applyFill="1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0" fillId="0" borderId="21" xfId="1" applyFont="1" applyBorder="1" applyAlignment="1">
      <alignment horizontal="center"/>
    </xf>
    <xf numFmtId="43" fontId="0" fillId="0" borderId="17" xfId="1" applyFont="1" applyBorder="1" applyAlignment="1">
      <alignment horizontal="center"/>
    </xf>
    <xf numFmtId="43" fontId="0" fillId="0" borderId="18" xfId="1" applyFont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7"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D1:T60"/>
  <sheetViews>
    <sheetView showGridLines="0" workbookViewId="0">
      <selection activeCell="H6" sqref="H6"/>
    </sheetView>
  </sheetViews>
  <sheetFormatPr baseColWidth="10" defaultColWidth="9.140625" defaultRowHeight="15" x14ac:dyDescent="0.25"/>
  <cols>
    <col min="4" max="4" width="10.7109375" bestFit="1" customWidth="1"/>
    <col min="6" max="6" width="12.85546875" bestFit="1" customWidth="1"/>
    <col min="13" max="14" width="18.5703125" customWidth="1"/>
    <col min="15" max="16" width="9.140625" hidden="1" customWidth="1"/>
    <col min="17" max="17" width="9.140625" customWidth="1"/>
    <col min="18" max="18" width="9.5703125" customWidth="1"/>
    <col min="19" max="20" width="9.140625" customWidth="1"/>
  </cols>
  <sheetData>
    <row r="1" spans="4:18" x14ac:dyDescent="0.25">
      <c r="I1" s="35"/>
      <c r="J1" s="35"/>
      <c r="K1" s="29"/>
      <c r="L1" s="30"/>
    </row>
    <row r="2" spans="4:18" x14ac:dyDescent="0.25">
      <c r="D2" s="59" t="s">
        <v>0</v>
      </c>
      <c r="E2" s="59"/>
      <c r="F2" s="60" t="s">
        <v>4</v>
      </c>
      <c r="G2" s="60"/>
      <c r="I2" s="35"/>
      <c r="J2" s="58" t="s">
        <v>5</v>
      </c>
      <c r="K2" s="58"/>
      <c r="L2" s="27">
        <v>10</v>
      </c>
      <c r="M2" s="64" t="str">
        <f>IF(L2&lt;3,"ATTENTION","")</f>
        <v/>
      </c>
      <c r="N2" s="65"/>
    </row>
    <row r="3" spans="4:18" x14ac:dyDescent="0.25">
      <c r="D3" s="59" t="s">
        <v>1</v>
      </c>
      <c r="E3" s="59"/>
      <c r="F3" s="61">
        <v>3235.2</v>
      </c>
      <c r="G3" s="61"/>
      <c r="I3" s="35"/>
      <c r="J3" s="58" t="s">
        <v>6</v>
      </c>
      <c r="K3" s="58"/>
      <c r="L3" s="17">
        <f>IF(OR(L2=3,L2=4),((100/L2)/100)*1.25,IF(OR(L2=5,L2=6),((100/L2)/100)*1.75,((100/L2)/100)*2.25))</f>
        <v>0.22500000000000001</v>
      </c>
      <c r="M3" s="62" t="str">
        <f>IF(L2&lt;3,"Méthode Dégressif minimum 3 ans","")</f>
        <v/>
      </c>
      <c r="N3" s="63"/>
    </row>
    <row r="4" spans="4:18" x14ac:dyDescent="0.25">
      <c r="D4" s="57" t="s">
        <v>3</v>
      </c>
      <c r="E4" s="57"/>
      <c r="F4" s="11" t="s">
        <v>14</v>
      </c>
      <c r="G4" s="25">
        <v>1</v>
      </c>
      <c r="H4" s="4"/>
      <c r="I4" s="28"/>
      <c r="J4" s="28"/>
      <c r="K4" s="28"/>
      <c r="L4" s="28"/>
    </row>
    <row r="5" spans="4:18" x14ac:dyDescent="0.25">
      <c r="D5" s="57"/>
      <c r="E5" s="57"/>
      <c r="F5" s="10" t="s">
        <v>15</v>
      </c>
      <c r="G5" s="25">
        <v>12</v>
      </c>
      <c r="H5" s="4"/>
      <c r="I5" s="36"/>
      <c r="J5" s="36"/>
      <c r="K5" s="32"/>
      <c r="L5" s="28"/>
      <c r="M5" s="19"/>
    </row>
    <row r="6" spans="4:18" x14ac:dyDescent="0.25">
      <c r="D6" s="57"/>
      <c r="E6" s="57"/>
      <c r="F6" s="10" t="s">
        <v>16</v>
      </c>
      <c r="G6" s="25">
        <v>2016</v>
      </c>
      <c r="H6" s="4"/>
      <c r="I6" s="36"/>
      <c r="J6" s="36"/>
      <c r="K6" s="33"/>
      <c r="L6" s="28"/>
      <c r="M6" s="1"/>
    </row>
    <row r="7" spans="4:18" x14ac:dyDescent="0.25">
      <c r="D7" s="4"/>
      <c r="E7" s="4"/>
      <c r="F7" s="4"/>
      <c r="G7" s="4"/>
      <c r="H7" s="4"/>
      <c r="I7" s="4"/>
      <c r="J7" s="4"/>
      <c r="K7" s="4"/>
      <c r="L7" s="4"/>
    </row>
    <row r="8" spans="4:18" ht="18.75" x14ac:dyDescent="0.3">
      <c r="D8" s="71" t="s">
        <v>18</v>
      </c>
      <c r="E8" s="72"/>
      <c r="F8" s="72"/>
      <c r="G8" s="72"/>
      <c r="H8" s="72"/>
      <c r="I8" s="72"/>
      <c r="J8" s="72"/>
      <c r="K8" s="72"/>
      <c r="L8" s="72"/>
      <c r="M8" s="73"/>
      <c r="P8">
        <f>G10/E10</f>
        <v>1.8749999999999999E-2</v>
      </c>
    </row>
    <row r="9" spans="4:18" s="2" customFormat="1" ht="30.75" customHeight="1" x14ac:dyDescent="0.25">
      <c r="D9" s="24" t="s">
        <v>7</v>
      </c>
      <c r="E9" s="67" t="s">
        <v>8</v>
      </c>
      <c r="F9" s="67"/>
      <c r="G9" s="68" t="s">
        <v>9</v>
      </c>
      <c r="H9" s="68"/>
      <c r="I9" s="67" t="s">
        <v>10</v>
      </c>
      <c r="J9" s="67"/>
      <c r="K9" s="67" t="s">
        <v>11</v>
      </c>
      <c r="L9" s="67"/>
      <c r="M9" s="24" t="s">
        <v>21</v>
      </c>
      <c r="N9"/>
    </row>
    <row r="10" spans="4:18" x14ac:dyDescent="0.25">
      <c r="D10" s="34">
        <f>G6</f>
        <v>2016</v>
      </c>
      <c r="E10" s="66">
        <f>$F$3</f>
        <v>3235.2</v>
      </c>
      <c r="F10" s="66"/>
      <c r="G10" s="66">
        <f>F3*L3*((13-G5)/12)</f>
        <v>60.66</v>
      </c>
      <c r="H10" s="66" t="e">
        <f>#REF!*G6*((13-#REF!)/12)</f>
        <v>#REF!</v>
      </c>
      <c r="I10" s="66">
        <f>G10</f>
        <v>60.66</v>
      </c>
      <c r="J10" s="66"/>
      <c r="K10" s="66">
        <f t="shared" ref="K10:K52" si="0">IF(O10:O52&lt;1,"",E10-G10)</f>
        <v>3174.54</v>
      </c>
      <c r="L10" s="66"/>
      <c r="M10" s="39" t="s">
        <v>23</v>
      </c>
      <c r="O10">
        <f>L2</f>
        <v>10</v>
      </c>
      <c r="P10" s="9">
        <f>1/O10</f>
        <v>0.1</v>
      </c>
      <c r="R10" s="15"/>
    </row>
    <row r="11" spans="4:18" x14ac:dyDescent="0.25">
      <c r="D11" s="34">
        <f t="shared" ref="D11:D52" si="1">IF(O10:O52&lt;1,"",D10+1)</f>
        <v>2017</v>
      </c>
      <c r="E11" s="66">
        <f t="shared" ref="E11:E52" si="2">IF($O$10:$O$52&lt;1,"",K10)</f>
        <v>3174.54</v>
      </c>
      <c r="F11" s="66"/>
      <c r="G11" s="66">
        <f>E11*L3</f>
        <v>714.27150000000006</v>
      </c>
      <c r="H11" s="66"/>
      <c r="I11" s="66">
        <f t="shared" ref="I11:I52" si="3">IF($O$10:$O$52&lt;1,"",I10+G11)</f>
        <v>774.93150000000003</v>
      </c>
      <c r="J11" s="66"/>
      <c r="K11" s="66">
        <f t="shared" si="0"/>
        <v>2460.2685000000001</v>
      </c>
      <c r="L11" s="66"/>
      <c r="M11" s="20">
        <f>E11/(1-P8)</f>
        <v>3235.2000000000003</v>
      </c>
      <c r="N11" s="18"/>
      <c r="O11">
        <f>O10-1</f>
        <v>9</v>
      </c>
      <c r="P11" s="9">
        <f t="shared" ref="P11:P52" si="4">1/O11</f>
        <v>0.1111111111111111</v>
      </c>
      <c r="R11" s="15"/>
    </row>
    <row r="12" spans="4:18" x14ac:dyDescent="0.25">
      <c r="D12" s="34">
        <f t="shared" si="1"/>
        <v>2018</v>
      </c>
      <c r="E12" s="66">
        <f t="shared" si="2"/>
        <v>2460.2685000000001</v>
      </c>
      <c r="F12" s="66"/>
      <c r="G12" s="66">
        <f t="shared" ref="G12:G52" si="5">IF($O$10:$O$52&lt;1,"",IF($P$10:$P$52&gt;$L$3,E12*$P$10:$P$52,E12*$L$3))</f>
        <v>553.5604125000001</v>
      </c>
      <c r="H12" s="66"/>
      <c r="I12" s="66">
        <f t="shared" si="3"/>
        <v>1328.4919125000001</v>
      </c>
      <c r="J12" s="66"/>
      <c r="K12" s="66">
        <f t="shared" si="0"/>
        <v>1906.7080875000001</v>
      </c>
      <c r="L12" s="66"/>
      <c r="M12" s="20">
        <f t="shared" ref="M12:M52" si="6">IF(O11:O52&lt;1,"",IF($P$10:$P$52&gt;$L$3,E12/(1-P11),E12/(1-$L$3)))</f>
        <v>3174.54</v>
      </c>
      <c r="O12">
        <f t="shared" ref="O12:O52" si="7">O11-1</f>
        <v>8</v>
      </c>
      <c r="P12" s="9">
        <f t="shared" si="4"/>
        <v>0.125</v>
      </c>
      <c r="R12" s="15"/>
    </row>
    <row r="13" spans="4:18" x14ac:dyDescent="0.25">
      <c r="D13" s="34">
        <f t="shared" si="1"/>
        <v>2019</v>
      </c>
      <c r="E13" s="66">
        <f t="shared" si="2"/>
        <v>1906.7080875000001</v>
      </c>
      <c r="F13" s="66"/>
      <c r="G13" s="66">
        <f t="shared" si="5"/>
        <v>429.00931968750007</v>
      </c>
      <c r="H13" s="66"/>
      <c r="I13" s="66">
        <f t="shared" si="3"/>
        <v>1757.5012321875001</v>
      </c>
      <c r="J13" s="66"/>
      <c r="K13" s="66">
        <f t="shared" si="0"/>
        <v>1477.6987678125001</v>
      </c>
      <c r="L13" s="66"/>
      <c r="M13" s="20">
        <f t="shared" si="6"/>
        <v>2460.2685000000001</v>
      </c>
      <c r="O13">
        <f t="shared" si="7"/>
        <v>7</v>
      </c>
      <c r="P13" s="9">
        <f t="shared" si="4"/>
        <v>0.14285714285714285</v>
      </c>
      <c r="R13" s="15"/>
    </row>
    <row r="14" spans="4:18" x14ac:dyDescent="0.25">
      <c r="D14" s="34">
        <f t="shared" si="1"/>
        <v>2020</v>
      </c>
      <c r="E14" s="66">
        <f t="shared" si="2"/>
        <v>1477.6987678125001</v>
      </c>
      <c r="F14" s="66"/>
      <c r="G14" s="66">
        <f t="shared" si="5"/>
        <v>332.48222275781256</v>
      </c>
      <c r="H14" s="66"/>
      <c r="I14" s="66">
        <f t="shared" si="3"/>
        <v>2089.9834549453126</v>
      </c>
      <c r="J14" s="66"/>
      <c r="K14" s="66">
        <f t="shared" si="0"/>
        <v>1145.2165450546877</v>
      </c>
      <c r="L14" s="66"/>
      <c r="M14" s="20">
        <f t="shared" si="6"/>
        <v>1906.7080875000001</v>
      </c>
      <c r="O14">
        <f t="shared" si="7"/>
        <v>6</v>
      </c>
      <c r="P14" s="9">
        <f t="shared" si="4"/>
        <v>0.16666666666666666</v>
      </c>
      <c r="R14" s="15"/>
    </row>
    <row r="15" spans="4:18" x14ac:dyDescent="0.25">
      <c r="D15" s="34">
        <f t="shared" si="1"/>
        <v>2021</v>
      </c>
      <c r="E15" s="66">
        <f t="shared" si="2"/>
        <v>1145.2165450546877</v>
      </c>
      <c r="F15" s="66"/>
      <c r="G15" s="66">
        <f t="shared" si="5"/>
        <v>257.67372263730476</v>
      </c>
      <c r="H15" s="66"/>
      <c r="I15" s="66">
        <f t="shared" si="3"/>
        <v>2347.6571775826174</v>
      </c>
      <c r="J15" s="66"/>
      <c r="K15" s="66">
        <f t="shared" si="0"/>
        <v>887.54282241738292</v>
      </c>
      <c r="L15" s="66"/>
      <c r="M15" s="20">
        <f t="shared" si="6"/>
        <v>1477.6987678125001</v>
      </c>
      <c r="O15">
        <f t="shared" si="7"/>
        <v>5</v>
      </c>
      <c r="P15" s="9">
        <f t="shared" si="4"/>
        <v>0.2</v>
      </c>
      <c r="R15" s="15"/>
    </row>
    <row r="16" spans="4:18" x14ac:dyDescent="0.25">
      <c r="D16" s="34">
        <f t="shared" si="1"/>
        <v>2022</v>
      </c>
      <c r="E16" s="66">
        <f t="shared" si="2"/>
        <v>887.54282241738292</v>
      </c>
      <c r="F16" s="66"/>
      <c r="G16" s="66">
        <f t="shared" si="5"/>
        <v>221.88570560434573</v>
      </c>
      <c r="H16" s="66"/>
      <c r="I16" s="66">
        <f t="shared" si="3"/>
        <v>2569.5428831869631</v>
      </c>
      <c r="J16" s="66"/>
      <c r="K16" s="66">
        <f t="shared" si="0"/>
        <v>665.65711681303719</v>
      </c>
      <c r="L16" s="66"/>
      <c r="M16" s="20">
        <f t="shared" si="6"/>
        <v>1109.4285280217287</v>
      </c>
      <c r="O16">
        <f t="shared" si="7"/>
        <v>4</v>
      </c>
      <c r="P16" s="9">
        <f t="shared" si="4"/>
        <v>0.25</v>
      </c>
      <c r="R16" s="15"/>
    </row>
    <row r="17" spans="4:20" s="5" customFormat="1" x14ac:dyDescent="0.25">
      <c r="D17" s="34">
        <f t="shared" si="1"/>
        <v>2023</v>
      </c>
      <c r="E17" s="66">
        <f t="shared" si="2"/>
        <v>665.65711681303719</v>
      </c>
      <c r="F17" s="66"/>
      <c r="G17" s="66">
        <f t="shared" si="5"/>
        <v>221.88570560434573</v>
      </c>
      <c r="H17" s="66"/>
      <c r="I17" s="66">
        <f t="shared" si="3"/>
        <v>2791.4285887913088</v>
      </c>
      <c r="J17" s="66"/>
      <c r="K17" s="66">
        <f t="shared" si="0"/>
        <v>443.77141120869146</v>
      </c>
      <c r="L17" s="66"/>
      <c r="M17" s="20">
        <f t="shared" si="6"/>
        <v>887.54282241738292</v>
      </c>
      <c r="N17"/>
      <c r="O17">
        <f t="shared" si="7"/>
        <v>3</v>
      </c>
      <c r="P17" s="9">
        <f t="shared" si="4"/>
        <v>0.33333333333333331</v>
      </c>
      <c r="R17" s="15"/>
    </row>
    <row r="18" spans="4:20" s="5" customFormat="1" x14ac:dyDescent="0.25">
      <c r="D18" s="34">
        <f t="shared" si="1"/>
        <v>2024</v>
      </c>
      <c r="E18" s="66">
        <f t="shared" si="2"/>
        <v>443.77141120869146</v>
      </c>
      <c r="F18" s="66"/>
      <c r="G18" s="66">
        <f t="shared" si="5"/>
        <v>221.88570560434573</v>
      </c>
      <c r="H18" s="66"/>
      <c r="I18" s="66">
        <f t="shared" si="3"/>
        <v>3013.3142943956545</v>
      </c>
      <c r="J18" s="66"/>
      <c r="K18" s="66">
        <f t="shared" si="0"/>
        <v>221.88570560434573</v>
      </c>
      <c r="L18" s="66"/>
      <c r="M18" s="20">
        <f t="shared" si="6"/>
        <v>665.65711681303708</v>
      </c>
      <c r="N18"/>
      <c r="O18">
        <f t="shared" si="7"/>
        <v>2</v>
      </c>
      <c r="P18" s="9">
        <f t="shared" si="4"/>
        <v>0.5</v>
      </c>
      <c r="R18" s="15"/>
      <c r="S18" s="16"/>
      <c r="T18" s="16"/>
    </row>
    <row r="19" spans="4:20" s="5" customFormat="1" x14ac:dyDescent="0.25">
      <c r="D19" s="34">
        <f t="shared" si="1"/>
        <v>2025</v>
      </c>
      <c r="E19" s="66">
        <f t="shared" si="2"/>
        <v>221.88570560434573</v>
      </c>
      <c r="F19" s="66"/>
      <c r="G19" s="66">
        <f t="shared" si="5"/>
        <v>221.88570560434573</v>
      </c>
      <c r="H19" s="66"/>
      <c r="I19" s="66">
        <f t="shared" si="3"/>
        <v>3235.2000000000003</v>
      </c>
      <c r="J19" s="66"/>
      <c r="K19" s="66">
        <f t="shared" si="0"/>
        <v>0</v>
      </c>
      <c r="L19" s="66"/>
      <c r="M19" s="20">
        <f t="shared" si="6"/>
        <v>443.77141120869146</v>
      </c>
      <c r="N19"/>
      <c r="O19">
        <f t="shared" si="7"/>
        <v>1</v>
      </c>
      <c r="P19" s="9">
        <f t="shared" si="4"/>
        <v>1</v>
      </c>
      <c r="R19" s="15"/>
      <c r="S19" s="16"/>
      <c r="T19" s="16"/>
    </row>
    <row r="20" spans="4:20" s="5" customFormat="1" x14ac:dyDescent="0.25">
      <c r="D20" s="34" t="str">
        <f t="shared" si="1"/>
        <v/>
      </c>
      <c r="E20" s="66" t="str">
        <f t="shared" si="2"/>
        <v/>
      </c>
      <c r="F20" s="66"/>
      <c r="G20" s="66" t="str">
        <f t="shared" si="5"/>
        <v/>
      </c>
      <c r="H20" s="66"/>
      <c r="I20" s="66" t="str">
        <f t="shared" si="3"/>
        <v/>
      </c>
      <c r="J20" s="66"/>
      <c r="K20" s="66" t="str">
        <f t="shared" si="0"/>
        <v/>
      </c>
      <c r="L20" s="66"/>
      <c r="M20" s="20" t="str">
        <f t="shared" si="6"/>
        <v/>
      </c>
      <c r="N20"/>
      <c r="O20">
        <f t="shared" si="7"/>
        <v>0</v>
      </c>
      <c r="P20" s="9" t="e">
        <f t="shared" si="4"/>
        <v>#DIV/0!</v>
      </c>
      <c r="R20" s="15"/>
      <c r="S20" s="16"/>
      <c r="T20" s="16"/>
    </row>
    <row r="21" spans="4:20" s="5" customFormat="1" x14ac:dyDescent="0.25">
      <c r="D21" s="34" t="str">
        <f t="shared" si="1"/>
        <v/>
      </c>
      <c r="E21" s="66" t="str">
        <f t="shared" si="2"/>
        <v/>
      </c>
      <c r="F21" s="66"/>
      <c r="G21" s="66" t="str">
        <f t="shared" si="5"/>
        <v/>
      </c>
      <c r="H21" s="66"/>
      <c r="I21" s="66" t="str">
        <f t="shared" si="3"/>
        <v/>
      </c>
      <c r="J21" s="66"/>
      <c r="K21" s="66" t="str">
        <f t="shared" si="0"/>
        <v/>
      </c>
      <c r="L21" s="66"/>
      <c r="M21" s="20" t="str">
        <f t="shared" si="6"/>
        <v/>
      </c>
      <c r="N21"/>
      <c r="O21">
        <f t="shared" si="7"/>
        <v>-1</v>
      </c>
      <c r="P21" s="9">
        <f t="shared" si="4"/>
        <v>-1</v>
      </c>
      <c r="R21" s="15"/>
      <c r="S21" s="16"/>
      <c r="T21" s="16"/>
    </row>
    <row r="22" spans="4:20" s="5" customFormat="1" x14ac:dyDescent="0.25">
      <c r="D22" s="34" t="str">
        <f t="shared" si="1"/>
        <v/>
      </c>
      <c r="E22" s="66" t="str">
        <f t="shared" si="2"/>
        <v/>
      </c>
      <c r="F22" s="66"/>
      <c r="G22" s="66" t="str">
        <f t="shared" si="5"/>
        <v/>
      </c>
      <c r="H22" s="66"/>
      <c r="I22" s="66" t="str">
        <f t="shared" si="3"/>
        <v/>
      </c>
      <c r="J22" s="66"/>
      <c r="K22" s="66" t="str">
        <f t="shared" si="0"/>
        <v/>
      </c>
      <c r="L22" s="66"/>
      <c r="M22" s="20" t="str">
        <f t="shared" si="6"/>
        <v/>
      </c>
      <c r="N22"/>
      <c r="O22">
        <f t="shared" si="7"/>
        <v>-2</v>
      </c>
      <c r="P22" s="9">
        <f t="shared" si="4"/>
        <v>-0.5</v>
      </c>
      <c r="R22" s="15"/>
    </row>
    <row r="23" spans="4:20" s="5" customFormat="1" x14ac:dyDescent="0.25">
      <c r="D23" s="34" t="str">
        <f t="shared" si="1"/>
        <v/>
      </c>
      <c r="E23" s="66" t="str">
        <f t="shared" si="2"/>
        <v/>
      </c>
      <c r="F23" s="66"/>
      <c r="G23" s="66" t="str">
        <f t="shared" si="5"/>
        <v/>
      </c>
      <c r="H23" s="66"/>
      <c r="I23" s="66" t="str">
        <f t="shared" si="3"/>
        <v/>
      </c>
      <c r="J23" s="66"/>
      <c r="K23" s="66" t="str">
        <f t="shared" si="0"/>
        <v/>
      </c>
      <c r="L23" s="66"/>
      <c r="M23" s="20" t="str">
        <f t="shared" si="6"/>
        <v/>
      </c>
      <c r="N23"/>
      <c r="O23">
        <f t="shared" si="7"/>
        <v>-3</v>
      </c>
      <c r="P23" s="9">
        <f t="shared" si="4"/>
        <v>-0.33333333333333331</v>
      </c>
      <c r="R23" s="15"/>
    </row>
    <row r="24" spans="4:20" s="5" customFormat="1" x14ac:dyDescent="0.25">
      <c r="D24" s="34" t="str">
        <f t="shared" si="1"/>
        <v/>
      </c>
      <c r="E24" s="66" t="str">
        <f t="shared" si="2"/>
        <v/>
      </c>
      <c r="F24" s="66"/>
      <c r="G24" s="66" t="str">
        <f t="shared" si="5"/>
        <v/>
      </c>
      <c r="H24" s="66"/>
      <c r="I24" s="66" t="str">
        <f t="shared" si="3"/>
        <v/>
      </c>
      <c r="J24" s="66"/>
      <c r="K24" s="66" t="str">
        <f t="shared" si="0"/>
        <v/>
      </c>
      <c r="L24" s="66"/>
      <c r="M24" s="20" t="str">
        <f t="shared" si="6"/>
        <v/>
      </c>
      <c r="N24"/>
      <c r="O24">
        <f t="shared" si="7"/>
        <v>-4</v>
      </c>
      <c r="P24" s="9">
        <f t="shared" si="4"/>
        <v>-0.25</v>
      </c>
      <c r="R24" s="15"/>
    </row>
    <row r="25" spans="4:20" s="5" customFormat="1" x14ac:dyDescent="0.25">
      <c r="D25" s="34" t="str">
        <f t="shared" si="1"/>
        <v/>
      </c>
      <c r="E25" s="66" t="str">
        <f t="shared" si="2"/>
        <v/>
      </c>
      <c r="F25" s="66"/>
      <c r="G25" s="66" t="str">
        <f t="shared" si="5"/>
        <v/>
      </c>
      <c r="H25" s="66"/>
      <c r="I25" s="66" t="str">
        <f t="shared" si="3"/>
        <v/>
      </c>
      <c r="J25" s="66"/>
      <c r="K25" s="66" t="str">
        <f t="shared" si="0"/>
        <v/>
      </c>
      <c r="L25" s="66"/>
      <c r="M25" s="20" t="str">
        <f t="shared" si="6"/>
        <v/>
      </c>
      <c r="N25"/>
      <c r="O25">
        <f t="shared" si="7"/>
        <v>-5</v>
      </c>
      <c r="P25" s="9">
        <f t="shared" si="4"/>
        <v>-0.2</v>
      </c>
      <c r="R25" s="15"/>
    </row>
    <row r="26" spans="4:20" s="5" customFormat="1" x14ac:dyDescent="0.25">
      <c r="D26" s="34" t="str">
        <f t="shared" si="1"/>
        <v/>
      </c>
      <c r="E26" s="66" t="str">
        <f t="shared" si="2"/>
        <v/>
      </c>
      <c r="F26" s="66"/>
      <c r="G26" s="66" t="str">
        <f t="shared" si="5"/>
        <v/>
      </c>
      <c r="H26" s="66"/>
      <c r="I26" s="66" t="str">
        <f t="shared" si="3"/>
        <v/>
      </c>
      <c r="J26" s="66"/>
      <c r="K26" s="66" t="str">
        <f t="shared" si="0"/>
        <v/>
      </c>
      <c r="L26" s="66"/>
      <c r="M26" s="20" t="str">
        <f t="shared" si="6"/>
        <v/>
      </c>
      <c r="N26"/>
      <c r="O26">
        <f t="shared" si="7"/>
        <v>-6</v>
      </c>
      <c r="P26" s="9">
        <f t="shared" si="4"/>
        <v>-0.16666666666666666</v>
      </c>
      <c r="R26" s="15"/>
    </row>
    <row r="27" spans="4:20" s="5" customFormat="1" x14ac:dyDescent="0.25">
      <c r="D27" s="34" t="str">
        <f t="shared" si="1"/>
        <v/>
      </c>
      <c r="E27" s="66" t="str">
        <f t="shared" si="2"/>
        <v/>
      </c>
      <c r="F27" s="66"/>
      <c r="G27" s="66" t="str">
        <f t="shared" si="5"/>
        <v/>
      </c>
      <c r="H27" s="66"/>
      <c r="I27" s="66" t="str">
        <f t="shared" si="3"/>
        <v/>
      </c>
      <c r="J27" s="66"/>
      <c r="K27" s="66" t="str">
        <f t="shared" si="0"/>
        <v/>
      </c>
      <c r="L27" s="66"/>
      <c r="M27" s="20" t="str">
        <f t="shared" si="6"/>
        <v/>
      </c>
      <c r="N27"/>
      <c r="O27">
        <f t="shared" si="7"/>
        <v>-7</v>
      </c>
      <c r="P27" s="9">
        <f t="shared" si="4"/>
        <v>-0.14285714285714285</v>
      </c>
      <c r="R27" s="15"/>
    </row>
    <row r="28" spans="4:20" s="5" customFormat="1" x14ac:dyDescent="0.25">
      <c r="D28" s="34" t="str">
        <f t="shared" si="1"/>
        <v/>
      </c>
      <c r="E28" s="66" t="str">
        <f t="shared" si="2"/>
        <v/>
      </c>
      <c r="F28" s="66"/>
      <c r="G28" s="66" t="str">
        <f t="shared" si="5"/>
        <v/>
      </c>
      <c r="H28" s="66"/>
      <c r="I28" s="66" t="str">
        <f t="shared" si="3"/>
        <v/>
      </c>
      <c r="J28" s="66"/>
      <c r="K28" s="66" t="str">
        <f t="shared" si="0"/>
        <v/>
      </c>
      <c r="L28" s="66"/>
      <c r="M28" s="20" t="str">
        <f t="shared" si="6"/>
        <v/>
      </c>
      <c r="N28"/>
      <c r="O28">
        <f t="shared" si="7"/>
        <v>-8</v>
      </c>
      <c r="P28" s="9">
        <f t="shared" si="4"/>
        <v>-0.125</v>
      </c>
      <c r="R28" s="15"/>
    </row>
    <row r="29" spans="4:20" s="5" customFormat="1" x14ac:dyDescent="0.25">
      <c r="D29" s="34" t="str">
        <f t="shared" si="1"/>
        <v/>
      </c>
      <c r="E29" s="66" t="str">
        <f t="shared" si="2"/>
        <v/>
      </c>
      <c r="F29" s="66"/>
      <c r="G29" s="66" t="str">
        <f t="shared" si="5"/>
        <v/>
      </c>
      <c r="H29" s="66"/>
      <c r="I29" s="66" t="str">
        <f t="shared" si="3"/>
        <v/>
      </c>
      <c r="J29" s="66"/>
      <c r="K29" s="66" t="str">
        <f t="shared" si="0"/>
        <v/>
      </c>
      <c r="L29" s="66"/>
      <c r="M29" s="20" t="str">
        <f t="shared" si="6"/>
        <v/>
      </c>
      <c r="N29"/>
      <c r="O29">
        <f t="shared" si="7"/>
        <v>-9</v>
      </c>
      <c r="P29" s="9">
        <f t="shared" si="4"/>
        <v>-0.1111111111111111</v>
      </c>
      <c r="R29" s="15"/>
    </row>
    <row r="30" spans="4:20" s="5" customFormat="1" x14ac:dyDescent="0.25">
      <c r="D30" s="34" t="str">
        <f t="shared" si="1"/>
        <v/>
      </c>
      <c r="E30" s="66" t="str">
        <f t="shared" si="2"/>
        <v/>
      </c>
      <c r="F30" s="66"/>
      <c r="G30" s="66" t="str">
        <f t="shared" si="5"/>
        <v/>
      </c>
      <c r="H30" s="66"/>
      <c r="I30" s="66" t="str">
        <f t="shared" si="3"/>
        <v/>
      </c>
      <c r="J30" s="66"/>
      <c r="K30" s="66" t="str">
        <f t="shared" si="0"/>
        <v/>
      </c>
      <c r="L30" s="66"/>
      <c r="M30" s="20" t="str">
        <f t="shared" si="6"/>
        <v/>
      </c>
      <c r="N30"/>
      <c r="O30">
        <f t="shared" si="7"/>
        <v>-10</v>
      </c>
      <c r="P30" s="9">
        <f t="shared" si="4"/>
        <v>-0.1</v>
      </c>
      <c r="R30" s="15"/>
    </row>
    <row r="31" spans="4:20" s="5" customFormat="1" x14ac:dyDescent="0.25">
      <c r="D31" s="34" t="str">
        <f t="shared" si="1"/>
        <v/>
      </c>
      <c r="E31" s="66" t="str">
        <f t="shared" si="2"/>
        <v/>
      </c>
      <c r="F31" s="66"/>
      <c r="G31" s="66" t="str">
        <f t="shared" si="5"/>
        <v/>
      </c>
      <c r="H31" s="66"/>
      <c r="I31" s="66" t="str">
        <f t="shared" si="3"/>
        <v/>
      </c>
      <c r="J31" s="66"/>
      <c r="K31" s="66" t="str">
        <f t="shared" si="0"/>
        <v/>
      </c>
      <c r="L31" s="66"/>
      <c r="M31" s="20" t="str">
        <f t="shared" si="6"/>
        <v/>
      </c>
      <c r="N31"/>
      <c r="O31">
        <f t="shared" si="7"/>
        <v>-11</v>
      </c>
      <c r="P31" s="9">
        <f t="shared" si="4"/>
        <v>-9.0909090909090912E-2</v>
      </c>
      <c r="R31" s="15"/>
    </row>
    <row r="32" spans="4:20" s="5" customFormat="1" x14ac:dyDescent="0.25">
      <c r="D32" s="34" t="str">
        <f t="shared" si="1"/>
        <v/>
      </c>
      <c r="E32" s="66" t="str">
        <f t="shared" si="2"/>
        <v/>
      </c>
      <c r="F32" s="66"/>
      <c r="G32" s="66" t="str">
        <f t="shared" si="5"/>
        <v/>
      </c>
      <c r="H32" s="66"/>
      <c r="I32" s="66" t="str">
        <f t="shared" si="3"/>
        <v/>
      </c>
      <c r="J32" s="66"/>
      <c r="K32" s="66" t="str">
        <f t="shared" si="0"/>
        <v/>
      </c>
      <c r="L32" s="66"/>
      <c r="M32" s="20" t="str">
        <f t="shared" si="6"/>
        <v/>
      </c>
      <c r="N32"/>
      <c r="O32">
        <f t="shared" si="7"/>
        <v>-12</v>
      </c>
      <c r="P32" s="9">
        <f t="shared" si="4"/>
        <v>-8.3333333333333329E-2</v>
      </c>
      <c r="R32" s="15"/>
    </row>
    <row r="33" spans="4:18" s="5" customFormat="1" x14ac:dyDescent="0.25">
      <c r="D33" s="34" t="str">
        <f t="shared" si="1"/>
        <v/>
      </c>
      <c r="E33" s="66" t="str">
        <f t="shared" si="2"/>
        <v/>
      </c>
      <c r="F33" s="66"/>
      <c r="G33" s="66" t="str">
        <f t="shared" si="5"/>
        <v/>
      </c>
      <c r="H33" s="66"/>
      <c r="I33" s="66" t="str">
        <f t="shared" si="3"/>
        <v/>
      </c>
      <c r="J33" s="66"/>
      <c r="K33" s="66" t="str">
        <f t="shared" si="0"/>
        <v/>
      </c>
      <c r="L33" s="66"/>
      <c r="M33" s="20" t="str">
        <f t="shared" si="6"/>
        <v/>
      </c>
      <c r="N33"/>
      <c r="O33">
        <f t="shared" si="7"/>
        <v>-13</v>
      </c>
      <c r="P33" s="9">
        <f t="shared" si="4"/>
        <v>-7.6923076923076927E-2</v>
      </c>
      <c r="R33" s="15"/>
    </row>
    <row r="34" spans="4:18" s="5" customFormat="1" x14ac:dyDescent="0.25">
      <c r="D34" s="34" t="str">
        <f t="shared" si="1"/>
        <v/>
      </c>
      <c r="E34" s="66" t="str">
        <f t="shared" si="2"/>
        <v/>
      </c>
      <c r="F34" s="66"/>
      <c r="G34" s="66" t="str">
        <f t="shared" si="5"/>
        <v/>
      </c>
      <c r="H34" s="66"/>
      <c r="I34" s="66" t="str">
        <f t="shared" si="3"/>
        <v/>
      </c>
      <c r="J34" s="66"/>
      <c r="K34" s="66" t="str">
        <f t="shared" si="0"/>
        <v/>
      </c>
      <c r="L34" s="66"/>
      <c r="M34" s="20" t="str">
        <f t="shared" si="6"/>
        <v/>
      </c>
      <c r="N34"/>
      <c r="O34">
        <f t="shared" si="7"/>
        <v>-14</v>
      </c>
      <c r="P34" s="9">
        <f t="shared" si="4"/>
        <v>-7.1428571428571425E-2</v>
      </c>
      <c r="R34" s="15"/>
    </row>
    <row r="35" spans="4:18" s="5" customFormat="1" x14ac:dyDescent="0.25">
      <c r="D35" s="34" t="str">
        <f t="shared" si="1"/>
        <v/>
      </c>
      <c r="E35" s="66" t="str">
        <f t="shared" si="2"/>
        <v/>
      </c>
      <c r="F35" s="66"/>
      <c r="G35" s="66" t="str">
        <f t="shared" si="5"/>
        <v/>
      </c>
      <c r="H35" s="66"/>
      <c r="I35" s="66" t="str">
        <f t="shared" si="3"/>
        <v/>
      </c>
      <c r="J35" s="66"/>
      <c r="K35" s="66" t="str">
        <f t="shared" si="0"/>
        <v/>
      </c>
      <c r="L35" s="66"/>
      <c r="M35" s="20" t="str">
        <f t="shared" si="6"/>
        <v/>
      </c>
      <c r="N35"/>
      <c r="O35">
        <f t="shared" si="7"/>
        <v>-15</v>
      </c>
      <c r="P35" s="9">
        <f t="shared" si="4"/>
        <v>-6.6666666666666666E-2</v>
      </c>
      <c r="R35" s="15"/>
    </row>
    <row r="36" spans="4:18" s="5" customFormat="1" x14ac:dyDescent="0.25">
      <c r="D36" s="34" t="str">
        <f t="shared" si="1"/>
        <v/>
      </c>
      <c r="E36" s="66" t="str">
        <f t="shared" si="2"/>
        <v/>
      </c>
      <c r="F36" s="66"/>
      <c r="G36" s="66" t="str">
        <f t="shared" si="5"/>
        <v/>
      </c>
      <c r="H36" s="66"/>
      <c r="I36" s="66" t="str">
        <f t="shared" si="3"/>
        <v/>
      </c>
      <c r="J36" s="66"/>
      <c r="K36" s="66" t="str">
        <f t="shared" si="0"/>
        <v/>
      </c>
      <c r="L36" s="66"/>
      <c r="M36" s="20" t="str">
        <f t="shared" si="6"/>
        <v/>
      </c>
      <c r="N36"/>
      <c r="O36">
        <f t="shared" si="7"/>
        <v>-16</v>
      </c>
      <c r="P36" s="9">
        <f t="shared" si="4"/>
        <v>-6.25E-2</v>
      </c>
      <c r="R36" s="15"/>
    </row>
    <row r="37" spans="4:18" s="5" customFormat="1" x14ac:dyDescent="0.25">
      <c r="D37" s="34" t="str">
        <f t="shared" si="1"/>
        <v/>
      </c>
      <c r="E37" s="66" t="str">
        <f t="shared" si="2"/>
        <v/>
      </c>
      <c r="F37" s="66"/>
      <c r="G37" s="66" t="str">
        <f t="shared" si="5"/>
        <v/>
      </c>
      <c r="H37" s="66"/>
      <c r="I37" s="66" t="str">
        <f t="shared" si="3"/>
        <v/>
      </c>
      <c r="J37" s="66"/>
      <c r="K37" s="66" t="str">
        <f t="shared" si="0"/>
        <v/>
      </c>
      <c r="L37" s="66"/>
      <c r="M37" s="20" t="str">
        <f t="shared" si="6"/>
        <v/>
      </c>
      <c r="N37"/>
      <c r="O37">
        <f t="shared" si="7"/>
        <v>-17</v>
      </c>
      <c r="P37" s="9">
        <f t="shared" si="4"/>
        <v>-5.8823529411764705E-2</v>
      </c>
      <c r="R37" s="15"/>
    </row>
    <row r="38" spans="4:18" s="5" customFormat="1" x14ac:dyDescent="0.25">
      <c r="D38" s="34" t="str">
        <f t="shared" si="1"/>
        <v/>
      </c>
      <c r="E38" s="66" t="str">
        <f t="shared" si="2"/>
        <v/>
      </c>
      <c r="F38" s="66"/>
      <c r="G38" s="66" t="str">
        <f t="shared" si="5"/>
        <v/>
      </c>
      <c r="H38" s="66"/>
      <c r="I38" s="66" t="str">
        <f t="shared" si="3"/>
        <v/>
      </c>
      <c r="J38" s="66"/>
      <c r="K38" s="66" t="str">
        <f t="shared" si="0"/>
        <v/>
      </c>
      <c r="L38" s="66"/>
      <c r="M38" s="20" t="str">
        <f t="shared" si="6"/>
        <v/>
      </c>
      <c r="N38"/>
      <c r="O38">
        <f t="shared" si="7"/>
        <v>-18</v>
      </c>
      <c r="P38" s="9">
        <f t="shared" si="4"/>
        <v>-5.5555555555555552E-2</v>
      </c>
      <c r="R38" s="15"/>
    </row>
    <row r="39" spans="4:18" s="5" customFormat="1" x14ac:dyDescent="0.25">
      <c r="D39" s="34" t="str">
        <f t="shared" si="1"/>
        <v/>
      </c>
      <c r="E39" s="66" t="str">
        <f t="shared" si="2"/>
        <v/>
      </c>
      <c r="F39" s="66"/>
      <c r="G39" s="66" t="str">
        <f t="shared" si="5"/>
        <v/>
      </c>
      <c r="H39" s="66"/>
      <c r="I39" s="66" t="str">
        <f t="shared" si="3"/>
        <v/>
      </c>
      <c r="J39" s="66"/>
      <c r="K39" s="66" t="str">
        <f t="shared" si="0"/>
        <v/>
      </c>
      <c r="L39" s="66"/>
      <c r="M39" s="20" t="str">
        <f t="shared" si="6"/>
        <v/>
      </c>
      <c r="N39"/>
      <c r="O39">
        <f t="shared" si="7"/>
        <v>-19</v>
      </c>
      <c r="P39" s="9">
        <f t="shared" si="4"/>
        <v>-5.2631578947368418E-2</v>
      </c>
      <c r="R39" s="15"/>
    </row>
    <row r="40" spans="4:18" s="5" customFormat="1" x14ac:dyDescent="0.25">
      <c r="D40" s="34" t="str">
        <f t="shared" si="1"/>
        <v/>
      </c>
      <c r="E40" s="66" t="str">
        <f t="shared" si="2"/>
        <v/>
      </c>
      <c r="F40" s="66"/>
      <c r="G40" s="66" t="str">
        <f t="shared" si="5"/>
        <v/>
      </c>
      <c r="H40" s="66"/>
      <c r="I40" s="66" t="str">
        <f t="shared" si="3"/>
        <v/>
      </c>
      <c r="J40" s="66"/>
      <c r="K40" s="66" t="str">
        <f t="shared" si="0"/>
        <v/>
      </c>
      <c r="L40" s="66"/>
      <c r="M40" s="20" t="str">
        <f t="shared" si="6"/>
        <v/>
      </c>
      <c r="N40"/>
      <c r="O40">
        <f t="shared" si="7"/>
        <v>-20</v>
      </c>
      <c r="P40" s="9">
        <f t="shared" si="4"/>
        <v>-0.05</v>
      </c>
      <c r="R40" s="15"/>
    </row>
    <row r="41" spans="4:18" s="5" customFormat="1" x14ac:dyDescent="0.25">
      <c r="D41" s="34" t="str">
        <f t="shared" si="1"/>
        <v/>
      </c>
      <c r="E41" s="66" t="str">
        <f t="shared" si="2"/>
        <v/>
      </c>
      <c r="F41" s="66"/>
      <c r="G41" s="66" t="str">
        <f t="shared" si="5"/>
        <v/>
      </c>
      <c r="H41" s="66"/>
      <c r="I41" s="66" t="str">
        <f t="shared" si="3"/>
        <v/>
      </c>
      <c r="J41" s="66"/>
      <c r="K41" s="66" t="str">
        <f t="shared" si="0"/>
        <v/>
      </c>
      <c r="L41" s="66"/>
      <c r="M41" s="20" t="str">
        <f t="shared" si="6"/>
        <v/>
      </c>
      <c r="N41"/>
      <c r="O41">
        <f t="shared" si="7"/>
        <v>-21</v>
      </c>
      <c r="P41" s="9">
        <f t="shared" si="4"/>
        <v>-4.7619047619047616E-2</v>
      </c>
      <c r="R41" s="15"/>
    </row>
    <row r="42" spans="4:18" s="5" customFormat="1" x14ac:dyDescent="0.25">
      <c r="D42" s="34" t="str">
        <f t="shared" si="1"/>
        <v/>
      </c>
      <c r="E42" s="66" t="str">
        <f t="shared" si="2"/>
        <v/>
      </c>
      <c r="F42" s="66"/>
      <c r="G42" s="66" t="str">
        <f t="shared" si="5"/>
        <v/>
      </c>
      <c r="H42" s="66"/>
      <c r="I42" s="66" t="str">
        <f t="shared" si="3"/>
        <v/>
      </c>
      <c r="J42" s="66"/>
      <c r="K42" s="66" t="str">
        <f t="shared" si="0"/>
        <v/>
      </c>
      <c r="L42" s="66"/>
      <c r="M42" s="20" t="str">
        <f t="shared" si="6"/>
        <v/>
      </c>
      <c r="N42"/>
      <c r="O42">
        <f t="shared" si="7"/>
        <v>-22</v>
      </c>
      <c r="P42" s="9">
        <f t="shared" si="4"/>
        <v>-4.5454545454545456E-2</v>
      </c>
      <c r="R42" s="15"/>
    </row>
    <row r="43" spans="4:18" s="5" customFormat="1" x14ac:dyDescent="0.25">
      <c r="D43" s="34" t="str">
        <f t="shared" si="1"/>
        <v/>
      </c>
      <c r="E43" s="66" t="str">
        <f t="shared" si="2"/>
        <v/>
      </c>
      <c r="F43" s="66"/>
      <c r="G43" s="66" t="str">
        <f t="shared" si="5"/>
        <v/>
      </c>
      <c r="H43" s="66"/>
      <c r="I43" s="66" t="str">
        <f t="shared" si="3"/>
        <v/>
      </c>
      <c r="J43" s="66"/>
      <c r="K43" s="66" t="str">
        <f t="shared" si="0"/>
        <v/>
      </c>
      <c r="L43" s="66"/>
      <c r="M43" s="20" t="str">
        <f t="shared" si="6"/>
        <v/>
      </c>
      <c r="N43"/>
      <c r="O43">
        <f t="shared" si="7"/>
        <v>-23</v>
      </c>
      <c r="P43" s="9">
        <f t="shared" si="4"/>
        <v>-4.3478260869565216E-2</v>
      </c>
      <c r="R43" s="15"/>
    </row>
    <row r="44" spans="4:18" s="5" customFormat="1" x14ac:dyDescent="0.25">
      <c r="D44" s="34" t="str">
        <f t="shared" si="1"/>
        <v/>
      </c>
      <c r="E44" s="66" t="str">
        <f t="shared" si="2"/>
        <v/>
      </c>
      <c r="F44" s="66"/>
      <c r="G44" s="66" t="str">
        <f t="shared" si="5"/>
        <v/>
      </c>
      <c r="H44" s="66"/>
      <c r="I44" s="66" t="str">
        <f t="shared" si="3"/>
        <v/>
      </c>
      <c r="J44" s="66"/>
      <c r="K44" s="66" t="str">
        <f t="shared" si="0"/>
        <v/>
      </c>
      <c r="L44" s="66"/>
      <c r="M44" s="20" t="str">
        <f t="shared" si="6"/>
        <v/>
      </c>
      <c r="N44"/>
      <c r="O44">
        <f t="shared" si="7"/>
        <v>-24</v>
      </c>
      <c r="P44" s="9">
        <f t="shared" si="4"/>
        <v>-4.1666666666666664E-2</v>
      </c>
      <c r="R44" s="15"/>
    </row>
    <row r="45" spans="4:18" s="5" customFormat="1" x14ac:dyDescent="0.25">
      <c r="D45" s="34" t="str">
        <f t="shared" si="1"/>
        <v/>
      </c>
      <c r="E45" s="66" t="str">
        <f t="shared" si="2"/>
        <v/>
      </c>
      <c r="F45" s="66"/>
      <c r="G45" s="66" t="str">
        <f t="shared" si="5"/>
        <v/>
      </c>
      <c r="H45" s="66"/>
      <c r="I45" s="66" t="str">
        <f t="shared" si="3"/>
        <v/>
      </c>
      <c r="J45" s="66"/>
      <c r="K45" s="66" t="str">
        <f t="shared" si="0"/>
        <v/>
      </c>
      <c r="L45" s="66"/>
      <c r="M45" s="20" t="str">
        <f t="shared" si="6"/>
        <v/>
      </c>
      <c r="N45"/>
      <c r="O45">
        <f t="shared" si="7"/>
        <v>-25</v>
      </c>
      <c r="P45" s="9">
        <f t="shared" si="4"/>
        <v>-0.04</v>
      </c>
      <c r="R45" s="15"/>
    </row>
    <row r="46" spans="4:18" s="5" customFormat="1" x14ac:dyDescent="0.25">
      <c r="D46" s="34" t="str">
        <f t="shared" si="1"/>
        <v/>
      </c>
      <c r="E46" s="66" t="str">
        <f t="shared" si="2"/>
        <v/>
      </c>
      <c r="F46" s="66"/>
      <c r="G46" s="66" t="str">
        <f t="shared" si="5"/>
        <v/>
      </c>
      <c r="H46" s="66"/>
      <c r="I46" s="66" t="str">
        <f t="shared" si="3"/>
        <v/>
      </c>
      <c r="J46" s="66"/>
      <c r="K46" s="66" t="str">
        <f t="shared" si="0"/>
        <v/>
      </c>
      <c r="L46" s="66"/>
      <c r="M46" s="20" t="str">
        <f t="shared" si="6"/>
        <v/>
      </c>
      <c r="N46"/>
      <c r="O46">
        <f t="shared" si="7"/>
        <v>-26</v>
      </c>
      <c r="P46" s="9">
        <f t="shared" si="4"/>
        <v>-3.8461538461538464E-2</v>
      </c>
      <c r="R46" s="15"/>
    </row>
    <row r="47" spans="4:18" s="5" customFormat="1" x14ac:dyDescent="0.25">
      <c r="D47" s="34" t="str">
        <f t="shared" si="1"/>
        <v/>
      </c>
      <c r="E47" s="66" t="str">
        <f t="shared" si="2"/>
        <v/>
      </c>
      <c r="F47" s="66"/>
      <c r="G47" s="66" t="str">
        <f t="shared" si="5"/>
        <v/>
      </c>
      <c r="H47" s="66"/>
      <c r="I47" s="66" t="str">
        <f t="shared" si="3"/>
        <v/>
      </c>
      <c r="J47" s="66"/>
      <c r="K47" s="66" t="str">
        <f t="shared" si="0"/>
        <v/>
      </c>
      <c r="L47" s="66"/>
      <c r="M47" s="20" t="str">
        <f t="shared" si="6"/>
        <v/>
      </c>
      <c r="N47"/>
      <c r="O47">
        <f t="shared" si="7"/>
        <v>-27</v>
      </c>
      <c r="P47" s="9">
        <f t="shared" si="4"/>
        <v>-3.7037037037037035E-2</v>
      </c>
      <c r="R47" s="15"/>
    </row>
    <row r="48" spans="4:18" s="5" customFormat="1" x14ac:dyDescent="0.25">
      <c r="D48" s="34" t="str">
        <f t="shared" si="1"/>
        <v/>
      </c>
      <c r="E48" s="66" t="str">
        <f t="shared" si="2"/>
        <v/>
      </c>
      <c r="F48" s="66"/>
      <c r="G48" s="66" t="str">
        <f t="shared" si="5"/>
        <v/>
      </c>
      <c r="H48" s="66"/>
      <c r="I48" s="66" t="str">
        <f t="shared" si="3"/>
        <v/>
      </c>
      <c r="J48" s="66"/>
      <c r="K48" s="66" t="str">
        <f t="shared" si="0"/>
        <v/>
      </c>
      <c r="L48" s="66"/>
      <c r="M48" s="20" t="str">
        <f t="shared" si="6"/>
        <v/>
      </c>
      <c r="N48"/>
      <c r="O48">
        <f t="shared" si="7"/>
        <v>-28</v>
      </c>
      <c r="P48" s="9">
        <f t="shared" si="4"/>
        <v>-3.5714285714285712E-2</v>
      </c>
      <c r="R48" s="15"/>
    </row>
    <row r="49" spans="4:18" s="5" customFormat="1" x14ac:dyDescent="0.25">
      <c r="D49" s="34" t="str">
        <f t="shared" si="1"/>
        <v/>
      </c>
      <c r="E49" s="66" t="str">
        <f t="shared" si="2"/>
        <v/>
      </c>
      <c r="F49" s="66"/>
      <c r="G49" s="66" t="str">
        <f t="shared" si="5"/>
        <v/>
      </c>
      <c r="H49" s="66"/>
      <c r="I49" s="66" t="str">
        <f t="shared" si="3"/>
        <v/>
      </c>
      <c r="J49" s="66"/>
      <c r="K49" s="66" t="str">
        <f t="shared" si="0"/>
        <v/>
      </c>
      <c r="L49" s="66"/>
      <c r="M49" s="20" t="str">
        <f t="shared" si="6"/>
        <v/>
      </c>
      <c r="N49"/>
      <c r="O49">
        <f t="shared" si="7"/>
        <v>-29</v>
      </c>
      <c r="P49" s="9">
        <f t="shared" si="4"/>
        <v>-3.4482758620689655E-2</v>
      </c>
      <c r="R49" s="15"/>
    </row>
    <row r="50" spans="4:18" s="5" customFormat="1" x14ac:dyDescent="0.25">
      <c r="D50" s="34" t="str">
        <f t="shared" si="1"/>
        <v/>
      </c>
      <c r="E50" s="66" t="str">
        <f t="shared" si="2"/>
        <v/>
      </c>
      <c r="F50" s="66"/>
      <c r="G50" s="66" t="str">
        <f t="shared" si="5"/>
        <v/>
      </c>
      <c r="H50" s="66"/>
      <c r="I50" s="66" t="str">
        <f t="shared" si="3"/>
        <v/>
      </c>
      <c r="J50" s="66"/>
      <c r="K50" s="66" t="str">
        <f t="shared" si="0"/>
        <v/>
      </c>
      <c r="L50" s="66"/>
      <c r="M50" s="20" t="str">
        <f t="shared" si="6"/>
        <v/>
      </c>
      <c r="N50"/>
      <c r="O50">
        <f t="shared" si="7"/>
        <v>-30</v>
      </c>
      <c r="P50" s="9">
        <f t="shared" si="4"/>
        <v>-3.3333333333333333E-2</v>
      </c>
      <c r="R50" s="15"/>
    </row>
    <row r="51" spans="4:18" s="5" customFormat="1" x14ac:dyDescent="0.25">
      <c r="D51" s="34" t="str">
        <f t="shared" si="1"/>
        <v/>
      </c>
      <c r="E51" s="66" t="str">
        <f t="shared" si="2"/>
        <v/>
      </c>
      <c r="F51" s="66"/>
      <c r="G51" s="66" t="str">
        <f t="shared" si="5"/>
        <v/>
      </c>
      <c r="H51" s="66"/>
      <c r="I51" s="66" t="str">
        <f t="shared" si="3"/>
        <v/>
      </c>
      <c r="J51" s="66"/>
      <c r="K51" s="66" t="str">
        <f t="shared" si="0"/>
        <v/>
      </c>
      <c r="L51" s="66"/>
      <c r="M51" s="20" t="str">
        <f t="shared" si="6"/>
        <v/>
      </c>
      <c r="N51"/>
      <c r="O51">
        <f t="shared" si="7"/>
        <v>-31</v>
      </c>
      <c r="P51" s="9">
        <f t="shared" si="4"/>
        <v>-3.2258064516129031E-2</v>
      </c>
      <c r="R51" s="15"/>
    </row>
    <row r="52" spans="4:18" s="5" customFormat="1" x14ac:dyDescent="0.25">
      <c r="D52" s="34" t="str">
        <f t="shared" si="1"/>
        <v/>
      </c>
      <c r="E52" s="66" t="str">
        <f t="shared" si="2"/>
        <v/>
      </c>
      <c r="F52" s="66"/>
      <c r="G52" s="66" t="str">
        <f t="shared" si="5"/>
        <v/>
      </c>
      <c r="H52" s="66"/>
      <c r="I52" s="66" t="str">
        <f t="shared" si="3"/>
        <v/>
      </c>
      <c r="J52" s="66"/>
      <c r="K52" s="66" t="str">
        <f t="shared" si="0"/>
        <v/>
      </c>
      <c r="L52" s="66"/>
      <c r="M52" s="20" t="str">
        <f t="shared" si="6"/>
        <v/>
      </c>
      <c r="N52"/>
      <c r="O52">
        <f t="shared" si="7"/>
        <v>-32</v>
      </c>
      <c r="P52" s="9">
        <f t="shared" si="4"/>
        <v>-3.125E-2</v>
      </c>
      <c r="R52" s="15"/>
    </row>
    <row r="53" spans="4:18" s="5" customFormat="1" x14ac:dyDescent="0.25">
      <c r="D53" s="6"/>
      <c r="E53" s="69"/>
      <c r="F53" s="69"/>
      <c r="G53" s="70"/>
      <c r="H53" s="70"/>
      <c r="I53" s="70"/>
      <c r="J53" s="70"/>
      <c r="K53" s="69"/>
      <c r="L53" s="69"/>
      <c r="N53"/>
    </row>
    <row r="54" spans="4:18" s="5" customFormat="1" x14ac:dyDescent="0.25">
      <c r="D54" s="6"/>
      <c r="E54" s="69"/>
      <c r="F54" s="69"/>
      <c r="G54" s="70"/>
      <c r="H54" s="70"/>
      <c r="I54" s="70"/>
      <c r="J54" s="70"/>
      <c r="K54" s="69"/>
      <c r="L54" s="69"/>
      <c r="N54"/>
    </row>
    <row r="55" spans="4:18" s="5" customFormat="1" x14ac:dyDescent="0.25">
      <c r="D55" s="6"/>
      <c r="E55" s="69"/>
      <c r="F55" s="69"/>
      <c r="G55" s="70"/>
      <c r="H55" s="70"/>
      <c r="I55" s="70"/>
      <c r="J55" s="70"/>
      <c r="K55" s="69"/>
      <c r="L55" s="69"/>
      <c r="N55"/>
    </row>
    <row r="56" spans="4:18" s="5" customFormat="1" x14ac:dyDescent="0.25">
      <c r="D56" s="6"/>
      <c r="E56" s="69"/>
      <c r="F56" s="69"/>
      <c r="G56" s="70"/>
      <c r="H56" s="70"/>
      <c r="I56" s="70"/>
      <c r="J56" s="70"/>
      <c r="K56" s="69"/>
      <c r="L56" s="69"/>
      <c r="N56"/>
    </row>
    <row r="57" spans="4:18" s="5" customFormat="1" x14ac:dyDescent="0.25">
      <c r="D57" s="6"/>
      <c r="E57" s="69"/>
      <c r="F57" s="69"/>
      <c r="G57" s="70"/>
      <c r="H57" s="70"/>
      <c r="I57" s="70"/>
      <c r="J57" s="70"/>
      <c r="K57" s="69"/>
      <c r="L57" s="69"/>
      <c r="N57"/>
    </row>
    <row r="58" spans="4:18" s="5" customFormat="1" x14ac:dyDescent="0.25">
      <c r="D58" s="6"/>
      <c r="E58" s="69"/>
      <c r="F58" s="69"/>
      <c r="G58" s="70"/>
      <c r="H58" s="70"/>
      <c r="I58" s="70"/>
      <c r="J58" s="70"/>
      <c r="K58" s="69"/>
      <c r="L58" s="69"/>
      <c r="N58"/>
    </row>
    <row r="59" spans="4:18" s="5" customFormat="1" x14ac:dyDescent="0.25">
      <c r="D59" s="6"/>
      <c r="E59" s="69"/>
      <c r="F59" s="69"/>
      <c r="G59" s="70"/>
      <c r="H59" s="70"/>
      <c r="I59" s="70"/>
      <c r="J59" s="70"/>
      <c r="K59" s="69"/>
      <c r="L59" s="69"/>
      <c r="N59"/>
    </row>
    <row r="60" spans="4:18" s="5" customFormat="1" x14ac:dyDescent="0.25">
      <c r="D60" s="6"/>
      <c r="E60" s="69"/>
      <c r="F60" s="69"/>
      <c r="G60" s="70"/>
      <c r="H60" s="70"/>
      <c r="I60" s="70"/>
      <c r="J60" s="70"/>
      <c r="K60" s="69"/>
      <c r="L60" s="69"/>
      <c r="N60"/>
    </row>
  </sheetData>
  <mergeCells count="218">
    <mergeCell ref="E60:F60"/>
    <mergeCell ref="G60:H60"/>
    <mergeCell ref="I60:J60"/>
    <mergeCell ref="K60:L60"/>
    <mergeCell ref="D8:M8"/>
    <mergeCell ref="E58:F58"/>
    <mergeCell ref="G58:H58"/>
    <mergeCell ref="I58:J58"/>
    <mergeCell ref="K58:L58"/>
    <mergeCell ref="E59:F59"/>
    <mergeCell ref="G59:H59"/>
    <mergeCell ref="I59:J59"/>
    <mergeCell ref="K59:L59"/>
    <mergeCell ref="E56:F56"/>
    <mergeCell ref="G56:H56"/>
    <mergeCell ref="I56:J56"/>
    <mergeCell ref="K56:L56"/>
    <mergeCell ref="E57:F57"/>
    <mergeCell ref="G57:H57"/>
    <mergeCell ref="I57:J57"/>
    <mergeCell ref="K57:L57"/>
    <mergeCell ref="E54:F54"/>
    <mergeCell ref="G54:H54"/>
    <mergeCell ref="I54:J54"/>
    <mergeCell ref="K54:L54"/>
    <mergeCell ref="E55:F55"/>
    <mergeCell ref="G55:H55"/>
    <mergeCell ref="I55:J55"/>
    <mergeCell ref="K55:L55"/>
    <mergeCell ref="E52:F52"/>
    <mergeCell ref="G52:H52"/>
    <mergeCell ref="I52:J52"/>
    <mergeCell ref="K52:L52"/>
    <mergeCell ref="E53:F53"/>
    <mergeCell ref="G53:H53"/>
    <mergeCell ref="I53:J53"/>
    <mergeCell ref="K53:L53"/>
    <mergeCell ref="E50:F50"/>
    <mergeCell ref="G50:H50"/>
    <mergeCell ref="I50:J50"/>
    <mergeCell ref="K50:L50"/>
    <mergeCell ref="E51:F51"/>
    <mergeCell ref="G51:H51"/>
    <mergeCell ref="I51:J51"/>
    <mergeCell ref="K51:L51"/>
    <mergeCell ref="E48:F48"/>
    <mergeCell ref="G48:H48"/>
    <mergeCell ref="I48:J48"/>
    <mergeCell ref="K48:L48"/>
    <mergeCell ref="E49:F49"/>
    <mergeCell ref="G49:H49"/>
    <mergeCell ref="I49:J49"/>
    <mergeCell ref="K49:L49"/>
    <mergeCell ref="E46:F46"/>
    <mergeCell ref="G46:H46"/>
    <mergeCell ref="I46:J46"/>
    <mergeCell ref="K46:L46"/>
    <mergeCell ref="E47:F47"/>
    <mergeCell ref="G47:H47"/>
    <mergeCell ref="I47:J47"/>
    <mergeCell ref="K47:L47"/>
    <mergeCell ref="E44:F44"/>
    <mergeCell ref="G44:H44"/>
    <mergeCell ref="I44:J44"/>
    <mergeCell ref="K44:L44"/>
    <mergeCell ref="E45:F45"/>
    <mergeCell ref="G45:H45"/>
    <mergeCell ref="I45:J45"/>
    <mergeCell ref="K45:L45"/>
    <mergeCell ref="E42:F42"/>
    <mergeCell ref="G42:H42"/>
    <mergeCell ref="I42:J42"/>
    <mergeCell ref="K42:L42"/>
    <mergeCell ref="E43:F43"/>
    <mergeCell ref="G43:H43"/>
    <mergeCell ref="I43:J43"/>
    <mergeCell ref="K43:L43"/>
    <mergeCell ref="E40:F40"/>
    <mergeCell ref="G40:H40"/>
    <mergeCell ref="I40:J40"/>
    <mergeCell ref="K40:L40"/>
    <mergeCell ref="E41:F41"/>
    <mergeCell ref="G41:H41"/>
    <mergeCell ref="I41:J41"/>
    <mergeCell ref="K41:L41"/>
    <mergeCell ref="E38:F38"/>
    <mergeCell ref="G38:H38"/>
    <mergeCell ref="I38:J38"/>
    <mergeCell ref="K38:L38"/>
    <mergeCell ref="E39:F39"/>
    <mergeCell ref="G39:H39"/>
    <mergeCell ref="I39:J39"/>
    <mergeCell ref="K39:L39"/>
    <mergeCell ref="E36:F36"/>
    <mergeCell ref="G36:H36"/>
    <mergeCell ref="I36:J36"/>
    <mergeCell ref="K36:L36"/>
    <mergeCell ref="E37:F37"/>
    <mergeCell ref="G37:H37"/>
    <mergeCell ref="I37:J37"/>
    <mergeCell ref="K37:L37"/>
    <mergeCell ref="E34:F34"/>
    <mergeCell ref="G34:H34"/>
    <mergeCell ref="I34:J34"/>
    <mergeCell ref="K34:L34"/>
    <mergeCell ref="E35:F35"/>
    <mergeCell ref="G35:H35"/>
    <mergeCell ref="I35:J35"/>
    <mergeCell ref="K35:L35"/>
    <mergeCell ref="E32:F32"/>
    <mergeCell ref="G32:H32"/>
    <mergeCell ref="I32:J32"/>
    <mergeCell ref="K32:L32"/>
    <mergeCell ref="E33:F33"/>
    <mergeCell ref="G33:H33"/>
    <mergeCell ref="I33:J33"/>
    <mergeCell ref="K33:L33"/>
    <mergeCell ref="E30:F30"/>
    <mergeCell ref="G30:H30"/>
    <mergeCell ref="I30:J30"/>
    <mergeCell ref="K30:L30"/>
    <mergeCell ref="E31:F31"/>
    <mergeCell ref="G31:H31"/>
    <mergeCell ref="I31:J31"/>
    <mergeCell ref="K31:L31"/>
    <mergeCell ref="E28:F28"/>
    <mergeCell ref="G28:H28"/>
    <mergeCell ref="I28:J28"/>
    <mergeCell ref="K28:L28"/>
    <mergeCell ref="E29:F29"/>
    <mergeCell ref="G29:H29"/>
    <mergeCell ref="I29:J29"/>
    <mergeCell ref="K29:L29"/>
    <mergeCell ref="E26:F26"/>
    <mergeCell ref="G26:H26"/>
    <mergeCell ref="I26:J26"/>
    <mergeCell ref="K26:L26"/>
    <mergeCell ref="E27:F27"/>
    <mergeCell ref="G27:H27"/>
    <mergeCell ref="I27:J27"/>
    <mergeCell ref="K27:L27"/>
    <mergeCell ref="E24:F24"/>
    <mergeCell ref="G24:H24"/>
    <mergeCell ref="I24:J24"/>
    <mergeCell ref="K24:L24"/>
    <mergeCell ref="E25:F25"/>
    <mergeCell ref="G25:H25"/>
    <mergeCell ref="I25:J25"/>
    <mergeCell ref="K25:L25"/>
    <mergeCell ref="E22:F22"/>
    <mergeCell ref="G22:H22"/>
    <mergeCell ref="I22:J22"/>
    <mergeCell ref="K22:L22"/>
    <mergeCell ref="E23:F23"/>
    <mergeCell ref="G23:H23"/>
    <mergeCell ref="I23:J23"/>
    <mergeCell ref="K23:L23"/>
    <mergeCell ref="E20:F20"/>
    <mergeCell ref="G20:H20"/>
    <mergeCell ref="I20:J20"/>
    <mergeCell ref="K20:L20"/>
    <mergeCell ref="E21:F21"/>
    <mergeCell ref="G21:H21"/>
    <mergeCell ref="I21:J21"/>
    <mergeCell ref="K21:L21"/>
    <mergeCell ref="E18:F18"/>
    <mergeCell ref="G18:H18"/>
    <mergeCell ref="I18:J18"/>
    <mergeCell ref="K18:L18"/>
    <mergeCell ref="E19:F19"/>
    <mergeCell ref="G19:H19"/>
    <mergeCell ref="I19:J19"/>
    <mergeCell ref="K19:L19"/>
    <mergeCell ref="E16:F16"/>
    <mergeCell ref="G16:H16"/>
    <mergeCell ref="I16:J16"/>
    <mergeCell ref="K16:L16"/>
    <mergeCell ref="E17:F17"/>
    <mergeCell ref="G17:H17"/>
    <mergeCell ref="I17:J17"/>
    <mergeCell ref="K17:L17"/>
    <mergeCell ref="E14:F14"/>
    <mergeCell ref="G14:H14"/>
    <mergeCell ref="I14:J14"/>
    <mergeCell ref="K14:L14"/>
    <mergeCell ref="E15:F15"/>
    <mergeCell ref="G15:H15"/>
    <mergeCell ref="I15:J15"/>
    <mergeCell ref="K15:L15"/>
    <mergeCell ref="E12:F12"/>
    <mergeCell ref="G12:H12"/>
    <mergeCell ref="I12:J12"/>
    <mergeCell ref="K12:L12"/>
    <mergeCell ref="E13:F13"/>
    <mergeCell ref="G13:H13"/>
    <mergeCell ref="I13:J13"/>
    <mergeCell ref="K13:L13"/>
    <mergeCell ref="E10:F10"/>
    <mergeCell ref="G10:H10"/>
    <mergeCell ref="I10:J10"/>
    <mergeCell ref="K10:L10"/>
    <mergeCell ref="E11:F11"/>
    <mergeCell ref="G11:H11"/>
    <mergeCell ref="I11:J11"/>
    <mergeCell ref="K11:L11"/>
    <mergeCell ref="E9:F9"/>
    <mergeCell ref="G9:H9"/>
    <mergeCell ref="I9:J9"/>
    <mergeCell ref="K9:L9"/>
    <mergeCell ref="D4:E6"/>
    <mergeCell ref="J2:K2"/>
    <mergeCell ref="J3:K3"/>
    <mergeCell ref="D2:E2"/>
    <mergeCell ref="F2:G2"/>
    <mergeCell ref="D3:E3"/>
    <mergeCell ref="F3:G3"/>
    <mergeCell ref="M3:N3"/>
    <mergeCell ref="M2:N2"/>
  </mergeCells>
  <conditionalFormatting sqref="L2">
    <cfRule type="cellIs" dxfId="6" priority="1" operator="lessThan">
      <formula>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D2:P61"/>
  <sheetViews>
    <sheetView showGridLines="0" workbookViewId="0">
      <selection activeCell="G7" sqref="G7"/>
    </sheetView>
  </sheetViews>
  <sheetFormatPr baseColWidth="10" defaultColWidth="9.140625" defaultRowHeight="15" x14ac:dyDescent="0.25"/>
  <cols>
    <col min="4" max="4" width="10.7109375" bestFit="1" customWidth="1"/>
    <col min="6" max="6" width="12.85546875" bestFit="1" customWidth="1"/>
    <col min="13" max="13" width="18.5703125" customWidth="1"/>
    <col min="14" max="16" width="0" hidden="1" customWidth="1"/>
  </cols>
  <sheetData>
    <row r="2" spans="4:16" x14ac:dyDescent="0.25">
      <c r="D2" s="74" t="s">
        <v>0</v>
      </c>
      <c r="E2" s="74"/>
      <c r="F2" s="60" t="s">
        <v>4</v>
      </c>
      <c r="G2" s="60"/>
      <c r="J2" s="76" t="s">
        <v>5</v>
      </c>
      <c r="K2" s="76"/>
      <c r="L2" s="27">
        <v>30</v>
      </c>
    </row>
    <row r="3" spans="4:16" x14ac:dyDescent="0.25">
      <c r="D3" s="74" t="s">
        <v>1</v>
      </c>
      <c r="E3" s="74"/>
      <c r="F3" s="61">
        <v>2000000</v>
      </c>
      <c r="G3" s="61"/>
      <c r="I3" s="35"/>
      <c r="J3" s="76" t="s">
        <v>20</v>
      </c>
      <c r="K3" s="76"/>
      <c r="L3" s="17">
        <f>1/$L$2</f>
        <v>3.3333333333333333E-2</v>
      </c>
    </row>
    <row r="4" spans="4:16" x14ac:dyDescent="0.25">
      <c r="D4" s="80" t="s">
        <v>22</v>
      </c>
      <c r="E4" s="81"/>
      <c r="F4" s="82">
        <v>500000</v>
      </c>
      <c r="G4" s="83"/>
      <c r="I4" s="35"/>
      <c r="J4" s="35"/>
      <c r="K4" s="31"/>
      <c r="L4" s="30"/>
    </row>
    <row r="5" spans="4:16" x14ac:dyDescent="0.25">
      <c r="D5" s="75" t="s">
        <v>3</v>
      </c>
      <c r="E5" s="75"/>
      <c r="F5" s="11" t="s">
        <v>14</v>
      </c>
      <c r="G5" s="25">
        <v>30</v>
      </c>
      <c r="I5" s="35"/>
      <c r="J5" s="35"/>
      <c r="K5" s="31"/>
      <c r="L5" s="30"/>
    </row>
    <row r="6" spans="4:16" x14ac:dyDescent="0.25">
      <c r="D6" s="75"/>
      <c r="E6" s="75"/>
      <c r="F6" s="10" t="s">
        <v>15</v>
      </c>
      <c r="G6" s="25">
        <v>10</v>
      </c>
      <c r="H6" s="4"/>
      <c r="I6" s="28"/>
      <c r="J6" s="28"/>
      <c r="K6" s="28"/>
      <c r="L6" s="28"/>
    </row>
    <row r="7" spans="4:16" x14ac:dyDescent="0.25">
      <c r="D7" s="75"/>
      <c r="E7" s="75"/>
      <c r="F7" s="10" t="s">
        <v>16</v>
      </c>
      <c r="G7" s="25">
        <v>2018</v>
      </c>
      <c r="H7" s="4"/>
      <c r="I7" s="36"/>
      <c r="J7" s="36"/>
      <c r="K7" s="32"/>
      <c r="L7" s="28"/>
    </row>
    <row r="8" spans="4:16" x14ac:dyDescent="0.25">
      <c r="D8" s="4"/>
      <c r="E8" s="4"/>
      <c r="F8" s="4"/>
      <c r="G8" s="4"/>
      <c r="H8" s="4"/>
      <c r="I8" s="4"/>
      <c r="J8" s="4"/>
      <c r="K8" s="4"/>
      <c r="L8" s="4"/>
    </row>
    <row r="9" spans="4:16" ht="18.75" x14ac:dyDescent="0.3">
      <c r="D9" s="77" t="s">
        <v>26</v>
      </c>
      <c r="E9" s="77"/>
      <c r="F9" s="77"/>
      <c r="G9" s="77"/>
      <c r="H9" s="77"/>
      <c r="I9" s="77"/>
      <c r="J9" s="77"/>
      <c r="K9" s="77"/>
      <c r="L9" s="77"/>
      <c r="N9">
        <f>G11/E11</f>
        <v>5.6621004566210047E-3</v>
      </c>
      <c r="O9">
        <f>LOOKUP(G6,O11:O22,P11:P22)</f>
        <v>273</v>
      </c>
    </row>
    <row r="10" spans="4:16" s="2" customFormat="1" ht="30.75" customHeight="1" x14ac:dyDescent="0.25">
      <c r="D10" s="37" t="s">
        <v>7</v>
      </c>
      <c r="E10" s="78" t="s">
        <v>8</v>
      </c>
      <c r="F10" s="78"/>
      <c r="G10" s="79" t="s">
        <v>9</v>
      </c>
      <c r="H10" s="79"/>
      <c r="I10" s="78" t="s">
        <v>10</v>
      </c>
      <c r="J10" s="78"/>
      <c r="K10" s="78" t="s">
        <v>11</v>
      </c>
      <c r="L10" s="78"/>
      <c r="M10"/>
    </row>
    <row r="11" spans="4:16" x14ac:dyDescent="0.25">
      <c r="D11" s="34">
        <f>G7</f>
        <v>2018</v>
      </c>
      <c r="E11" s="66">
        <f>IF(ISBLANK($F$4),$F$3,$F$3-$F$4)</f>
        <v>1500000</v>
      </c>
      <c r="F11" s="66"/>
      <c r="G11" s="66">
        <f>IF($G$5=1,$E$11*$L$3*(13-$G$6)/12,$E$11*$L$3*(365-($O$9+$G$5))/365)</f>
        <v>8493.1506849315065</v>
      </c>
      <c r="H11" s="66">
        <f>IF($C$13=1,$B$12*$B$18*(13-$C$14)/12,$B$12*$B$18*(365-($H$18+$C$13))/365)</f>
        <v>0</v>
      </c>
      <c r="I11" s="66">
        <f>G11</f>
        <v>8493.1506849315065</v>
      </c>
      <c r="J11" s="66"/>
      <c r="K11" s="66">
        <f>IF($N$11:$N$53&lt;1,"",$F$3-G11)</f>
        <v>1991506.8493150685</v>
      </c>
      <c r="L11" s="66"/>
      <c r="N11" s="38">
        <f>IF(AND(G5=1,G6=1),L2,L2+1)</f>
        <v>31</v>
      </c>
      <c r="O11">
        <v>1</v>
      </c>
      <c r="P11">
        <v>0</v>
      </c>
    </row>
    <row r="12" spans="4:16" x14ac:dyDescent="0.25">
      <c r="D12" s="34">
        <f t="shared" ref="D12:D53" si="0">IF(N11:N53&lt;1,"",D11+1)</f>
        <v>2019</v>
      </c>
      <c r="E12" s="66">
        <f t="shared" ref="E12:E53" si="1">IF($N$11:$N$53&lt;1,"",$E$11)</f>
        <v>1500000</v>
      </c>
      <c r="F12" s="66"/>
      <c r="G12" s="66">
        <f t="shared" ref="G12:G53" si="2">IF($N$11:$N$53&lt;1,"",IF($L$2&lt;$N$11,IF($N$11:$N$53=1,$G$12-$G$11,$E$11*$L$3),$E$11*$L$3))</f>
        <v>50000</v>
      </c>
      <c r="H12" s="66"/>
      <c r="I12" s="66">
        <f t="shared" ref="I12:I53" si="3">IF($N$11:$N$53&lt;1,"",I11+G12)</f>
        <v>58493.150684931505</v>
      </c>
      <c r="J12" s="66"/>
      <c r="K12" s="66">
        <f t="shared" ref="K12:K53" si="4">IF($N$11:$N$53&lt;1,"",K11-G12)</f>
        <v>1941506.8493150685</v>
      </c>
      <c r="L12" s="66"/>
      <c r="M12" s="18"/>
      <c r="N12" s="38">
        <f>N11-1</f>
        <v>30</v>
      </c>
      <c r="O12">
        <v>2</v>
      </c>
      <c r="P12">
        <v>31</v>
      </c>
    </row>
    <row r="13" spans="4:16" x14ac:dyDescent="0.25">
      <c r="D13" s="34">
        <f t="shared" si="0"/>
        <v>2020</v>
      </c>
      <c r="E13" s="66">
        <f t="shared" si="1"/>
        <v>1500000</v>
      </c>
      <c r="F13" s="66"/>
      <c r="G13" s="66">
        <f t="shared" si="2"/>
        <v>50000</v>
      </c>
      <c r="H13" s="66"/>
      <c r="I13" s="66">
        <f t="shared" si="3"/>
        <v>108493.1506849315</v>
      </c>
      <c r="J13" s="66"/>
      <c r="K13" s="66">
        <f t="shared" si="4"/>
        <v>1891506.8493150685</v>
      </c>
      <c r="L13" s="66"/>
      <c r="N13" s="38">
        <f t="shared" ref="N13:N53" si="5">N12-1</f>
        <v>29</v>
      </c>
      <c r="O13">
        <v>3</v>
      </c>
      <c r="P13">
        <v>59</v>
      </c>
    </row>
    <row r="14" spans="4:16" x14ac:dyDescent="0.25">
      <c r="D14" s="34">
        <f t="shared" si="0"/>
        <v>2021</v>
      </c>
      <c r="E14" s="66">
        <f t="shared" si="1"/>
        <v>1500000</v>
      </c>
      <c r="F14" s="66"/>
      <c r="G14" s="66">
        <f t="shared" si="2"/>
        <v>50000</v>
      </c>
      <c r="H14" s="66"/>
      <c r="I14" s="66">
        <f t="shared" si="3"/>
        <v>158493.15068493149</v>
      </c>
      <c r="J14" s="66"/>
      <c r="K14" s="66">
        <f t="shared" si="4"/>
        <v>1841506.8493150685</v>
      </c>
      <c r="L14" s="66"/>
      <c r="N14" s="38">
        <f t="shared" si="5"/>
        <v>28</v>
      </c>
      <c r="O14">
        <v>4</v>
      </c>
      <c r="P14">
        <v>90</v>
      </c>
    </row>
    <row r="15" spans="4:16" x14ac:dyDescent="0.25">
      <c r="D15" s="34">
        <f t="shared" si="0"/>
        <v>2022</v>
      </c>
      <c r="E15" s="66">
        <f t="shared" si="1"/>
        <v>1500000</v>
      </c>
      <c r="F15" s="66"/>
      <c r="G15" s="66">
        <f t="shared" si="2"/>
        <v>50000</v>
      </c>
      <c r="H15" s="66"/>
      <c r="I15" s="66">
        <f t="shared" si="3"/>
        <v>208493.15068493149</v>
      </c>
      <c r="J15" s="66"/>
      <c r="K15" s="66">
        <f t="shared" si="4"/>
        <v>1791506.8493150685</v>
      </c>
      <c r="L15" s="66"/>
      <c r="N15" s="38">
        <f t="shared" si="5"/>
        <v>27</v>
      </c>
      <c r="O15">
        <v>5</v>
      </c>
      <c r="P15">
        <v>120</v>
      </c>
    </row>
    <row r="16" spans="4:16" x14ac:dyDescent="0.25">
      <c r="D16" s="34">
        <f t="shared" si="0"/>
        <v>2023</v>
      </c>
      <c r="E16" s="66">
        <f t="shared" si="1"/>
        <v>1500000</v>
      </c>
      <c r="F16" s="66"/>
      <c r="G16" s="66">
        <f t="shared" si="2"/>
        <v>50000</v>
      </c>
      <c r="H16" s="66"/>
      <c r="I16" s="66">
        <f t="shared" si="3"/>
        <v>258493.15068493149</v>
      </c>
      <c r="J16" s="66"/>
      <c r="K16" s="66">
        <f t="shared" si="4"/>
        <v>1741506.8493150685</v>
      </c>
      <c r="L16" s="66"/>
      <c r="N16" s="38">
        <f t="shared" si="5"/>
        <v>26</v>
      </c>
      <c r="O16">
        <v>6</v>
      </c>
      <c r="P16">
        <v>151</v>
      </c>
    </row>
    <row r="17" spans="4:16" x14ac:dyDescent="0.25">
      <c r="D17" s="34">
        <f t="shared" si="0"/>
        <v>2024</v>
      </c>
      <c r="E17" s="66">
        <f t="shared" si="1"/>
        <v>1500000</v>
      </c>
      <c r="F17" s="66"/>
      <c r="G17" s="66">
        <f t="shared" si="2"/>
        <v>50000</v>
      </c>
      <c r="H17" s="66"/>
      <c r="I17" s="66">
        <f t="shared" si="3"/>
        <v>308493.15068493149</v>
      </c>
      <c r="J17" s="66"/>
      <c r="K17" s="66">
        <f t="shared" si="4"/>
        <v>1691506.8493150685</v>
      </c>
      <c r="L17" s="66"/>
      <c r="N17" s="38">
        <f t="shared" si="5"/>
        <v>25</v>
      </c>
      <c r="O17">
        <v>7</v>
      </c>
      <c r="P17">
        <v>181</v>
      </c>
    </row>
    <row r="18" spans="4:16" s="5" customFormat="1" x14ac:dyDescent="0.25">
      <c r="D18" s="34">
        <f t="shared" si="0"/>
        <v>2025</v>
      </c>
      <c r="E18" s="66">
        <f t="shared" si="1"/>
        <v>1500000</v>
      </c>
      <c r="F18" s="66"/>
      <c r="G18" s="66">
        <f t="shared" si="2"/>
        <v>50000</v>
      </c>
      <c r="H18" s="66"/>
      <c r="I18" s="66">
        <f t="shared" si="3"/>
        <v>358493.15068493149</v>
      </c>
      <c r="J18" s="66"/>
      <c r="K18" s="66">
        <f t="shared" si="4"/>
        <v>1641506.8493150685</v>
      </c>
      <c r="L18" s="66"/>
      <c r="M18"/>
      <c r="N18" s="38">
        <f t="shared" si="5"/>
        <v>24</v>
      </c>
      <c r="O18" s="5">
        <v>8</v>
      </c>
      <c r="P18" s="5">
        <v>212</v>
      </c>
    </row>
    <row r="19" spans="4:16" s="5" customFormat="1" x14ac:dyDescent="0.25">
      <c r="D19" s="34">
        <f t="shared" si="0"/>
        <v>2026</v>
      </c>
      <c r="E19" s="66">
        <f t="shared" si="1"/>
        <v>1500000</v>
      </c>
      <c r="F19" s="66"/>
      <c r="G19" s="66">
        <f t="shared" si="2"/>
        <v>50000</v>
      </c>
      <c r="H19" s="66"/>
      <c r="I19" s="66">
        <f t="shared" si="3"/>
        <v>408493.15068493149</v>
      </c>
      <c r="J19" s="66"/>
      <c r="K19" s="66">
        <f t="shared" si="4"/>
        <v>1591506.8493150685</v>
      </c>
      <c r="L19" s="66"/>
      <c r="M19"/>
      <c r="N19" s="38">
        <f t="shared" si="5"/>
        <v>23</v>
      </c>
      <c r="O19" s="5">
        <v>9</v>
      </c>
      <c r="P19" s="5">
        <v>243</v>
      </c>
    </row>
    <row r="20" spans="4:16" s="5" customFormat="1" x14ac:dyDescent="0.25">
      <c r="D20" s="34">
        <f t="shared" si="0"/>
        <v>2027</v>
      </c>
      <c r="E20" s="66">
        <f t="shared" si="1"/>
        <v>1500000</v>
      </c>
      <c r="F20" s="66"/>
      <c r="G20" s="66">
        <f t="shared" si="2"/>
        <v>50000</v>
      </c>
      <c r="H20" s="66"/>
      <c r="I20" s="66">
        <f t="shared" si="3"/>
        <v>458493.15068493149</v>
      </c>
      <c r="J20" s="66"/>
      <c r="K20" s="66">
        <f t="shared" si="4"/>
        <v>1541506.8493150685</v>
      </c>
      <c r="L20" s="66"/>
      <c r="M20"/>
      <c r="N20" s="38">
        <f t="shared" si="5"/>
        <v>22</v>
      </c>
      <c r="O20" s="5">
        <v>10</v>
      </c>
      <c r="P20" s="5">
        <v>273</v>
      </c>
    </row>
    <row r="21" spans="4:16" s="5" customFormat="1" x14ac:dyDescent="0.25">
      <c r="D21" s="34">
        <f t="shared" si="0"/>
        <v>2028</v>
      </c>
      <c r="E21" s="66">
        <f t="shared" si="1"/>
        <v>1500000</v>
      </c>
      <c r="F21" s="66"/>
      <c r="G21" s="66">
        <f t="shared" si="2"/>
        <v>50000</v>
      </c>
      <c r="H21" s="66"/>
      <c r="I21" s="66">
        <f t="shared" si="3"/>
        <v>508493.15068493149</v>
      </c>
      <c r="J21" s="66"/>
      <c r="K21" s="66">
        <f t="shared" si="4"/>
        <v>1491506.8493150685</v>
      </c>
      <c r="L21" s="66"/>
      <c r="M21"/>
      <c r="N21" s="38">
        <f t="shared" si="5"/>
        <v>21</v>
      </c>
      <c r="O21" s="5">
        <v>11</v>
      </c>
      <c r="P21" s="5">
        <v>304</v>
      </c>
    </row>
    <row r="22" spans="4:16" s="5" customFormat="1" x14ac:dyDescent="0.25">
      <c r="D22" s="34">
        <f t="shared" si="0"/>
        <v>2029</v>
      </c>
      <c r="E22" s="66">
        <f t="shared" si="1"/>
        <v>1500000</v>
      </c>
      <c r="F22" s="66"/>
      <c r="G22" s="66">
        <f t="shared" si="2"/>
        <v>50000</v>
      </c>
      <c r="H22" s="66"/>
      <c r="I22" s="66">
        <f t="shared" si="3"/>
        <v>558493.15068493155</v>
      </c>
      <c r="J22" s="66"/>
      <c r="K22" s="66">
        <f t="shared" si="4"/>
        <v>1441506.8493150685</v>
      </c>
      <c r="L22" s="66"/>
      <c r="M22"/>
      <c r="N22" s="38">
        <f t="shared" si="5"/>
        <v>20</v>
      </c>
      <c r="O22" s="5">
        <v>12</v>
      </c>
      <c r="P22" s="5">
        <v>334</v>
      </c>
    </row>
    <row r="23" spans="4:16" s="5" customFormat="1" x14ac:dyDescent="0.25">
      <c r="D23" s="34">
        <f t="shared" si="0"/>
        <v>2030</v>
      </c>
      <c r="E23" s="66">
        <f t="shared" si="1"/>
        <v>1500000</v>
      </c>
      <c r="F23" s="66"/>
      <c r="G23" s="66">
        <f t="shared" si="2"/>
        <v>50000</v>
      </c>
      <c r="H23" s="66"/>
      <c r="I23" s="66">
        <f t="shared" si="3"/>
        <v>608493.15068493155</v>
      </c>
      <c r="J23" s="66"/>
      <c r="K23" s="66">
        <f t="shared" si="4"/>
        <v>1391506.8493150685</v>
      </c>
      <c r="L23" s="66"/>
      <c r="M23"/>
      <c r="N23" s="38">
        <f t="shared" si="5"/>
        <v>19</v>
      </c>
    </row>
    <row r="24" spans="4:16" s="5" customFormat="1" x14ac:dyDescent="0.25">
      <c r="D24" s="34">
        <f t="shared" si="0"/>
        <v>2031</v>
      </c>
      <c r="E24" s="66">
        <f t="shared" si="1"/>
        <v>1500000</v>
      </c>
      <c r="F24" s="66"/>
      <c r="G24" s="66">
        <f t="shared" si="2"/>
        <v>50000</v>
      </c>
      <c r="H24" s="66"/>
      <c r="I24" s="66">
        <f t="shared" si="3"/>
        <v>658493.15068493155</v>
      </c>
      <c r="J24" s="66"/>
      <c r="K24" s="66">
        <f t="shared" si="4"/>
        <v>1341506.8493150685</v>
      </c>
      <c r="L24" s="66"/>
      <c r="M24"/>
      <c r="N24" s="38">
        <f t="shared" si="5"/>
        <v>18</v>
      </c>
    </row>
    <row r="25" spans="4:16" s="5" customFormat="1" x14ac:dyDescent="0.25">
      <c r="D25" s="34">
        <f t="shared" si="0"/>
        <v>2032</v>
      </c>
      <c r="E25" s="66">
        <f t="shared" si="1"/>
        <v>1500000</v>
      </c>
      <c r="F25" s="66"/>
      <c r="G25" s="66">
        <f t="shared" si="2"/>
        <v>50000</v>
      </c>
      <c r="H25" s="66"/>
      <c r="I25" s="66">
        <f t="shared" si="3"/>
        <v>708493.15068493155</v>
      </c>
      <c r="J25" s="66"/>
      <c r="K25" s="66">
        <f t="shared" si="4"/>
        <v>1291506.8493150685</v>
      </c>
      <c r="L25" s="66"/>
      <c r="M25"/>
      <c r="N25" s="38">
        <f t="shared" si="5"/>
        <v>17</v>
      </c>
    </row>
    <row r="26" spans="4:16" s="5" customFormat="1" x14ac:dyDescent="0.25">
      <c r="D26" s="34">
        <f t="shared" si="0"/>
        <v>2033</v>
      </c>
      <c r="E26" s="66">
        <f t="shared" si="1"/>
        <v>1500000</v>
      </c>
      <c r="F26" s="66"/>
      <c r="G26" s="66">
        <f t="shared" si="2"/>
        <v>50000</v>
      </c>
      <c r="H26" s="66"/>
      <c r="I26" s="66">
        <f t="shared" si="3"/>
        <v>758493.15068493155</v>
      </c>
      <c r="J26" s="66"/>
      <c r="K26" s="66">
        <f t="shared" si="4"/>
        <v>1241506.8493150685</v>
      </c>
      <c r="L26" s="66"/>
      <c r="M26"/>
      <c r="N26" s="38">
        <f t="shared" si="5"/>
        <v>16</v>
      </c>
    </row>
    <row r="27" spans="4:16" s="5" customFormat="1" x14ac:dyDescent="0.25">
      <c r="D27" s="34">
        <f t="shared" si="0"/>
        <v>2034</v>
      </c>
      <c r="E27" s="66">
        <f t="shared" si="1"/>
        <v>1500000</v>
      </c>
      <c r="F27" s="66"/>
      <c r="G27" s="66">
        <f t="shared" si="2"/>
        <v>50000</v>
      </c>
      <c r="H27" s="66"/>
      <c r="I27" s="66">
        <f t="shared" si="3"/>
        <v>808493.15068493155</v>
      </c>
      <c r="J27" s="66"/>
      <c r="K27" s="66">
        <f t="shared" si="4"/>
        <v>1191506.8493150685</v>
      </c>
      <c r="L27" s="66"/>
      <c r="M27"/>
      <c r="N27" s="38">
        <f t="shared" si="5"/>
        <v>15</v>
      </c>
    </row>
    <row r="28" spans="4:16" s="5" customFormat="1" x14ac:dyDescent="0.25">
      <c r="D28" s="34">
        <f t="shared" si="0"/>
        <v>2035</v>
      </c>
      <c r="E28" s="66">
        <f t="shared" si="1"/>
        <v>1500000</v>
      </c>
      <c r="F28" s="66"/>
      <c r="G28" s="66">
        <f t="shared" si="2"/>
        <v>50000</v>
      </c>
      <c r="H28" s="66"/>
      <c r="I28" s="66">
        <f t="shared" si="3"/>
        <v>858493.15068493155</v>
      </c>
      <c r="J28" s="66"/>
      <c r="K28" s="66">
        <f t="shared" si="4"/>
        <v>1141506.8493150685</v>
      </c>
      <c r="L28" s="66"/>
      <c r="M28"/>
      <c r="N28" s="38">
        <f t="shared" si="5"/>
        <v>14</v>
      </c>
    </row>
    <row r="29" spans="4:16" s="5" customFormat="1" x14ac:dyDescent="0.25">
      <c r="D29" s="34">
        <f t="shared" si="0"/>
        <v>2036</v>
      </c>
      <c r="E29" s="66">
        <f t="shared" si="1"/>
        <v>1500000</v>
      </c>
      <c r="F29" s="66"/>
      <c r="G29" s="66">
        <f t="shared" si="2"/>
        <v>50000</v>
      </c>
      <c r="H29" s="66"/>
      <c r="I29" s="66">
        <f t="shared" si="3"/>
        <v>908493.15068493155</v>
      </c>
      <c r="J29" s="66"/>
      <c r="K29" s="66">
        <f t="shared" si="4"/>
        <v>1091506.8493150685</v>
      </c>
      <c r="L29" s="66"/>
      <c r="M29"/>
      <c r="N29" s="38">
        <f t="shared" si="5"/>
        <v>13</v>
      </c>
    </row>
    <row r="30" spans="4:16" s="5" customFormat="1" x14ac:dyDescent="0.25">
      <c r="D30" s="34">
        <f t="shared" si="0"/>
        <v>2037</v>
      </c>
      <c r="E30" s="66">
        <f t="shared" si="1"/>
        <v>1500000</v>
      </c>
      <c r="F30" s="66"/>
      <c r="G30" s="66">
        <f t="shared" si="2"/>
        <v>50000</v>
      </c>
      <c r="H30" s="66"/>
      <c r="I30" s="66">
        <f t="shared" si="3"/>
        <v>958493.15068493155</v>
      </c>
      <c r="J30" s="66"/>
      <c r="K30" s="66">
        <f t="shared" si="4"/>
        <v>1041506.8493150685</v>
      </c>
      <c r="L30" s="66"/>
      <c r="M30"/>
      <c r="N30" s="38">
        <f t="shared" si="5"/>
        <v>12</v>
      </c>
    </row>
    <row r="31" spans="4:16" s="5" customFormat="1" x14ac:dyDescent="0.25">
      <c r="D31" s="34">
        <f t="shared" si="0"/>
        <v>2038</v>
      </c>
      <c r="E31" s="66">
        <f t="shared" si="1"/>
        <v>1500000</v>
      </c>
      <c r="F31" s="66"/>
      <c r="G31" s="66">
        <f t="shared" si="2"/>
        <v>50000</v>
      </c>
      <c r="H31" s="66"/>
      <c r="I31" s="66">
        <f t="shared" si="3"/>
        <v>1008493.1506849315</v>
      </c>
      <c r="J31" s="66"/>
      <c r="K31" s="66">
        <f t="shared" si="4"/>
        <v>991506.84931506845</v>
      </c>
      <c r="L31" s="66"/>
      <c r="M31"/>
      <c r="N31" s="38">
        <f t="shared" si="5"/>
        <v>11</v>
      </c>
    </row>
    <row r="32" spans="4:16" s="5" customFormat="1" x14ac:dyDescent="0.25">
      <c r="D32" s="34">
        <f t="shared" si="0"/>
        <v>2039</v>
      </c>
      <c r="E32" s="66">
        <f t="shared" si="1"/>
        <v>1500000</v>
      </c>
      <c r="F32" s="66"/>
      <c r="G32" s="66">
        <f t="shared" si="2"/>
        <v>50000</v>
      </c>
      <c r="H32" s="66"/>
      <c r="I32" s="66">
        <f t="shared" si="3"/>
        <v>1058493.1506849315</v>
      </c>
      <c r="J32" s="66"/>
      <c r="K32" s="66">
        <f t="shared" si="4"/>
        <v>941506.84931506845</v>
      </c>
      <c r="L32" s="66"/>
      <c r="M32"/>
      <c r="N32" s="38">
        <f t="shared" si="5"/>
        <v>10</v>
      </c>
    </row>
    <row r="33" spans="4:14" s="5" customFormat="1" x14ac:dyDescent="0.25">
      <c r="D33" s="34">
        <f t="shared" si="0"/>
        <v>2040</v>
      </c>
      <c r="E33" s="66">
        <f t="shared" si="1"/>
        <v>1500000</v>
      </c>
      <c r="F33" s="66"/>
      <c r="G33" s="66">
        <f t="shared" si="2"/>
        <v>50000</v>
      </c>
      <c r="H33" s="66"/>
      <c r="I33" s="66">
        <f t="shared" si="3"/>
        <v>1108493.1506849315</v>
      </c>
      <c r="J33" s="66"/>
      <c r="K33" s="66">
        <f t="shared" si="4"/>
        <v>891506.84931506845</v>
      </c>
      <c r="L33" s="66"/>
      <c r="M33"/>
      <c r="N33" s="38">
        <f t="shared" si="5"/>
        <v>9</v>
      </c>
    </row>
    <row r="34" spans="4:14" s="5" customFormat="1" x14ac:dyDescent="0.25">
      <c r="D34" s="34">
        <f t="shared" si="0"/>
        <v>2041</v>
      </c>
      <c r="E34" s="66">
        <f t="shared" si="1"/>
        <v>1500000</v>
      </c>
      <c r="F34" s="66"/>
      <c r="G34" s="66">
        <f t="shared" si="2"/>
        <v>50000</v>
      </c>
      <c r="H34" s="66"/>
      <c r="I34" s="66">
        <f t="shared" si="3"/>
        <v>1158493.1506849315</v>
      </c>
      <c r="J34" s="66"/>
      <c r="K34" s="66">
        <f t="shared" si="4"/>
        <v>841506.84931506845</v>
      </c>
      <c r="L34" s="66"/>
      <c r="M34"/>
      <c r="N34" s="38">
        <f t="shared" si="5"/>
        <v>8</v>
      </c>
    </row>
    <row r="35" spans="4:14" s="5" customFormat="1" x14ac:dyDescent="0.25">
      <c r="D35" s="34">
        <f t="shared" si="0"/>
        <v>2042</v>
      </c>
      <c r="E35" s="66">
        <f t="shared" si="1"/>
        <v>1500000</v>
      </c>
      <c r="F35" s="66"/>
      <c r="G35" s="66">
        <f t="shared" si="2"/>
        <v>50000</v>
      </c>
      <c r="H35" s="66"/>
      <c r="I35" s="66">
        <f t="shared" si="3"/>
        <v>1208493.1506849315</v>
      </c>
      <c r="J35" s="66"/>
      <c r="K35" s="66">
        <f t="shared" si="4"/>
        <v>791506.84931506845</v>
      </c>
      <c r="L35" s="66"/>
      <c r="M35"/>
      <c r="N35" s="38">
        <f t="shared" si="5"/>
        <v>7</v>
      </c>
    </row>
    <row r="36" spans="4:14" s="5" customFormat="1" x14ac:dyDescent="0.25">
      <c r="D36" s="34">
        <f t="shared" si="0"/>
        <v>2043</v>
      </c>
      <c r="E36" s="66">
        <f t="shared" si="1"/>
        <v>1500000</v>
      </c>
      <c r="F36" s="66"/>
      <c r="G36" s="66">
        <f t="shared" si="2"/>
        <v>50000</v>
      </c>
      <c r="H36" s="66"/>
      <c r="I36" s="66">
        <f t="shared" si="3"/>
        <v>1258493.1506849315</v>
      </c>
      <c r="J36" s="66"/>
      <c r="K36" s="66">
        <f t="shared" si="4"/>
        <v>741506.84931506845</v>
      </c>
      <c r="L36" s="66"/>
      <c r="M36"/>
      <c r="N36" s="38">
        <f t="shared" si="5"/>
        <v>6</v>
      </c>
    </row>
    <row r="37" spans="4:14" s="5" customFormat="1" x14ac:dyDescent="0.25">
      <c r="D37" s="34">
        <f t="shared" si="0"/>
        <v>2044</v>
      </c>
      <c r="E37" s="66">
        <f t="shared" si="1"/>
        <v>1500000</v>
      </c>
      <c r="F37" s="66"/>
      <c r="G37" s="66">
        <f t="shared" si="2"/>
        <v>50000</v>
      </c>
      <c r="H37" s="66"/>
      <c r="I37" s="66">
        <f t="shared" si="3"/>
        <v>1308493.1506849315</v>
      </c>
      <c r="J37" s="66"/>
      <c r="K37" s="66">
        <f t="shared" si="4"/>
        <v>691506.84931506845</v>
      </c>
      <c r="L37" s="66"/>
      <c r="M37"/>
      <c r="N37" s="38">
        <f t="shared" si="5"/>
        <v>5</v>
      </c>
    </row>
    <row r="38" spans="4:14" s="5" customFormat="1" x14ac:dyDescent="0.25">
      <c r="D38" s="34">
        <f t="shared" si="0"/>
        <v>2045</v>
      </c>
      <c r="E38" s="66">
        <f t="shared" si="1"/>
        <v>1500000</v>
      </c>
      <c r="F38" s="66"/>
      <c r="G38" s="66">
        <f t="shared" si="2"/>
        <v>50000</v>
      </c>
      <c r="H38" s="66"/>
      <c r="I38" s="66">
        <f t="shared" si="3"/>
        <v>1358493.1506849315</v>
      </c>
      <c r="J38" s="66"/>
      <c r="K38" s="66">
        <f t="shared" si="4"/>
        <v>641506.84931506845</v>
      </c>
      <c r="L38" s="66"/>
      <c r="M38"/>
      <c r="N38" s="38">
        <f t="shared" si="5"/>
        <v>4</v>
      </c>
    </row>
    <row r="39" spans="4:14" s="5" customFormat="1" x14ac:dyDescent="0.25">
      <c r="D39" s="34">
        <f t="shared" si="0"/>
        <v>2046</v>
      </c>
      <c r="E39" s="66">
        <f t="shared" si="1"/>
        <v>1500000</v>
      </c>
      <c r="F39" s="66"/>
      <c r="G39" s="66">
        <f t="shared" si="2"/>
        <v>50000</v>
      </c>
      <c r="H39" s="66"/>
      <c r="I39" s="66">
        <f t="shared" si="3"/>
        <v>1408493.1506849315</v>
      </c>
      <c r="J39" s="66"/>
      <c r="K39" s="66">
        <f t="shared" si="4"/>
        <v>591506.84931506845</v>
      </c>
      <c r="L39" s="66"/>
      <c r="M39"/>
      <c r="N39" s="38">
        <f t="shared" si="5"/>
        <v>3</v>
      </c>
    </row>
    <row r="40" spans="4:14" s="5" customFormat="1" x14ac:dyDescent="0.25">
      <c r="D40" s="34">
        <f t="shared" si="0"/>
        <v>2047</v>
      </c>
      <c r="E40" s="66">
        <f t="shared" si="1"/>
        <v>1500000</v>
      </c>
      <c r="F40" s="66"/>
      <c r="G40" s="66">
        <f t="shared" si="2"/>
        <v>50000</v>
      </c>
      <c r="H40" s="66"/>
      <c r="I40" s="66">
        <f t="shared" si="3"/>
        <v>1458493.1506849315</v>
      </c>
      <c r="J40" s="66"/>
      <c r="K40" s="66">
        <f t="shared" si="4"/>
        <v>541506.84931506845</v>
      </c>
      <c r="L40" s="66"/>
      <c r="M40"/>
      <c r="N40" s="38">
        <f t="shared" si="5"/>
        <v>2</v>
      </c>
    </row>
    <row r="41" spans="4:14" s="5" customFormat="1" x14ac:dyDescent="0.25">
      <c r="D41" s="34">
        <f t="shared" si="0"/>
        <v>2048</v>
      </c>
      <c r="E41" s="66">
        <f t="shared" si="1"/>
        <v>1500000</v>
      </c>
      <c r="F41" s="66"/>
      <c r="G41" s="66">
        <f t="shared" si="2"/>
        <v>41506.849315068495</v>
      </c>
      <c r="H41" s="66"/>
      <c r="I41" s="66">
        <f t="shared" si="3"/>
        <v>1500000</v>
      </c>
      <c r="J41" s="66"/>
      <c r="K41" s="66">
        <f t="shared" si="4"/>
        <v>499999.99999999994</v>
      </c>
      <c r="L41" s="66"/>
      <c r="M41"/>
      <c r="N41" s="38">
        <f t="shared" si="5"/>
        <v>1</v>
      </c>
    </row>
    <row r="42" spans="4:14" s="5" customFormat="1" x14ac:dyDescent="0.25">
      <c r="D42" s="34" t="str">
        <f t="shared" si="0"/>
        <v/>
      </c>
      <c r="E42" s="66" t="str">
        <f t="shared" si="1"/>
        <v/>
      </c>
      <c r="F42" s="66"/>
      <c r="G42" s="66" t="str">
        <f t="shared" si="2"/>
        <v/>
      </c>
      <c r="H42" s="66"/>
      <c r="I42" s="66" t="str">
        <f t="shared" si="3"/>
        <v/>
      </c>
      <c r="J42" s="66"/>
      <c r="K42" s="66" t="str">
        <f t="shared" si="4"/>
        <v/>
      </c>
      <c r="L42" s="66"/>
      <c r="M42"/>
      <c r="N42" s="38">
        <f t="shared" si="5"/>
        <v>0</v>
      </c>
    </row>
    <row r="43" spans="4:14" s="5" customFormat="1" x14ac:dyDescent="0.25">
      <c r="D43" s="34" t="str">
        <f t="shared" si="0"/>
        <v/>
      </c>
      <c r="E43" s="66" t="str">
        <f t="shared" si="1"/>
        <v/>
      </c>
      <c r="F43" s="66"/>
      <c r="G43" s="66" t="str">
        <f t="shared" si="2"/>
        <v/>
      </c>
      <c r="H43" s="66"/>
      <c r="I43" s="66" t="str">
        <f t="shared" si="3"/>
        <v/>
      </c>
      <c r="J43" s="66"/>
      <c r="K43" s="66" t="str">
        <f t="shared" si="4"/>
        <v/>
      </c>
      <c r="L43" s="66"/>
      <c r="M43"/>
      <c r="N43" s="38">
        <f t="shared" si="5"/>
        <v>-1</v>
      </c>
    </row>
    <row r="44" spans="4:14" s="5" customFormat="1" x14ac:dyDescent="0.25">
      <c r="D44" s="34" t="str">
        <f t="shared" si="0"/>
        <v/>
      </c>
      <c r="E44" s="66" t="str">
        <f t="shared" si="1"/>
        <v/>
      </c>
      <c r="F44" s="66"/>
      <c r="G44" s="66" t="str">
        <f t="shared" si="2"/>
        <v/>
      </c>
      <c r="H44" s="66"/>
      <c r="I44" s="66" t="str">
        <f t="shared" si="3"/>
        <v/>
      </c>
      <c r="J44" s="66"/>
      <c r="K44" s="66" t="str">
        <f t="shared" si="4"/>
        <v/>
      </c>
      <c r="L44" s="66"/>
      <c r="M44"/>
      <c r="N44" s="38">
        <f t="shared" si="5"/>
        <v>-2</v>
      </c>
    </row>
    <row r="45" spans="4:14" s="5" customFormat="1" x14ac:dyDescent="0.25">
      <c r="D45" s="34" t="str">
        <f t="shared" si="0"/>
        <v/>
      </c>
      <c r="E45" s="66" t="str">
        <f t="shared" si="1"/>
        <v/>
      </c>
      <c r="F45" s="66"/>
      <c r="G45" s="66" t="str">
        <f t="shared" si="2"/>
        <v/>
      </c>
      <c r="H45" s="66"/>
      <c r="I45" s="66" t="str">
        <f t="shared" si="3"/>
        <v/>
      </c>
      <c r="J45" s="66"/>
      <c r="K45" s="66" t="str">
        <f t="shared" si="4"/>
        <v/>
      </c>
      <c r="L45" s="66"/>
      <c r="M45"/>
      <c r="N45" s="38">
        <f t="shared" si="5"/>
        <v>-3</v>
      </c>
    </row>
    <row r="46" spans="4:14" s="5" customFormat="1" x14ac:dyDescent="0.25">
      <c r="D46" s="34" t="str">
        <f t="shared" si="0"/>
        <v/>
      </c>
      <c r="E46" s="66" t="str">
        <f t="shared" si="1"/>
        <v/>
      </c>
      <c r="F46" s="66"/>
      <c r="G46" s="66" t="str">
        <f t="shared" si="2"/>
        <v/>
      </c>
      <c r="H46" s="66"/>
      <c r="I46" s="66" t="str">
        <f t="shared" si="3"/>
        <v/>
      </c>
      <c r="J46" s="66"/>
      <c r="K46" s="66" t="str">
        <f t="shared" si="4"/>
        <v/>
      </c>
      <c r="L46" s="66"/>
      <c r="M46"/>
      <c r="N46" s="38">
        <f t="shared" si="5"/>
        <v>-4</v>
      </c>
    </row>
    <row r="47" spans="4:14" s="5" customFormat="1" x14ac:dyDescent="0.25">
      <c r="D47" s="34" t="str">
        <f t="shared" si="0"/>
        <v/>
      </c>
      <c r="E47" s="66" t="str">
        <f t="shared" si="1"/>
        <v/>
      </c>
      <c r="F47" s="66"/>
      <c r="G47" s="66" t="str">
        <f t="shared" si="2"/>
        <v/>
      </c>
      <c r="H47" s="66"/>
      <c r="I47" s="66" t="str">
        <f t="shared" si="3"/>
        <v/>
      </c>
      <c r="J47" s="66"/>
      <c r="K47" s="66" t="str">
        <f t="shared" si="4"/>
        <v/>
      </c>
      <c r="L47" s="66"/>
      <c r="M47"/>
      <c r="N47" s="38">
        <f t="shared" si="5"/>
        <v>-5</v>
      </c>
    </row>
    <row r="48" spans="4:14" s="5" customFormat="1" x14ac:dyDescent="0.25">
      <c r="D48" s="34" t="str">
        <f t="shared" si="0"/>
        <v/>
      </c>
      <c r="E48" s="66" t="str">
        <f t="shared" si="1"/>
        <v/>
      </c>
      <c r="F48" s="66"/>
      <c r="G48" s="66" t="str">
        <f t="shared" si="2"/>
        <v/>
      </c>
      <c r="H48" s="66"/>
      <c r="I48" s="66" t="str">
        <f t="shared" si="3"/>
        <v/>
      </c>
      <c r="J48" s="66"/>
      <c r="K48" s="66" t="str">
        <f t="shared" si="4"/>
        <v/>
      </c>
      <c r="L48" s="66"/>
      <c r="M48"/>
      <c r="N48" s="38">
        <f t="shared" si="5"/>
        <v>-6</v>
      </c>
    </row>
    <row r="49" spans="4:14" s="5" customFormat="1" x14ac:dyDescent="0.25">
      <c r="D49" s="34" t="str">
        <f t="shared" si="0"/>
        <v/>
      </c>
      <c r="E49" s="66" t="str">
        <f t="shared" si="1"/>
        <v/>
      </c>
      <c r="F49" s="66"/>
      <c r="G49" s="66" t="str">
        <f t="shared" si="2"/>
        <v/>
      </c>
      <c r="H49" s="66"/>
      <c r="I49" s="66" t="str">
        <f t="shared" si="3"/>
        <v/>
      </c>
      <c r="J49" s="66"/>
      <c r="K49" s="66" t="str">
        <f t="shared" si="4"/>
        <v/>
      </c>
      <c r="L49" s="66"/>
      <c r="M49"/>
      <c r="N49" s="38">
        <f t="shared" si="5"/>
        <v>-7</v>
      </c>
    </row>
    <row r="50" spans="4:14" s="5" customFormat="1" x14ac:dyDescent="0.25">
      <c r="D50" s="34" t="str">
        <f t="shared" si="0"/>
        <v/>
      </c>
      <c r="E50" s="66" t="str">
        <f t="shared" si="1"/>
        <v/>
      </c>
      <c r="F50" s="66"/>
      <c r="G50" s="66" t="str">
        <f t="shared" si="2"/>
        <v/>
      </c>
      <c r="H50" s="66"/>
      <c r="I50" s="66" t="str">
        <f t="shared" si="3"/>
        <v/>
      </c>
      <c r="J50" s="66"/>
      <c r="K50" s="66" t="str">
        <f t="shared" si="4"/>
        <v/>
      </c>
      <c r="L50" s="66"/>
      <c r="M50"/>
      <c r="N50" s="38">
        <f t="shared" si="5"/>
        <v>-8</v>
      </c>
    </row>
    <row r="51" spans="4:14" s="5" customFormat="1" x14ac:dyDescent="0.25">
      <c r="D51" s="34" t="str">
        <f t="shared" si="0"/>
        <v/>
      </c>
      <c r="E51" s="66" t="str">
        <f t="shared" si="1"/>
        <v/>
      </c>
      <c r="F51" s="66"/>
      <c r="G51" s="66" t="str">
        <f t="shared" si="2"/>
        <v/>
      </c>
      <c r="H51" s="66"/>
      <c r="I51" s="66" t="str">
        <f t="shared" si="3"/>
        <v/>
      </c>
      <c r="J51" s="66"/>
      <c r="K51" s="66" t="str">
        <f t="shared" si="4"/>
        <v/>
      </c>
      <c r="L51" s="66"/>
      <c r="M51"/>
      <c r="N51" s="38">
        <f t="shared" si="5"/>
        <v>-9</v>
      </c>
    </row>
    <row r="52" spans="4:14" s="5" customFormat="1" x14ac:dyDescent="0.25">
      <c r="D52" s="34" t="str">
        <f t="shared" si="0"/>
        <v/>
      </c>
      <c r="E52" s="66" t="str">
        <f t="shared" si="1"/>
        <v/>
      </c>
      <c r="F52" s="66"/>
      <c r="G52" s="66" t="str">
        <f t="shared" si="2"/>
        <v/>
      </c>
      <c r="H52" s="66"/>
      <c r="I52" s="66" t="str">
        <f t="shared" si="3"/>
        <v/>
      </c>
      <c r="J52" s="66"/>
      <c r="K52" s="66" t="str">
        <f t="shared" si="4"/>
        <v/>
      </c>
      <c r="L52" s="66"/>
      <c r="M52"/>
      <c r="N52" s="38">
        <f t="shared" si="5"/>
        <v>-10</v>
      </c>
    </row>
    <row r="53" spans="4:14" s="5" customFormat="1" x14ac:dyDescent="0.25">
      <c r="D53" s="34" t="str">
        <f t="shared" si="0"/>
        <v/>
      </c>
      <c r="E53" s="66" t="str">
        <f t="shared" si="1"/>
        <v/>
      </c>
      <c r="F53" s="66"/>
      <c r="G53" s="66" t="str">
        <f t="shared" si="2"/>
        <v/>
      </c>
      <c r="H53" s="66"/>
      <c r="I53" s="66" t="str">
        <f t="shared" si="3"/>
        <v/>
      </c>
      <c r="J53" s="66"/>
      <c r="K53" s="66" t="str">
        <f t="shared" si="4"/>
        <v/>
      </c>
      <c r="L53" s="66"/>
      <c r="M53"/>
      <c r="N53" s="38">
        <f t="shared" si="5"/>
        <v>-11</v>
      </c>
    </row>
    <row r="54" spans="4:14" s="5" customFormat="1" x14ac:dyDescent="0.25">
      <c r="D54" s="6"/>
      <c r="E54" s="69"/>
      <c r="F54" s="69"/>
      <c r="G54" s="70"/>
      <c r="H54" s="70"/>
      <c r="I54" s="70"/>
      <c r="J54" s="70"/>
      <c r="K54" s="69"/>
      <c r="L54" s="69"/>
      <c r="M54"/>
    </row>
    <row r="55" spans="4:14" s="5" customFormat="1" x14ac:dyDescent="0.25">
      <c r="D55" s="6"/>
      <c r="E55" s="69"/>
      <c r="F55" s="69"/>
      <c r="G55" s="70"/>
      <c r="H55" s="70"/>
      <c r="I55" s="70"/>
      <c r="J55" s="70"/>
      <c r="K55" s="69"/>
      <c r="L55" s="69"/>
      <c r="M55"/>
    </row>
    <row r="56" spans="4:14" s="5" customFormat="1" x14ac:dyDescent="0.25">
      <c r="D56" s="6"/>
      <c r="E56" s="69"/>
      <c r="F56" s="69"/>
      <c r="G56" s="70"/>
      <c r="H56" s="70"/>
      <c r="I56" s="70"/>
      <c r="J56" s="70"/>
      <c r="K56" s="69"/>
      <c r="L56" s="69"/>
      <c r="M56"/>
    </row>
    <row r="57" spans="4:14" s="5" customFormat="1" x14ac:dyDescent="0.25">
      <c r="D57" s="6"/>
      <c r="E57" s="69"/>
      <c r="F57" s="69"/>
      <c r="G57" s="70"/>
      <c r="H57" s="70"/>
      <c r="I57" s="70"/>
      <c r="J57" s="70"/>
      <c r="K57" s="69"/>
      <c r="L57" s="69"/>
      <c r="M57"/>
    </row>
    <row r="58" spans="4:14" s="5" customFormat="1" x14ac:dyDescent="0.25">
      <c r="D58" s="6"/>
      <c r="E58" s="69"/>
      <c r="F58" s="69"/>
      <c r="G58" s="70"/>
      <c r="H58" s="70"/>
      <c r="I58" s="70"/>
      <c r="J58" s="70"/>
      <c r="K58" s="69"/>
      <c r="L58" s="69"/>
      <c r="M58"/>
    </row>
    <row r="59" spans="4:14" s="5" customFormat="1" x14ac:dyDescent="0.25">
      <c r="D59" s="6"/>
      <c r="E59" s="69"/>
      <c r="F59" s="69"/>
      <c r="G59" s="70"/>
      <c r="H59" s="70"/>
      <c r="I59" s="70"/>
      <c r="J59" s="70"/>
      <c r="K59" s="69"/>
      <c r="L59" s="69"/>
      <c r="M59"/>
    </row>
    <row r="60" spans="4:14" s="5" customFormat="1" x14ac:dyDescent="0.25">
      <c r="D60" s="6"/>
      <c r="E60" s="69"/>
      <c r="F60" s="69"/>
      <c r="G60" s="70"/>
      <c r="H60" s="70"/>
      <c r="I60" s="70"/>
      <c r="J60" s="70"/>
      <c r="K60" s="69"/>
      <c r="L60" s="69"/>
      <c r="M60"/>
    </row>
    <row r="61" spans="4:14" s="5" customFormat="1" x14ac:dyDescent="0.25">
      <c r="D61" s="6"/>
      <c r="E61" s="69"/>
      <c r="F61" s="69"/>
      <c r="G61" s="70"/>
      <c r="H61" s="70"/>
      <c r="I61" s="70"/>
      <c r="J61" s="70"/>
      <c r="K61" s="69"/>
      <c r="L61" s="69"/>
      <c r="M61"/>
    </row>
  </sheetData>
  <mergeCells count="218">
    <mergeCell ref="E61:F61"/>
    <mergeCell ref="G61:H61"/>
    <mergeCell ref="I61:J61"/>
    <mergeCell ref="K61:L61"/>
    <mergeCell ref="D4:E4"/>
    <mergeCell ref="F4:G4"/>
    <mergeCell ref="E59:F59"/>
    <mergeCell ref="G59:H59"/>
    <mergeCell ref="I59:J59"/>
    <mergeCell ref="K59:L59"/>
    <mergeCell ref="E60:F60"/>
    <mergeCell ref="G60:H60"/>
    <mergeCell ref="I60:J60"/>
    <mergeCell ref="K60:L60"/>
    <mergeCell ref="E57:F57"/>
    <mergeCell ref="G57:H57"/>
    <mergeCell ref="I57:J57"/>
    <mergeCell ref="K57:L57"/>
    <mergeCell ref="E58:F58"/>
    <mergeCell ref="G58:H58"/>
    <mergeCell ref="I58:J58"/>
    <mergeCell ref="K58:L58"/>
    <mergeCell ref="E55:F55"/>
    <mergeCell ref="G55:H55"/>
    <mergeCell ref="I55:J55"/>
    <mergeCell ref="K55:L55"/>
    <mergeCell ref="E56:F56"/>
    <mergeCell ref="G56:H56"/>
    <mergeCell ref="I56:J56"/>
    <mergeCell ref="K56:L56"/>
    <mergeCell ref="E53:F53"/>
    <mergeCell ref="G53:H53"/>
    <mergeCell ref="I53:J53"/>
    <mergeCell ref="K53:L53"/>
    <mergeCell ref="E54:F54"/>
    <mergeCell ref="G54:H54"/>
    <mergeCell ref="I54:J54"/>
    <mergeCell ref="K54:L54"/>
    <mergeCell ref="E51:F51"/>
    <mergeCell ref="G51:H51"/>
    <mergeCell ref="I51:J51"/>
    <mergeCell ref="K51:L51"/>
    <mergeCell ref="E52:F52"/>
    <mergeCell ref="G52:H52"/>
    <mergeCell ref="I52:J52"/>
    <mergeCell ref="K52:L52"/>
    <mergeCell ref="E49:F49"/>
    <mergeCell ref="G49:H49"/>
    <mergeCell ref="I49:J49"/>
    <mergeCell ref="K49:L49"/>
    <mergeCell ref="E50:F50"/>
    <mergeCell ref="G50:H50"/>
    <mergeCell ref="I50:J50"/>
    <mergeCell ref="K50:L50"/>
    <mergeCell ref="E47:F47"/>
    <mergeCell ref="G47:H47"/>
    <mergeCell ref="I47:J47"/>
    <mergeCell ref="K47:L47"/>
    <mergeCell ref="E48:F48"/>
    <mergeCell ref="G48:H48"/>
    <mergeCell ref="I48:J48"/>
    <mergeCell ref="K48:L48"/>
    <mergeCell ref="E45:F45"/>
    <mergeCell ref="G45:H45"/>
    <mergeCell ref="I45:J45"/>
    <mergeCell ref="K45:L45"/>
    <mergeCell ref="E46:F46"/>
    <mergeCell ref="G46:H46"/>
    <mergeCell ref="I46:J46"/>
    <mergeCell ref="K46:L46"/>
    <mergeCell ref="E43:F43"/>
    <mergeCell ref="G43:H43"/>
    <mergeCell ref="I43:J43"/>
    <mergeCell ref="K43:L43"/>
    <mergeCell ref="E44:F44"/>
    <mergeCell ref="G44:H44"/>
    <mergeCell ref="I44:J44"/>
    <mergeCell ref="K44:L44"/>
    <mergeCell ref="E41:F41"/>
    <mergeCell ref="G41:H41"/>
    <mergeCell ref="I41:J41"/>
    <mergeCell ref="K41:L41"/>
    <mergeCell ref="E42:F42"/>
    <mergeCell ref="G42:H42"/>
    <mergeCell ref="I42:J42"/>
    <mergeCell ref="K42:L42"/>
    <mergeCell ref="E39:F39"/>
    <mergeCell ref="G39:H39"/>
    <mergeCell ref="I39:J39"/>
    <mergeCell ref="K39:L39"/>
    <mergeCell ref="E40:F40"/>
    <mergeCell ref="G40:H40"/>
    <mergeCell ref="I40:J40"/>
    <mergeCell ref="K40:L40"/>
    <mergeCell ref="E37:F37"/>
    <mergeCell ref="G37:H37"/>
    <mergeCell ref="I37:J37"/>
    <mergeCell ref="K37:L37"/>
    <mergeCell ref="E38:F38"/>
    <mergeCell ref="G38:H38"/>
    <mergeCell ref="I38:J38"/>
    <mergeCell ref="K38:L38"/>
    <mergeCell ref="E35:F35"/>
    <mergeCell ref="G35:H35"/>
    <mergeCell ref="I35:J35"/>
    <mergeCell ref="K35:L35"/>
    <mergeCell ref="E36:F36"/>
    <mergeCell ref="G36:H36"/>
    <mergeCell ref="I36:J36"/>
    <mergeCell ref="K36:L36"/>
    <mergeCell ref="E33:F33"/>
    <mergeCell ref="G33:H33"/>
    <mergeCell ref="I33:J33"/>
    <mergeCell ref="K33:L33"/>
    <mergeCell ref="E34:F34"/>
    <mergeCell ref="G34:H34"/>
    <mergeCell ref="I34:J34"/>
    <mergeCell ref="K34:L34"/>
    <mergeCell ref="E31:F31"/>
    <mergeCell ref="G31:H31"/>
    <mergeCell ref="I31:J31"/>
    <mergeCell ref="K31:L31"/>
    <mergeCell ref="E32:F32"/>
    <mergeCell ref="G32:H32"/>
    <mergeCell ref="I32:J32"/>
    <mergeCell ref="K32:L32"/>
    <mergeCell ref="E29:F29"/>
    <mergeCell ref="G29:H29"/>
    <mergeCell ref="I29:J29"/>
    <mergeCell ref="K29:L29"/>
    <mergeCell ref="E30:F30"/>
    <mergeCell ref="G30:H30"/>
    <mergeCell ref="I30:J30"/>
    <mergeCell ref="K30:L30"/>
    <mergeCell ref="E27:F27"/>
    <mergeCell ref="G27:H27"/>
    <mergeCell ref="I27:J27"/>
    <mergeCell ref="K27:L27"/>
    <mergeCell ref="E28:F28"/>
    <mergeCell ref="G28:H28"/>
    <mergeCell ref="I28:J28"/>
    <mergeCell ref="K28:L28"/>
    <mergeCell ref="E25:F25"/>
    <mergeCell ref="G25:H25"/>
    <mergeCell ref="I25:J25"/>
    <mergeCell ref="K25:L25"/>
    <mergeCell ref="E26:F26"/>
    <mergeCell ref="G26:H26"/>
    <mergeCell ref="I26:J26"/>
    <mergeCell ref="K26:L26"/>
    <mergeCell ref="E23:F23"/>
    <mergeCell ref="G23:H23"/>
    <mergeCell ref="I23:J23"/>
    <mergeCell ref="K23:L23"/>
    <mergeCell ref="E24:F24"/>
    <mergeCell ref="G24:H24"/>
    <mergeCell ref="I24:J24"/>
    <mergeCell ref="K24:L24"/>
    <mergeCell ref="E21:F21"/>
    <mergeCell ref="G21:H21"/>
    <mergeCell ref="I21:J21"/>
    <mergeCell ref="K21:L21"/>
    <mergeCell ref="E22:F22"/>
    <mergeCell ref="G22:H22"/>
    <mergeCell ref="I22:J22"/>
    <mergeCell ref="K22:L22"/>
    <mergeCell ref="E19:F19"/>
    <mergeCell ref="G19:H19"/>
    <mergeCell ref="I19:J19"/>
    <mergeCell ref="K19:L19"/>
    <mergeCell ref="E20:F20"/>
    <mergeCell ref="G20:H20"/>
    <mergeCell ref="I20:J20"/>
    <mergeCell ref="K20:L20"/>
    <mergeCell ref="E17:F17"/>
    <mergeCell ref="G17:H17"/>
    <mergeCell ref="I17:J17"/>
    <mergeCell ref="K17:L17"/>
    <mergeCell ref="E18:F18"/>
    <mergeCell ref="G18:H18"/>
    <mergeCell ref="I18:J18"/>
    <mergeCell ref="K18:L18"/>
    <mergeCell ref="E15:F15"/>
    <mergeCell ref="G15:H15"/>
    <mergeCell ref="I15:J15"/>
    <mergeCell ref="K15:L15"/>
    <mergeCell ref="E16:F16"/>
    <mergeCell ref="G16:H16"/>
    <mergeCell ref="I16:J16"/>
    <mergeCell ref="K16:L16"/>
    <mergeCell ref="E13:F13"/>
    <mergeCell ref="G13:H13"/>
    <mergeCell ref="I13:J13"/>
    <mergeCell ref="K13:L13"/>
    <mergeCell ref="E14:F14"/>
    <mergeCell ref="G14:H14"/>
    <mergeCell ref="I14:J14"/>
    <mergeCell ref="K14:L14"/>
    <mergeCell ref="E12:F12"/>
    <mergeCell ref="G12:H12"/>
    <mergeCell ref="I12:J12"/>
    <mergeCell ref="K12:L12"/>
    <mergeCell ref="J3:K3"/>
    <mergeCell ref="D9:L9"/>
    <mergeCell ref="E10:F10"/>
    <mergeCell ref="G10:H10"/>
    <mergeCell ref="I10:J10"/>
    <mergeCell ref="K10:L10"/>
    <mergeCell ref="D2:E2"/>
    <mergeCell ref="F2:G2"/>
    <mergeCell ref="D3:E3"/>
    <mergeCell ref="F3:G3"/>
    <mergeCell ref="D5:E7"/>
    <mergeCell ref="J2:K2"/>
    <mergeCell ref="E11:F11"/>
    <mergeCell ref="G11:H11"/>
    <mergeCell ref="I11:J11"/>
    <mergeCell ref="K11:L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D1:H51"/>
  <sheetViews>
    <sheetView showGridLines="0" workbookViewId="0">
      <selection activeCell="H20" sqref="H20"/>
    </sheetView>
  </sheetViews>
  <sheetFormatPr baseColWidth="10" defaultRowHeight="15" x14ac:dyDescent="0.25"/>
  <cols>
    <col min="5" max="5" width="27.140625" customWidth="1"/>
    <col min="6" max="6" width="30" customWidth="1"/>
    <col min="7" max="7" width="17.7109375" customWidth="1"/>
    <col min="8" max="8" width="17.5703125" customWidth="1"/>
  </cols>
  <sheetData>
    <row r="1" spans="4:8" ht="15.75" thickBot="1" x14ac:dyDescent="0.3"/>
    <row r="2" spans="4:8" s="40" customFormat="1" ht="35.1" customHeight="1" x14ac:dyDescent="0.25">
      <c r="D2" s="84" t="s">
        <v>7</v>
      </c>
      <c r="E2" s="86" t="s">
        <v>24</v>
      </c>
      <c r="F2" s="88" t="s">
        <v>25</v>
      </c>
      <c r="G2" s="90" t="s">
        <v>27</v>
      </c>
      <c r="H2" s="91"/>
    </row>
    <row r="3" spans="4:8" ht="31.5" x14ac:dyDescent="0.25">
      <c r="D3" s="85"/>
      <c r="E3" s="87"/>
      <c r="F3" s="89"/>
      <c r="G3" s="41" t="s">
        <v>28</v>
      </c>
      <c r="H3" s="42" t="s">
        <v>29</v>
      </c>
    </row>
    <row r="4" spans="4:8" x14ac:dyDescent="0.25">
      <c r="D4" s="49">
        <f>IF(ISBLANK('Amortissement Linéaire'!D11),"",'Amortissement Linéaire'!D11)</f>
        <v>2018</v>
      </c>
      <c r="E4" s="47">
        <f>IF('Amortissement Dégressif'!G10="",0,'Amortissement Dégressif'!G10)</f>
        <v>60.66</v>
      </c>
      <c r="F4" s="47">
        <f>IF('Amortissement Linéaire'!G11="",0,'Amortissement Linéaire'!G11)</f>
        <v>8493.1506849315065</v>
      </c>
      <c r="G4" s="43" t="str">
        <f>IF(E4-F4&gt;0,E4-F4,"")</f>
        <v/>
      </c>
      <c r="H4" s="44">
        <f>IF(E4-F4&lt;0,-(E4-F4),"")</f>
        <v>8432.4906849315066</v>
      </c>
    </row>
    <row r="5" spans="4:8" x14ac:dyDescent="0.25">
      <c r="D5" s="49">
        <f>IF(ISBLANK('Amortissement Linéaire'!D12),"",'Amortissement Linéaire'!D12)</f>
        <v>2019</v>
      </c>
      <c r="E5" s="47">
        <f>IF('Amortissement Dégressif'!G11="",0,'Amortissement Dégressif'!G11)</f>
        <v>714.27150000000006</v>
      </c>
      <c r="F5" s="47">
        <f>IF('Amortissement Linéaire'!G12="",0,'Amortissement Linéaire'!G12)</f>
        <v>50000</v>
      </c>
      <c r="G5" s="43" t="str">
        <f t="shared" ref="G5:G50" si="0">IF(E5-F5&gt;0,E5-F5,"")</f>
        <v/>
      </c>
      <c r="H5" s="44">
        <f t="shared" ref="H5:H50" si="1">IF(E5-F5&lt;0,-(E5-F5),"")</f>
        <v>49285.728499999997</v>
      </c>
    </row>
    <row r="6" spans="4:8" x14ac:dyDescent="0.25">
      <c r="D6" s="49">
        <f>IF(ISBLANK('Amortissement Linéaire'!D13),"",'Amortissement Linéaire'!D13)</f>
        <v>2020</v>
      </c>
      <c r="E6" s="47">
        <f>IF('Amortissement Dégressif'!G12="",0,'Amortissement Dégressif'!G12)</f>
        <v>553.5604125000001</v>
      </c>
      <c r="F6" s="47">
        <f>IF('Amortissement Linéaire'!G13="",0,'Amortissement Linéaire'!G13)</f>
        <v>50000</v>
      </c>
      <c r="G6" s="43" t="str">
        <f t="shared" si="0"/>
        <v/>
      </c>
      <c r="H6" s="44">
        <f t="shared" si="1"/>
        <v>49446.439587499997</v>
      </c>
    </row>
    <row r="7" spans="4:8" x14ac:dyDescent="0.25">
      <c r="D7" s="49">
        <f>IF(ISBLANK('Amortissement Linéaire'!D14),"",'Amortissement Linéaire'!D14)</f>
        <v>2021</v>
      </c>
      <c r="E7" s="47">
        <f>IF('Amortissement Dégressif'!G13="",0,'Amortissement Dégressif'!G13)</f>
        <v>429.00931968750007</v>
      </c>
      <c r="F7" s="47">
        <f>IF('Amortissement Linéaire'!G14="",0,'Amortissement Linéaire'!G14)</f>
        <v>50000</v>
      </c>
      <c r="G7" s="43" t="str">
        <f t="shared" si="0"/>
        <v/>
      </c>
      <c r="H7" s="44">
        <f t="shared" si="1"/>
        <v>49570.990680312498</v>
      </c>
    </row>
    <row r="8" spans="4:8" x14ac:dyDescent="0.25">
      <c r="D8" s="49">
        <f>IF(ISBLANK('Amortissement Linéaire'!D15),"",'Amortissement Linéaire'!D15)</f>
        <v>2022</v>
      </c>
      <c r="E8" s="47">
        <f>IF('Amortissement Dégressif'!G14="",0,'Amortissement Dégressif'!G14)</f>
        <v>332.48222275781256</v>
      </c>
      <c r="F8" s="47">
        <f>IF('Amortissement Linéaire'!G15="",0,'Amortissement Linéaire'!G15)</f>
        <v>50000</v>
      </c>
      <c r="G8" s="43" t="str">
        <f t="shared" si="0"/>
        <v/>
      </c>
      <c r="H8" s="44">
        <f t="shared" si="1"/>
        <v>49667.517777242188</v>
      </c>
    </row>
    <row r="9" spans="4:8" x14ac:dyDescent="0.25">
      <c r="D9" s="49">
        <f>IF(ISBLANK('Amortissement Linéaire'!D16),"",'Amortissement Linéaire'!D16)</f>
        <v>2023</v>
      </c>
      <c r="E9" s="47">
        <f>IF('Amortissement Dégressif'!G15="",0,'Amortissement Dégressif'!G15)</f>
        <v>257.67372263730476</v>
      </c>
      <c r="F9" s="47">
        <f>IF('Amortissement Linéaire'!G16="",0,'Amortissement Linéaire'!G16)</f>
        <v>50000</v>
      </c>
      <c r="G9" s="43" t="str">
        <f t="shared" si="0"/>
        <v/>
      </c>
      <c r="H9" s="44">
        <f t="shared" si="1"/>
        <v>49742.326277362692</v>
      </c>
    </row>
    <row r="10" spans="4:8" x14ac:dyDescent="0.25">
      <c r="D10" s="49">
        <f>IF(ISBLANK('Amortissement Linéaire'!D17),"",'Amortissement Linéaire'!D17)</f>
        <v>2024</v>
      </c>
      <c r="E10" s="47">
        <f>IF('Amortissement Dégressif'!G16="",0,'Amortissement Dégressif'!G16)</f>
        <v>221.88570560434573</v>
      </c>
      <c r="F10" s="47">
        <f>IF('Amortissement Linéaire'!G17="",0,'Amortissement Linéaire'!G17)</f>
        <v>50000</v>
      </c>
      <c r="G10" s="43" t="str">
        <f t="shared" si="0"/>
        <v/>
      </c>
      <c r="H10" s="44">
        <f t="shared" si="1"/>
        <v>49778.114294395651</v>
      </c>
    </row>
    <row r="11" spans="4:8" x14ac:dyDescent="0.25">
      <c r="D11" s="49">
        <f>IF(ISBLANK('Amortissement Linéaire'!D18),"",'Amortissement Linéaire'!D18)</f>
        <v>2025</v>
      </c>
      <c r="E11" s="47">
        <f>IF('Amortissement Dégressif'!G17="",0,'Amortissement Dégressif'!G17)</f>
        <v>221.88570560434573</v>
      </c>
      <c r="F11" s="47">
        <f>IF('Amortissement Linéaire'!G18="",0,'Amortissement Linéaire'!G18)</f>
        <v>50000</v>
      </c>
      <c r="G11" s="43" t="str">
        <f t="shared" si="0"/>
        <v/>
      </c>
      <c r="H11" s="44">
        <f t="shared" si="1"/>
        <v>49778.114294395651</v>
      </c>
    </row>
    <row r="12" spans="4:8" x14ac:dyDescent="0.25">
      <c r="D12" s="49">
        <f>IF(ISBLANK('Amortissement Linéaire'!D19),"",'Amortissement Linéaire'!D19)</f>
        <v>2026</v>
      </c>
      <c r="E12" s="47">
        <f>IF('Amortissement Dégressif'!G18="",0,'Amortissement Dégressif'!G18)</f>
        <v>221.88570560434573</v>
      </c>
      <c r="F12" s="47">
        <f>IF('Amortissement Linéaire'!G19="",0,'Amortissement Linéaire'!G19)</f>
        <v>50000</v>
      </c>
      <c r="G12" s="43" t="str">
        <f t="shared" si="0"/>
        <v/>
      </c>
      <c r="H12" s="44">
        <f t="shared" si="1"/>
        <v>49778.114294395651</v>
      </c>
    </row>
    <row r="13" spans="4:8" x14ac:dyDescent="0.25">
      <c r="D13" s="49">
        <f>IF(ISBLANK('Amortissement Linéaire'!D20),"",'Amortissement Linéaire'!D20)</f>
        <v>2027</v>
      </c>
      <c r="E13" s="47">
        <f>IF('Amortissement Dégressif'!G19="",0,'Amortissement Dégressif'!G19)</f>
        <v>221.88570560434573</v>
      </c>
      <c r="F13" s="47">
        <f>IF('Amortissement Linéaire'!G20="",0,'Amortissement Linéaire'!G20)</f>
        <v>50000</v>
      </c>
      <c r="G13" s="43" t="str">
        <f t="shared" si="0"/>
        <v/>
      </c>
      <c r="H13" s="44">
        <f t="shared" si="1"/>
        <v>49778.114294395651</v>
      </c>
    </row>
    <row r="14" spans="4:8" x14ac:dyDescent="0.25">
      <c r="D14" s="49">
        <f>IF(ISBLANK('Amortissement Linéaire'!D21),"",'Amortissement Linéaire'!D21)</f>
        <v>2028</v>
      </c>
      <c r="E14" s="47">
        <f>IF('Amortissement Dégressif'!G20="",0,'Amortissement Dégressif'!G20)</f>
        <v>0</v>
      </c>
      <c r="F14" s="47">
        <f>IF('Amortissement Linéaire'!G21="",0,'Amortissement Linéaire'!G21)</f>
        <v>50000</v>
      </c>
      <c r="G14" s="43" t="str">
        <f t="shared" si="0"/>
        <v/>
      </c>
      <c r="H14" s="44">
        <f t="shared" si="1"/>
        <v>50000</v>
      </c>
    </row>
    <row r="15" spans="4:8" x14ac:dyDescent="0.25">
      <c r="D15" s="49">
        <f>IF(ISBLANK('Amortissement Linéaire'!D22),"",'Amortissement Linéaire'!D22)</f>
        <v>2029</v>
      </c>
      <c r="E15" s="47">
        <f>IF('Amortissement Dégressif'!G21="",0,'Amortissement Dégressif'!G21)</f>
        <v>0</v>
      </c>
      <c r="F15" s="47">
        <f>IF('Amortissement Linéaire'!G22="",0,'Amortissement Linéaire'!G22)</f>
        <v>50000</v>
      </c>
      <c r="G15" s="43" t="str">
        <f t="shared" si="0"/>
        <v/>
      </c>
      <c r="H15" s="44">
        <f t="shared" si="1"/>
        <v>50000</v>
      </c>
    </row>
    <row r="16" spans="4:8" x14ac:dyDescent="0.25">
      <c r="D16" s="49">
        <f>IF(ISBLANK('Amortissement Linéaire'!D23),"",'Amortissement Linéaire'!D23)</f>
        <v>2030</v>
      </c>
      <c r="E16" s="47">
        <f>IF('Amortissement Dégressif'!G22="",0,'Amortissement Dégressif'!G22)</f>
        <v>0</v>
      </c>
      <c r="F16" s="47">
        <f>IF('Amortissement Linéaire'!G23="",0,'Amortissement Linéaire'!G23)</f>
        <v>50000</v>
      </c>
      <c r="G16" s="43" t="str">
        <f t="shared" si="0"/>
        <v/>
      </c>
      <c r="H16" s="44">
        <f t="shared" si="1"/>
        <v>50000</v>
      </c>
    </row>
    <row r="17" spans="4:8" x14ac:dyDescent="0.25">
      <c r="D17" s="49">
        <f>IF(ISBLANK('Amortissement Linéaire'!D24),"",'Amortissement Linéaire'!D24)</f>
        <v>2031</v>
      </c>
      <c r="E17" s="47">
        <f>IF('Amortissement Dégressif'!G23="",0,'Amortissement Dégressif'!G23)</f>
        <v>0</v>
      </c>
      <c r="F17" s="47">
        <f>IF('Amortissement Linéaire'!G24="",0,'Amortissement Linéaire'!G24)</f>
        <v>50000</v>
      </c>
      <c r="G17" s="43" t="str">
        <f t="shared" si="0"/>
        <v/>
      </c>
      <c r="H17" s="44">
        <f t="shared" si="1"/>
        <v>50000</v>
      </c>
    </row>
    <row r="18" spans="4:8" x14ac:dyDescent="0.25">
      <c r="D18" s="49">
        <f>IF(ISBLANK('Amortissement Linéaire'!D25),"",'Amortissement Linéaire'!D25)</f>
        <v>2032</v>
      </c>
      <c r="E18" s="47">
        <f>IF('Amortissement Dégressif'!G24="",0,'Amortissement Dégressif'!G24)</f>
        <v>0</v>
      </c>
      <c r="F18" s="47">
        <f>IF('Amortissement Linéaire'!G25="",0,'Amortissement Linéaire'!G25)</f>
        <v>50000</v>
      </c>
      <c r="G18" s="43" t="str">
        <f t="shared" si="0"/>
        <v/>
      </c>
      <c r="H18" s="44">
        <f t="shared" si="1"/>
        <v>50000</v>
      </c>
    </row>
    <row r="19" spans="4:8" x14ac:dyDescent="0.25">
      <c r="D19" s="49">
        <f>IF(ISBLANK('Amortissement Linéaire'!D26),"",'Amortissement Linéaire'!D26)</f>
        <v>2033</v>
      </c>
      <c r="E19" s="47">
        <f>IF('Amortissement Dégressif'!G25="",0,'Amortissement Dégressif'!G25)</f>
        <v>0</v>
      </c>
      <c r="F19" s="47">
        <f>IF('Amortissement Linéaire'!G26="",0,'Amortissement Linéaire'!G26)</f>
        <v>50000</v>
      </c>
      <c r="G19" s="43" t="str">
        <f t="shared" si="0"/>
        <v/>
      </c>
      <c r="H19" s="44">
        <f t="shared" si="1"/>
        <v>50000</v>
      </c>
    </row>
    <row r="20" spans="4:8" x14ac:dyDescent="0.25">
      <c r="D20" s="49">
        <f>IF(ISBLANK('Amortissement Linéaire'!D27),"",'Amortissement Linéaire'!D27)</f>
        <v>2034</v>
      </c>
      <c r="E20" s="47">
        <f>IF('Amortissement Dégressif'!G26="",0,'Amortissement Dégressif'!G26)</f>
        <v>0</v>
      </c>
      <c r="F20" s="47">
        <f>IF('Amortissement Linéaire'!G27="",0,'Amortissement Linéaire'!G27)</f>
        <v>50000</v>
      </c>
      <c r="G20" s="43" t="str">
        <f t="shared" si="0"/>
        <v/>
      </c>
      <c r="H20" s="44">
        <f t="shared" si="1"/>
        <v>50000</v>
      </c>
    </row>
    <row r="21" spans="4:8" x14ac:dyDescent="0.25">
      <c r="D21" s="49">
        <f>IF(ISBLANK('Amortissement Linéaire'!D28),"",'Amortissement Linéaire'!D28)</f>
        <v>2035</v>
      </c>
      <c r="E21" s="47">
        <f>IF('Amortissement Dégressif'!G27="",0,'Amortissement Dégressif'!G27)</f>
        <v>0</v>
      </c>
      <c r="F21" s="47">
        <f>IF('Amortissement Linéaire'!G28="",0,'Amortissement Linéaire'!G28)</f>
        <v>50000</v>
      </c>
      <c r="G21" s="43" t="str">
        <f t="shared" si="0"/>
        <v/>
      </c>
      <c r="H21" s="44">
        <f t="shared" si="1"/>
        <v>50000</v>
      </c>
    </row>
    <row r="22" spans="4:8" x14ac:dyDescent="0.25">
      <c r="D22" s="49">
        <f>IF(ISBLANK('Amortissement Linéaire'!D29),"",'Amortissement Linéaire'!D29)</f>
        <v>2036</v>
      </c>
      <c r="E22" s="47">
        <f>IF('Amortissement Dégressif'!G28="",0,'Amortissement Dégressif'!G28)</f>
        <v>0</v>
      </c>
      <c r="F22" s="47">
        <f>IF('Amortissement Linéaire'!G29="",0,'Amortissement Linéaire'!G29)</f>
        <v>50000</v>
      </c>
      <c r="G22" s="43" t="str">
        <f t="shared" si="0"/>
        <v/>
      </c>
      <c r="H22" s="44">
        <f t="shared" si="1"/>
        <v>50000</v>
      </c>
    </row>
    <row r="23" spans="4:8" x14ac:dyDescent="0.25">
      <c r="D23" s="49">
        <f>IF(ISBLANK('Amortissement Linéaire'!D30),"",'Amortissement Linéaire'!D30)</f>
        <v>2037</v>
      </c>
      <c r="E23" s="47">
        <f>IF('Amortissement Dégressif'!G29="",0,'Amortissement Dégressif'!G29)</f>
        <v>0</v>
      </c>
      <c r="F23" s="47">
        <f>IF('Amortissement Linéaire'!G30="",0,'Amortissement Linéaire'!G30)</f>
        <v>50000</v>
      </c>
      <c r="G23" s="43" t="str">
        <f t="shared" si="0"/>
        <v/>
      </c>
      <c r="H23" s="44">
        <f t="shared" si="1"/>
        <v>50000</v>
      </c>
    </row>
    <row r="24" spans="4:8" x14ac:dyDescent="0.25">
      <c r="D24" s="49">
        <f>IF(ISBLANK('Amortissement Linéaire'!D31),"",'Amortissement Linéaire'!D31)</f>
        <v>2038</v>
      </c>
      <c r="E24" s="47">
        <f>IF('Amortissement Dégressif'!G30="",0,'Amortissement Dégressif'!G30)</f>
        <v>0</v>
      </c>
      <c r="F24" s="47">
        <f>IF('Amortissement Linéaire'!G31="",0,'Amortissement Linéaire'!G31)</f>
        <v>50000</v>
      </c>
      <c r="G24" s="43" t="str">
        <f t="shared" si="0"/>
        <v/>
      </c>
      <c r="H24" s="44">
        <f t="shared" si="1"/>
        <v>50000</v>
      </c>
    </row>
    <row r="25" spans="4:8" x14ac:dyDescent="0.25">
      <c r="D25" s="49">
        <f>IF(ISBLANK('Amortissement Linéaire'!D32),"",'Amortissement Linéaire'!D32)</f>
        <v>2039</v>
      </c>
      <c r="E25" s="47">
        <f>IF('Amortissement Dégressif'!G31="",0,'Amortissement Dégressif'!G31)</f>
        <v>0</v>
      </c>
      <c r="F25" s="47">
        <f>IF('Amortissement Linéaire'!G32="",0,'Amortissement Linéaire'!G32)</f>
        <v>50000</v>
      </c>
      <c r="G25" s="43" t="str">
        <f t="shared" si="0"/>
        <v/>
      </c>
      <c r="H25" s="44">
        <f t="shared" si="1"/>
        <v>50000</v>
      </c>
    </row>
    <row r="26" spans="4:8" x14ac:dyDescent="0.25">
      <c r="D26" s="49">
        <f>IF(ISBLANK('Amortissement Linéaire'!D33),"",'Amortissement Linéaire'!D33)</f>
        <v>2040</v>
      </c>
      <c r="E26" s="47">
        <f>IF('Amortissement Dégressif'!G32="",0,'Amortissement Dégressif'!G32)</f>
        <v>0</v>
      </c>
      <c r="F26" s="47">
        <f>IF('Amortissement Linéaire'!G33="",0,'Amortissement Linéaire'!G33)</f>
        <v>50000</v>
      </c>
      <c r="G26" s="43" t="str">
        <f t="shared" si="0"/>
        <v/>
      </c>
      <c r="H26" s="44">
        <f t="shared" si="1"/>
        <v>50000</v>
      </c>
    </row>
    <row r="27" spans="4:8" x14ac:dyDescent="0.25">
      <c r="D27" s="49">
        <f>IF(ISBLANK('Amortissement Linéaire'!D34),"",'Amortissement Linéaire'!D34)</f>
        <v>2041</v>
      </c>
      <c r="E27" s="47">
        <f>IF('Amortissement Dégressif'!G33="",0,'Amortissement Dégressif'!G33)</f>
        <v>0</v>
      </c>
      <c r="F27" s="47">
        <f>IF('Amortissement Linéaire'!G34="",0,'Amortissement Linéaire'!G34)</f>
        <v>50000</v>
      </c>
      <c r="G27" s="43" t="str">
        <f t="shared" si="0"/>
        <v/>
      </c>
      <c r="H27" s="44">
        <f t="shared" si="1"/>
        <v>50000</v>
      </c>
    </row>
    <row r="28" spans="4:8" x14ac:dyDescent="0.25">
      <c r="D28" s="49">
        <f>IF(ISBLANK('Amortissement Linéaire'!D35),"",'Amortissement Linéaire'!D35)</f>
        <v>2042</v>
      </c>
      <c r="E28" s="47">
        <f>IF('Amortissement Dégressif'!G34="",0,'Amortissement Dégressif'!G34)</f>
        <v>0</v>
      </c>
      <c r="F28" s="47">
        <f>IF('Amortissement Linéaire'!G35="",0,'Amortissement Linéaire'!G35)</f>
        <v>50000</v>
      </c>
      <c r="G28" s="43" t="str">
        <f t="shared" si="0"/>
        <v/>
      </c>
      <c r="H28" s="44">
        <f t="shared" si="1"/>
        <v>50000</v>
      </c>
    </row>
    <row r="29" spans="4:8" x14ac:dyDescent="0.25">
      <c r="D29" s="49">
        <f>IF(ISBLANK('Amortissement Linéaire'!D36),"",'Amortissement Linéaire'!D36)</f>
        <v>2043</v>
      </c>
      <c r="E29" s="47">
        <f>IF('Amortissement Dégressif'!G35="",0,'Amortissement Dégressif'!G35)</f>
        <v>0</v>
      </c>
      <c r="F29" s="47">
        <f>IF('Amortissement Linéaire'!G36="",0,'Amortissement Linéaire'!G36)</f>
        <v>50000</v>
      </c>
      <c r="G29" s="43" t="str">
        <f t="shared" si="0"/>
        <v/>
      </c>
      <c r="H29" s="44">
        <f t="shared" si="1"/>
        <v>50000</v>
      </c>
    </row>
    <row r="30" spans="4:8" x14ac:dyDescent="0.25">
      <c r="D30" s="49">
        <f>IF(ISBLANK('Amortissement Linéaire'!D37),"",'Amortissement Linéaire'!D37)</f>
        <v>2044</v>
      </c>
      <c r="E30" s="47">
        <f>IF('Amortissement Dégressif'!G36="",0,'Amortissement Dégressif'!G36)</f>
        <v>0</v>
      </c>
      <c r="F30" s="47">
        <f>IF('Amortissement Linéaire'!G37="",0,'Amortissement Linéaire'!G37)</f>
        <v>50000</v>
      </c>
      <c r="G30" s="43" t="str">
        <f t="shared" si="0"/>
        <v/>
      </c>
      <c r="H30" s="44">
        <f t="shared" si="1"/>
        <v>50000</v>
      </c>
    </row>
    <row r="31" spans="4:8" x14ac:dyDescent="0.25">
      <c r="D31" s="49">
        <f>IF(ISBLANK('Amortissement Linéaire'!D38),"",'Amortissement Linéaire'!D38)</f>
        <v>2045</v>
      </c>
      <c r="E31" s="47">
        <f>IF('Amortissement Dégressif'!G37="",0,'Amortissement Dégressif'!G37)</f>
        <v>0</v>
      </c>
      <c r="F31" s="47">
        <f>IF('Amortissement Linéaire'!G38="",0,'Amortissement Linéaire'!G38)</f>
        <v>50000</v>
      </c>
      <c r="G31" s="43" t="str">
        <f t="shared" si="0"/>
        <v/>
      </c>
      <c r="H31" s="44">
        <f t="shared" si="1"/>
        <v>50000</v>
      </c>
    </row>
    <row r="32" spans="4:8" x14ac:dyDescent="0.25">
      <c r="D32" s="49">
        <f>IF(ISBLANK('Amortissement Linéaire'!D39),"",'Amortissement Linéaire'!D39)</f>
        <v>2046</v>
      </c>
      <c r="E32" s="47">
        <f>IF('Amortissement Dégressif'!G38="",0,'Amortissement Dégressif'!G38)</f>
        <v>0</v>
      </c>
      <c r="F32" s="47">
        <f>IF('Amortissement Linéaire'!G39="",0,'Amortissement Linéaire'!G39)</f>
        <v>50000</v>
      </c>
      <c r="G32" s="43" t="str">
        <f t="shared" si="0"/>
        <v/>
      </c>
      <c r="H32" s="44">
        <f t="shared" si="1"/>
        <v>50000</v>
      </c>
    </row>
    <row r="33" spans="4:8" x14ac:dyDescent="0.25">
      <c r="D33" s="49">
        <f>IF(ISBLANK('Amortissement Linéaire'!D40),"",'Amortissement Linéaire'!D40)</f>
        <v>2047</v>
      </c>
      <c r="E33" s="47">
        <f>IF('Amortissement Dégressif'!G39="",0,'Amortissement Dégressif'!G39)</f>
        <v>0</v>
      </c>
      <c r="F33" s="47">
        <f>IF('Amortissement Linéaire'!G40="",0,'Amortissement Linéaire'!G40)</f>
        <v>50000</v>
      </c>
      <c r="G33" s="43" t="str">
        <f t="shared" si="0"/>
        <v/>
      </c>
      <c r="H33" s="44">
        <f t="shared" si="1"/>
        <v>50000</v>
      </c>
    </row>
    <row r="34" spans="4:8" x14ac:dyDescent="0.25">
      <c r="D34" s="49">
        <f>IF(ISBLANK('Amortissement Linéaire'!D41),"",'Amortissement Linéaire'!D41)</f>
        <v>2048</v>
      </c>
      <c r="E34" s="47">
        <f>IF('Amortissement Dégressif'!G40="",0,'Amortissement Dégressif'!G40)</f>
        <v>0</v>
      </c>
      <c r="F34" s="47">
        <f>IF('Amortissement Linéaire'!G41="",0,'Amortissement Linéaire'!G41)</f>
        <v>41506.849315068495</v>
      </c>
      <c r="G34" s="43" t="str">
        <f t="shared" si="0"/>
        <v/>
      </c>
      <c r="H34" s="44">
        <f t="shared" si="1"/>
        <v>41506.849315068495</v>
      </c>
    </row>
    <row r="35" spans="4:8" x14ac:dyDescent="0.25">
      <c r="D35" s="49" t="str">
        <f>IF(ISBLANK('Amortissement Linéaire'!D42),"",'Amortissement Linéaire'!D42)</f>
        <v/>
      </c>
      <c r="E35" s="47">
        <f>IF('Amortissement Dégressif'!G41="",0,'Amortissement Dégressif'!G41)</f>
        <v>0</v>
      </c>
      <c r="F35" s="47">
        <f>IF('Amortissement Linéaire'!G42="",0,'Amortissement Linéaire'!G42)</f>
        <v>0</v>
      </c>
      <c r="G35" s="43" t="str">
        <f t="shared" si="0"/>
        <v/>
      </c>
      <c r="H35" s="44" t="str">
        <f t="shared" si="1"/>
        <v/>
      </c>
    </row>
    <row r="36" spans="4:8" x14ac:dyDescent="0.25">
      <c r="D36" s="49" t="str">
        <f>IF(ISBLANK('Amortissement Linéaire'!D43),"",'Amortissement Linéaire'!D43)</f>
        <v/>
      </c>
      <c r="E36" s="47">
        <f>IF('Amortissement Dégressif'!G42="",0,'Amortissement Dégressif'!G42)</f>
        <v>0</v>
      </c>
      <c r="F36" s="47">
        <f>IF('Amortissement Linéaire'!G43="",0,'Amortissement Linéaire'!G43)</f>
        <v>0</v>
      </c>
      <c r="G36" s="43" t="str">
        <f t="shared" si="0"/>
        <v/>
      </c>
      <c r="H36" s="44" t="str">
        <f t="shared" si="1"/>
        <v/>
      </c>
    </row>
    <row r="37" spans="4:8" x14ac:dyDescent="0.25">
      <c r="D37" s="49" t="str">
        <f>IF(ISBLANK('Amortissement Linéaire'!D44),"",'Amortissement Linéaire'!D44)</f>
        <v/>
      </c>
      <c r="E37" s="47">
        <f>IF('Amortissement Dégressif'!G43="",0,'Amortissement Dégressif'!G43)</f>
        <v>0</v>
      </c>
      <c r="F37" s="47">
        <f>IF('Amortissement Linéaire'!G44="",0,'Amortissement Linéaire'!G44)</f>
        <v>0</v>
      </c>
      <c r="G37" s="43" t="str">
        <f t="shared" si="0"/>
        <v/>
      </c>
      <c r="H37" s="44" t="str">
        <f t="shared" si="1"/>
        <v/>
      </c>
    </row>
    <row r="38" spans="4:8" x14ac:dyDescent="0.25">
      <c r="D38" s="49" t="str">
        <f>IF(ISBLANK('Amortissement Linéaire'!D45),"",'Amortissement Linéaire'!D45)</f>
        <v/>
      </c>
      <c r="E38" s="47">
        <f>IF('Amortissement Dégressif'!G44="",0,'Amortissement Dégressif'!G44)</f>
        <v>0</v>
      </c>
      <c r="F38" s="47">
        <f>IF('Amortissement Linéaire'!G45="",0,'Amortissement Linéaire'!G45)</f>
        <v>0</v>
      </c>
      <c r="G38" s="43" t="str">
        <f t="shared" si="0"/>
        <v/>
      </c>
      <c r="H38" s="44" t="str">
        <f t="shared" si="1"/>
        <v/>
      </c>
    </row>
    <row r="39" spans="4:8" x14ac:dyDescent="0.25">
      <c r="D39" s="49" t="str">
        <f>IF(ISBLANK('Amortissement Linéaire'!D46),"",'Amortissement Linéaire'!D46)</f>
        <v/>
      </c>
      <c r="E39" s="47">
        <f>IF('Amortissement Dégressif'!G45="",0,'Amortissement Dégressif'!G45)</f>
        <v>0</v>
      </c>
      <c r="F39" s="47">
        <f>IF('Amortissement Linéaire'!G46="",0,'Amortissement Linéaire'!G46)</f>
        <v>0</v>
      </c>
      <c r="G39" s="43" t="str">
        <f t="shared" si="0"/>
        <v/>
      </c>
      <c r="H39" s="44" t="str">
        <f t="shared" si="1"/>
        <v/>
      </c>
    </row>
    <row r="40" spans="4:8" x14ac:dyDescent="0.25">
      <c r="D40" s="49" t="str">
        <f>IF(ISBLANK('Amortissement Linéaire'!D47),"",'Amortissement Linéaire'!D47)</f>
        <v/>
      </c>
      <c r="E40" s="47">
        <f>IF('Amortissement Dégressif'!G46="",0,'Amortissement Dégressif'!G46)</f>
        <v>0</v>
      </c>
      <c r="F40" s="47">
        <f>IF('Amortissement Linéaire'!G47="",0,'Amortissement Linéaire'!G47)</f>
        <v>0</v>
      </c>
      <c r="G40" s="43" t="str">
        <f t="shared" si="0"/>
        <v/>
      </c>
      <c r="H40" s="44" t="str">
        <f t="shared" si="1"/>
        <v/>
      </c>
    </row>
    <row r="41" spans="4:8" x14ac:dyDescent="0.25">
      <c r="D41" s="49" t="str">
        <f>IF(ISBLANK('Amortissement Linéaire'!D48),"",'Amortissement Linéaire'!D48)</f>
        <v/>
      </c>
      <c r="E41" s="47">
        <f>IF('Amortissement Dégressif'!G47="",0,'Amortissement Dégressif'!G47)</f>
        <v>0</v>
      </c>
      <c r="F41" s="47">
        <f>IF('Amortissement Linéaire'!G48="",0,'Amortissement Linéaire'!G48)</f>
        <v>0</v>
      </c>
      <c r="G41" s="43" t="str">
        <f t="shared" si="0"/>
        <v/>
      </c>
      <c r="H41" s="44" t="str">
        <f t="shared" si="1"/>
        <v/>
      </c>
    </row>
    <row r="42" spans="4:8" x14ac:dyDescent="0.25">
      <c r="D42" s="49" t="str">
        <f>IF(ISBLANK('Amortissement Linéaire'!D49),"",'Amortissement Linéaire'!D49)</f>
        <v/>
      </c>
      <c r="E42" s="47">
        <f>IF('Amortissement Dégressif'!G48="",0,'Amortissement Dégressif'!G48)</f>
        <v>0</v>
      </c>
      <c r="F42" s="47">
        <f>IF('Amortissement Linéaire'!G49="",0,'Amortissement Linéaire'!G49)</f>
        <v>0</v>
      </c>
      <c r="G42" s="43" t="str">
        <f t="shared" si="0"/>
        <v/>
      </c>
      <c r="H42" s="44" t="str">
        <f t="shared" si="1"/>
        <v/>
      </c>
    </row>
    <row r="43" spans="4:8" x14ac:dyDescent="0.25">
      <c r="D43" s="49" t="str">
        <f>IF(ISBLANK('Amortissement Linéaire'!D50),"",'Amortissement Linéaire'!D50)</f>
        <v/>
      </c>
      <c r="E43" s="47">
        <f>IF('Amortissement Dégressif'!G49="",0,'Amortissement Dégressif'!G49)</f>
        <v>0</v>
      </c>
      <c r="F43" s="47">
        <f>IF('Amortissement Linéaire'!G50="",0,'Amortissement Linéaire'!G50)</f>
        <v>0</v>
      </c>
      <c r="G43" s="43" t="str">
        <f t="shared" si="0"/>
        <v/>
      </c>
      <c r="H43" s="44" t="str">
        <f t="shared" si="1"/>
        <v/>
      </c>
    </row>
    <row r="44" spans="4:8" x14ac:dyDescent="0.25">
      <c r="D44" s="49" t="str">
        <f>IF(ISBLANK('Amortissement Linéaire'!D51),"",'Amortissement Linéaire'!D51)</f>
        <v/>
      </c>
      <c r="E44" s="47">
        <f>IF('Amortissement Dégressif'!G50="",0,'Amortissement Dégressif'!G50)</f>
        <v>0</v>
      </c>
      <c r="F44" s="47">
        <f>IF('Amortissement Linéaire'!G51="",0,'Amortissement Linéaire'!G51)</f>
        <v>0</v>
      </c>
      <c r="G44" s="43" t="str">
        <f t="shared" si="0"/>
        <v/>
      </c>
      <c r="H44" s="44" t="str">
        <f t="shared" si="1"/>
        <v/>
      </c>
    </row>
    <row r="45" spans="4:8" x14ac:dyDescent="0.25">
      <c r="D45" s="49" t="str">
        <f>IF(ISBLANK('Amortissement Linéaire'!D52),"",'Amortissement Linéaire'!D52)</f>
        <v/>
      </c>
      <c r="E45" s="47">
        <f>IF('Amortissement Dégressif'!G51="",0,'Amortissement Dégressif'!G51)</f>
        <v>0</v>
      </c>
      <c r="F45" s="47">
        <f>IF('Amortissement Linéaire'!G52="",0,'Amortissement Linéaire'!G52)</f>
        <v>0</v>
      </c>
      <c r="G45" s="43" t="str">
        <f t="shared" si="0"/>
        <v/>
      </c>
      <c r="H45" s="44" t="str">
        <f t="shared" si="1"/>
        <v/>
      </c>
    </row>
    <row r="46" spans="4:8" x14ac:dyDescent="0.25">
      <c r="D46" s="49" t="str">
        <f>IF(ISBLANK('Amortissement Linéaire'!D53),"",'Amortissement Linéaire'!D53)</f>
        <v/>
      </c>
      <c r="E46" s="47">
        <f>IF('Amortissement Dégressif'!G52="",0,'Amortissement Dégressif'!G52)</f>
        <v>0</v>
      </c>
      <c r="F46" s="47">
        <f>IF('Amortissement Linéaire'!G53="",0,'Amortissement Linéaire'!G53)</f>
        <v>0</v>
      </c>
      <c r="G46" s="43" t="str">
        <f t="shared" si="0"/>
        <v/>
      </c>
      <c r="H46" s="44" t="str">
        <f t="shared" si="1"/>
        <v/>
      </c>
    </row>
    <row r="47" spans="4:8" x14ac:dyDescent="0.25">
      <c r="D47" s="49" t="str">
        <f>IF(ISBLANK('Amortissement Linéaire'!D54),"",'Amortissement Linéaire'!D54)</f>
        <v/>
      </c>
      <c r="E47" s="47">
        <f>IF('Amortissement Dégressif'!G53="",0,'Amortissement Dégressif'!G53)</f>
        <v>0</v>
      </c>
      <c r="F47" s="47">
        <f>IF('Amortissement Linéaire'!G54="",0,'Amortissement Linéaire'!G54)</f>
        <v>0</v>
      </c>
      <c r="G47" s="43" t="str">
        <f t="shared" si="0"/>
        <v/>
      </c>
      <c r="H47" s="44" t="str">
        <f t="shared" si="1"/>
        <v/>
      </c>
    </row>
    <row r="48" spans="4:8" x14ac:dyDescent="0.25">
      <c r="D48" s="49" t="str">
        <f>IF(ISBLANK('Amortissement Linéaire'!D55),"",'Amortissement Linéaire'!D55)</f>
        <v/>
      </c>
      <c r="E48" s="47">
        <f>IF('Amortissement Dégressif'!G54="",0,'Amortissement Dégressif'!G54)</f>
        <v>0</v>
      </c>
      <c r="F48" s="47">
        <f>IF('Amortissement Linéaire'!G55="",0,'Amortissement Linéaire'!G55)</f>
        <v>0</v>
      </c>
      <c r="G48" s="43" t="str">
        <f t="shared" si="0"/>
        <v/>
      </c>
      <c r="H48" s="44" t="str">
        <f t="shared" si="1"/>
        <v/>
      </c>
    </row>
    <row r="49" spans="4:8" x14ac:dyDescent="0.25">
      <c r="D49" s="49" t="str">
        <f>IF(ISBLANK('Amortissement Linéaire'!D56),"",'Amortissement Linéaire'!D56)</f>
        <v/>
      </c>
      <c r="E49" s="47">
        <f>IF('Amortissement Dégressif'!G55="",0,'Amortissement Dégressif'!G55)</f>
        <v>0</v>
      </c>
      <c r="F49" s="47">
        <f>IF('Amortissement Linéaire'!G56="",0,'Amortissement Linéaire'!G56)</f>
        <v>0</v>
      </c>
      <c r="G49" s="43" t="str">
        <f t="shared" si="0"/>
        <v/>
      </c>
      <c r="H49" s="44" t="str">
        <f t="shared" si="1"/>
        <v/>
      </c>
    </row>
    <row r="50" spans="4:8" ht="15.75" thickBot="1" x14ac:dyDescent="0.3">
      <c r="D50" s="50" t="str">
        <f>IF(ISBLANK('Amortissement Linéaire'!D57),"",'Amortissement Linéaire'!D57)</f>
        <v/>
      </c>
      <c r="E50" s="48">
        <f>IF('Amortissement Dégressif'!G56="",0,'Amortissement Dégressif'!G56)</f>
        <v>0</v>
      </c>
      <c r="F50" s="48">
        <f>IF('Amortissement Linéaire'!G57="",0,'Amortissement Linéaire'!G57)</f>
        <v>0</v>
      </c>
      <c r="G50" s="45" t="str">
        <f t="shared" si="0"/>
        <v/>
      </c>
      <c r="H50" s="46" t="str">
        <f t="shared" si="1"/>
        <v/>
      </c>
    </row>
    <row r="51" spans="4:8" ht="15.75" thickBot="1" x14ac:dyDescent="0.3">
      <c r="D51" s="51" t="s">
        <v>30</v>
      </c>
      <c r="E51" s="52">
        <f>SUM(E4:E50)</f>
        <v>3235.2000000000003</v>
      </c>
      <c r="F51" s="52">
        <f>SUM(F4:F50)</f>
        <v>1500000</v>
      </c>
      <c r="G51" s="53">
        <f>SUM(G4:G50)</f>
        <v>0</v>
      </c>
      <c r="H51" s="54">
        <f>SUM(H4:H50)</f>
        <v>1496764.8</v>
      </c>
    </row>
  </sheetData>
  <mergeCells count="4">
    <mergeCell ref="D2:D3"/>
    <mergeCell ref="E2:E3"/>
    <mergeCell ref="F2:F3"/>
    <mergeCell ref="G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V63"/>
  <sheetViews>
    <sheetView showGridLines="0" tabSelected="1" topLeftCell="C13" workbookViewId="0">
      <selection activeCell="E14" sqref="E14:F14"/>
    </sheetView>
  </sheetViews>
  <sheetFormatPr baseColWidth="10" defaultColWidth="9.140625" defaultRowHeight="15" x14ac:dyDescent="0.25"/>
  <cols>
    <col min="1" max="1" width="4.7109375" customWidth="1"/>
    <col min="2" max="2" width="10.7109375" bestFit="1" customWidth="1"/>
    <col min="4" max="4" width="12.85546875" bestFit="1" customWidth="1"/>
    <col min="11" max="11" width="13.42578125" customWidth="1"/>
    <col min="13" max="13" width="18.85546875" customWidth="1"/>
    <col min="14" max="14" width="20.28515625" customWidth="1"/>
    <col min="15" max="15" width="18.5703125" customWidth="1"/>
    <col min="16" max="16" width="19.7109375" customWidth="1"/>
    <col min="17" max="19" width="9.140625" customWidth="1"/>
    <col min="20" max="20" width="9.5703125" customWidth="1"/>
    <col min="21" max="22" width="9.140625" customWidth="1"/>
    <col min="23" max="23" width="11.7109375" customWidth="1"/>
  </cols>
  <sheetData>
    <row r="1" spans="2:22" x14ac:dyDescent="0.25">
      <c r="B1" s="59" t="s">
        <v>0</v>
      </c>
      <c r="C1" s="59"/>
      <c r="D1" s="60" t="s">
        <v>4</v>
      </c>
      <c r="E1" s="60"/>
    </row>
    <row r="2" spans="2:22" x14ac:dyDescent="0.25">
      <c r="B2" s="59" t="s">
        <v>1</v>
      </c>
      <c r="C2" s="59"/>
      <c r="D2" s="61">
        <v>2000000</v>
      </c>
      <c r="E2" s="61"/>
    </row>
    <row r="3" spans="2:22" x14ac:dyDescent="0.25">
      <c r="B3" s="59" t="s">
        <v>2</v>
      </c>
      <c r="C3" s="59"/>
      <c r="D3" s="94">
        <v>0</v>
      </c>
      <c r="E3" s="94"/>
      <c r="M3" s="55" t="str">
        <f>IF(E5&lt;&gt;'Amortissement Dégressif'!G5,"ATTENTION","")&amp;IF(E6&lt;&gt;'Amortissement Dégressif'!G6,"ATTENTION","")&amp;IF(J4&lt;&gt;'Amortissement Linéaire'!G5,"ATTENTION","")&amp;IF(J5&lt;&gt;'Amortissement Linéaire'!G6,"ATTENTION","")&amp;IF(J6&lt;&gt;'Amortissement Linéaire'!G7,"ATTENTION","")</f>
        <v>ATTENTIONATTENTIONATTENTION</v>
      </c>
    </row>
    <row r="4" spans="2:22" x14ac:dyDescent="0.25">
      <c r="B4" s="57" t="s">
        <v>3</v>
      </c>
      <c r="C4" s="57"/>
      <c r="D4" s="11" t="s">
        <v>14</v>
      </c>
      <c r="E4" s="25">
        <v>1</v>
      </c>
      <c r="G4" s="95" t="s">
        <v>19</v>
      </c>
      <c r="H4" s="95"/>
      <c r="I4" s="11" t="s">
        <v>14</v>
      </c>
      <c r="J4" s="25">
        <v>30</v>
      </c>
      <c r="M4" s="56" t="str">
        <f>IF(M3="ATTENTION","Mettre à jour les dates sur ce tableau","")</f>
        <v/>
      </c>
    </row>
    <row r="5" spans="2:22" x14ac:dyDescent="0.25">
      <c r="B5" s="57"/>
      <c r="C5" s="57"/>
      <c r="D5" s="10" t="s">
        <v>15</v>
      </c>
      <c r="E5" s="25">
        <v>11</v>
      </c>
      <c r="G5" s="95"/>
      <c r="H5" s="95"/>
      <c r="I5" s="10" t="s">
        <v>15</v>
      </c>
      <c r="J5" s="25">
        <v>11</v>
      </c>
    </row>
    <row r="6" spans="2:22" x14ac:dyDescent="0.25">
      <c r="B6" s="57"/>
      <c r="C6" s="57"/>
      <c r="D6" s="10" t="s">
        <v>16</v>
      </c>
      <c r="E6" s="25">
        <v>2018</v>
      </c>
      <c r="G6" s="95"/>
      <c r="H6" s="95"/>
      <c r="I6" s="10" t="s">
        <v>16</v>
      </c>
      <c r="J6" s="25">
        <v>2018</v>
      </c>
    </row>
    <row r="7" spans="2:22" x14ac:dyDescent="0.25">
      <c r="B7" s="4"/>
      <c r="C7" s="4"/>
      <c r="D7" s="4"/>
      <c r="E7" s="4"/>
      <c r="F7" s="4"/>
      <c r="G7" s="4"/>
      <c r="H7" s="4"/>
      <c r="I7" s="4"/>
      <c r="J7" s="4"/>
      <c r="K7" s="1"/>
      <c r="L7" s="1"/>
    </row>
    <row r="8" spans="2:22" x14ac:dyDescent="0.25">
      <c r="B8" s="58" t="s">
        <v>5</v>
      </c>
      <c r="C8" s="58"/>
      <c r="D8" s="26">
        <v>30</v>
      </c>
      <c r="E8" s="4"/>
      <c r="F8" s="4"/>
      <c r="G8" s="76" t="s">
        <v>5</v>
      </c>
      <c r="H8" s="76"/>
      <c r="I8" s="26">
        <v>30</v>
      </c>
      <c r="J8" s="4"/>
      <c r="K8" s="4"/>
      <c r="L8" s="4"/>
      <c r="M8" s="7"/>
      <c r="N8" s="19"/>
      <c r="O8" s="19"/>
    </row>
    <row r="9" spans="2:22" x14ac:dyDescent="0.25">
      <c r="B9" s="58" t="s">
        <v>6</v>
      </c>
      <c r="C9" s="58"/>
      <c r="D9" s="17">
        <f>IF(OR(D8=3,D8=4),((100/D8)/100)*1.25,IF(OR(D8=5,D8=6),((100/D8)/100)*1.75,((100/D8)/100)*2.25))</f>
        <v>7.4999999999999997E-2</v>
      </c>
      <c r="E9" s="4"/>
      <c r="F9" s="4"/>
      <c r="G9" s="76" t="s">
        <v>20</v>
      </c>
      <c r="H9" s="76"/>
      <c r="I9" s="17">
        <f>1/I8</f>
        <v>3.3333333333333333E-2</v>
      </c>
      <c r="J9" s="4"/>
      <c r="K9" s="4"/>
      <c r="L9" s="4"/>
      <c r="M9" s="4"/>
      <c r="N9" s="1"/>
      <c r="O9" s="1"/>
    </row>
    <row r="10" spans="2:22" ht="15.75" thickBot="1" x14ac:dyDescent="0.3"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</row>
    <row r="11" spans="2:22" x14ac:dyDescent="0.25">
      <c r="B11" s="96" t="s">
        <v>18</v>
      </c>
      <c r="C11" s="97"/>
      <c r="D11" s="97"/>
      <c r="E11" s="97"/>
      <c r="F11" s="97"/>
      <c r="G11" s="97"/>
      <c r="H11" s="97"/>
      <c r="I11" s="97"/>
      <c r="J11" s="98"/>
      <c r="K11" s="96" t="s">
        <v>17</v>
      </c>
      <c r="L11" s="98"/>
      <c r="R11">
        <f>E13/C13</f>
        <v>1.2500000000000001E-2</v>
      </c>
      <c r="U11">
        <f>LOOKUP(J5,U13:U24,V13:V24)</f>
        <v>304</v>
      </c>
    </row>
    <row r="12" spans="2:22" s="2" customFormat="1" ht="30.75" customHeight="1" x14ac:dyDescent="0.25">
      <c r="B12" s="21" t="s">
        <v>7</v>
      </c>
      <c r="C12" s="92" t="s">
        <v>8</v>
      </c>
      <c r="D12" s="92"/>
      <c r="E12" s="93" t="s">
        <v>9</v>
      </c>
      <c r="F12" s="93"/>
      <c r="G12" s="92" t="s">
        <v>10</v>
      </c>
      <c r="H12" s="92"/>
      <c r="I12" s="99" t="s">
        <v>11</v>
      </c>
      <c r="J12" s="100"/>
      <c r="K12" s="106" t="s">
        <v>9</v>
      </c>
      <c r="L12" s="107"/>
      <c r="M12" s="22" t="s">
        <v>12</v>
      </c>
      <c r="N12" s="23" t="s">
        <v>13</v>
      </c>
      <c r="O12" s="24" t="s">
        <v>21</v>
      </c>
      <c r="P12"/>
    </row>
    <row r="13" spans="2:22" x14ac:dyDescent="0.25">
      <c r="B13" s="12">
        <f>E6</f>
        <v>2018</v>
      </c>
      <c r="C13" s="66">
        <f>$D$2</f>
        <v>2000000</v>
      </c>
      <c r="D13" s="66"/>
      <c r="E13" s="66">
        <f>D2*D9*((13-E5)/12)</f>
        <v>25000</v>
      </c>
      <c r="F13" s="66" t="e">
        <f>#REF!*E6*((13-F2)/12)</f>
        <v>#REF!</v>
      </c>
      <c r="G13" s="66">
        <f>E13</f>
        <v>25000</v>
      </c>
      <c r="H13" s="66"/>
      <c r="I13" s="101">
        <f t="shared" ref="I13:I55" si="0">IF(Q13:Q55&lt;1,"",C13-E13)</f>
        <v>1975000</v>
      </c>
      <c r="J13" s="102"/>
      <c r="K13" s="108">
        <f>IF($J$4=1,$D$2*$I$9*(13-$J$5)/12,$D$2*$I$9*(365-($U$11+$J$4))/365)</f>
        <v>5662.1004566210049</v>
      </c>
      <c r="L13" s="109">
        <f>IF($D$14=1,$C$13*$C$19*(13-$D$15)/12,$C$13*$C$19*(365-($I$19+$D$14))/365)</f>
        <v>-9063631492435742</v>
      </c>
      <c r="M13" s="14">
        <f>IF($Q$13:$Q$55&lt;1,"",IF(E13&gt;K13,E13-K13,""))</f>
        <v>19337.899543378997</v>
      </c>
      <c r="N13" s="3" t="str">
        <f t="shared" ref="N13:N42" si="1">IF($Q$13:$Q$55&lt;0,"",IF(E13-K13&lt;0,-(E13-K13),""))</f>
        <v/>
      </c>
      <c r="O13" s="20"/>
      <c r="Q13">
        <f>D8</f>
        <v>30</v>
      </c>
      <c r="R13" s="9">
        <f>1/Q13</f>
        <v>3.3333333333333333E-2</v>
      </c>
      <c r="T13" s="15">
        <f>IF(AND(J4=1,J5=1),I8,I8+1)</f>
        <v>31</v>
      </c>
      <c r="U13">
        <v>1</v>
      </c>
      <c r="V13">
        <v>0</v>
      </c>
    </row>
    <row r="14" spans="2:22" x14ac:dyDescent="0.25">
      <c r="B14" s="12">
        <f t="shared" ref="B14:B55" si="2">IF(Q13:Q55&lt;1,"",B13+1)</f>
        <v>2019</v>
      </c>
      <c r="C14" s="66">
        <f t="shared" ref="C14:C55" si="3">IF($Q$13:$Q$55&lt;1,"",I13)</f>
        <v>1975000</v>
      </c>
      <c r="D14" s="66"/>
      <c r="E14" s="66">
        <f>C14*D9</f>
        <v>148125</v>
      </c>
      <c r="F14" s="66"/>
      <c r="G14" s="66">
        <f t="shared" ref="G14:G55" si="4">IF($Q$13:$Q$55&lt;1,"",G13+E14)</f>
        <v>173125</v>
      </c>
      <c r="H14" s="66"/>
      <c r="I14" s="101">
        <f t="shared" si="0"/>
        <v>1826875</v>
      </c>
      <c r="J14" s="102"/>
      <c r="K14" s="108">
        <f t="shared" ref="K14:K55" si="5">IF($T$13:$T$55&lt;1,"",IF($I$8&lt;$T$13,IF($T$13:$T$55=1,$K$14-$K$13,$D$2*$I$9),$D$2*$I$9))</f>
        <v>66666.666666666672</v>
      </c>
      <c r="L14" s="109"/>
      <c r="M14" s="14">
        <f t="shared" ref="M14:M55" si="6">IF($Q$13:$Q$55&lt;1,"",IF(E14&gt;K14,E14-K14,""))</f>
        <v>81458.333333333328</v>
      </c>
      <c r="N14" s="3" t="str">
        <f t="shared" si="1"/>
        <v/>
      </c>
      <c r="O14" s="20">
        <f>C14/(1-R11)</f>
        <v>2000000</v>
      </c>
      <c r="P14" s="18"/>
      <c r="Q14">
        <f>Q13-1</f>
        <v>29</v>
      </c>
      <c r="R14" s="9">
        <f t="shared" ref="R14:R55" si="7">1/Q14</f>
        <v>3.4482758620689655E-2</v>
      </c>
      <c r="T14" s="15">
        <f>T13-1</f>
        <v>30</v>
      </c>
      <c r="U14">
        <v>2</v>
      </c>
      <c r="V14">
        <v>31</v>
      </c>
    </row>
    <row r="15" spans="2:22" x14ac:dyDescent="0.25">
      <c r="B15" s="12">
        <f t="shared" si="2"/>
        <v>2020</v>
      </c>
      <c r="C15" s="66">
        <f t="shared" si="3"/>
        <v>1826875</v>
      </c>
      <c r="D15" s="66"/>
      <c r="E15" s="66">
        <f t="shared" ref="E15" si="8">IF($Q$13:$Q$55&lt;1,"",IF($R$13:$R$55&gt;$D$9,C15*$R$13:$R$55,C15*$D$9))</f>
        <v>137015.625</v>
      </c>
      <c r="F15" s="66"/>
      <c r="G15" s="66">
        <f t="shared" si="4"/>
        <v>310140.625</v>
      </c>
      <c r="H15" s="66"/>
      <c r="I15" s="101">
        <f t="shared" si="0"/>
        <v>1689859.375</v>
      </c>
      <c r="J15" s="102"/>
      <c r="K15" s="108">
        <f t="shared" si="5"/>
        <v>66666.666666666672</v>
      </c>
      <c r="L15" s="109"/>
      <c r="M15" s="14">
        <f t="shared" si="6"/>
        <v>70348.958333333328</v>
      </c>
      <c r="N15" s="3" t="str">
        <f t="shared" si="1"/>
        <v/>
      </c>
      <c r="O15" s="20">
        <f t="shared" ref="O15:O55" si="9">IF(Q14:Q55&lt;1,"",IF($R$13:$R$55&gt;$D$9,C15/(1-R14),C15/(1-$D$9)))</f>
        <v>1975000</v>
      </c>
      <c r="Q15">
        <f t="shared" ref="Q15:Q55" si="10">Q14-1</f>
        <v>28</v>
      </c>
      <c r="R15" s="9">
        <f t="shared" si="7"/>
        <v>3.5714285714285712E-2</v>
      </c>
      <c r="T15" s="15">
        <f t="shared" ref="T15:T55" si="11">T14-1</f>
        <v>29</v>
      </c>
      <c r="U15">
        <v>3</v>
      </c>
      <c r="V15">
        <v>59</v>
      </c>
    </row>
    <row r="16" spans="2:22" x14ac:dyDescent="0.25">
      <c r="B16" s="12">
        <f t="shared" si="2"/>
        <v>2021</v>
      </c>
      <c r="C16" s="66">
        <f t="shared" si="3"/>
        <v>1689859.375</v>
      </c>
      <c r="D16" s="66"/>
      <c r="E16" s="66">
        <f t="shared" ref="E15:E55" si="12">IF($Q$13:$Q$55&lt;1,"",IF($R$13:$R$55&gt;$D$9,C16*$R$13:$R$55,C16*$D$9))</f>
        <v>126739.453125</v>
      </c>
      <c r="F16" s="66"/>
      <c r="G16" s="66">
        <f t="shared" si="4"/>
        <v>436880.078125</v>
      </c>
      <c r="H16" s="66"/>
      <c r="I16" s="101">
        <f t="shared" si="0"/>
        <v>1563119.921875</v>
      </c>
      <c r="J16" s="102"/>
      <c r="K16" s="108">
        <f t="shared" si="5"/>
        <v>66666.666666666672</v>
      </c>
      <c r="L16" s="109"/>
      <c r="M16" s="14">
        <f t="shared" si="6"/>
        <v>60072.786458333328</v>
      </c>
      <c r="N16" s="3" t="str">
        <f t="shared" si="1"/>
        <v/>
      </c>
      <c r="O16" s="20">
        <f t="shared" si="9"/>
        <v>1826875</v>
      </c>
      <c r="Q16">
        <f t="shared" si="10"/>
        <v>27</v>
      </c>
      <c r="R16" s="9">
        <f t="shared" si="7"/>
        <v>3.7037037037037035E-2</v>
      </c>
      <c r="T16" s="15">
        <f t="shared" si="11"/>
        <v>28</v>
      </c>
      <c r="U16">
        <v>4</v>
      </c>
      <c r="V16">
        <v>90</v>
      </c>
    </row>
    <row r="17" spans="2:22" x14ac:dyDescent="0.25">
      <c r="B17" s="12">
        <f t="shared" si="2"/>
        <v>2022</v>
      </c>
      <c r="C17" s="66">
        <f t="shared" si="3"/>
        <v>1563119.921875</v>
      </c>
      <c r="D17" s="66"/>
      <c r="E17" s="66">
        <f t="shared" si="12"/>
        <v>117233.994140625</v>
      </c>
      <c r="F17" s="66"/>
      <c r="G17" s="66">
        <f t="shared" si="4"/>
        <v>554114.072265625</v>
      </c>
      <c r="H17" s="66"/>
      <c r="I17" s="101">
        <f t="shared" si="0"/>
        <v>1445885.927734375</v>
      </c>
      <c r="J17" s="102"/>
      <c r="K17" s="108">
        <f t="shared" si="5"/>
        <v>66666.666666666672</v>
      </c>
      <c r="L17" s="109"/>
      <c r="M17" s="14">
        <f t="shared" si="6"/>
        <v>50567.327473958328</v>
      </c>
      <c r="N17" s="3" t="str">
        <f t="shared" si="1"/>
        <v/>
      </c>
      <c r="O17" s="20">
        <f t="shared" si="9"/>
        <v>1689859.375</v>
      </c>
      <c r="Q17">
        <f t="shared" si="10"/>
        <v>26</v>
      </c>
      <c r="R17" s="9">
        <f t="shared" si="7"/>
        <v>3.8461538461538464E-2</v>
      </c>
      <c r="T17" s="15">
        <f t="shared" si="11"/>
        <v>27</v>
      </c>
      <c r="U17">
        <v>5</v>
      </c>
      <c r="V17">
        <v>120</v>
      </c>
    </row>
    <row r="18" spans="2:22" x14ac:dyDescent="0.25">
      <c r="B18" s="12">
        <f t="shared" si="2"/>
        <v>2023</v>
      </c>
      <c r="C18" s="66">
        <f t="shared" si="3"/>
        <v>1445885.927734375</v>
      </c>
      <c r="D18" s="66"/>
      <c r="E18" s="66">
        <f t="shared" ref="E18:E30" si="13">IF($Q$13:$Q$55&lt;1,"",IF($R$13:$R$55&gt;$D$9,C18*$R$13:$R$55,C18*$D$9))</f>
        <v>108441.44458007813</v>
      </c>
      <c r="F18" s="66"/>
      <c r="G18" s="66">
        <f t="shared" si="4"/>
        <v>662555.51684570313</v>
      </c>
      <c r="H18" s="66"/>
      <c r="I18" s="101">
        <f t="shared" si="0"/>
        <v>1337444.4831542969</v>
      </c>
      <c r="J18" s="102"/>
      <c r="K18" s="108">
        <f t="shared" si="5"/>
        <v>66666.666666666672</v>
      </c>
      <c r="L18" s="109"/>
      <c r="M18" s="14">
        <f t="shared" si="6"/>
        <v>41774.777913411453</v>
      </c>
      <c r="N18" s="3" t="str">
        <f t="shared" si="1"/>
        <v/>
      </c>
      <c r="O18" s="20">
        <f t="shared" si="9"/>
        <v>1563119.921875</v>
      </c>
      <c r="Q18">
        <f t="shared" si="10"/>
        <v>25</v>
      </c>
      <c r="R18" s="9">
        <f t="shared" si="7"/>
        <v>0.04</v>
      </c>
      <c r="T18" s="15">
        <f t="shared" si="11"/>
        <v>26</v>
      </c>
      <c r="U18">
        <v>6</v>
      </c>
      <c r="V18">
        <v>151</v>
      </c>
    </row>
    <row r="19" spans="2:22" x14ac:dyDescent="0.25">
      <c r="B19" s="12">
        <f t="shared" si="2"/>
        <v>2024</v>
      </c>
      <c r="C19" s="66">
        <f t="shared" si="3"/>
        <v>1337444.4831542969</v>
      </c>
      <c r="D19" s="66"/>
      <c r="E19" s="66">
        <f t="shared" si="13"/>
        <v>100308.33623657226</v>
      </c>
      <c r="F19" s="66"/>
      <c r="G19" s="66">
        <f t="shared" si="4"/>
        <v>762863.85308227537</v>
      </c>
      <c r="H19" s="66"/>
      <c r="I19" s="101">
        <f t="shared" si="0"/>
        <v>1237136.1469177245</v>
      </c>
      <c r="J19" s="102"/>
      <c r="K19" s="108">
        <f t="shared" si="5"/>
        <v>66666.666666666672</v>
      </c>
      <c r="L19" s="109"/>
      <c r="M19" s="14">
        <f t="shared" si="6"/>
        <v>33641.669569905585</v>
      </c>
      <c r="N19" s="3" t="str">
        <f t="shared" si="1"/>
        <v/>
      </c>
      <c r="O19" s="20">
        <f t="shared" si="9"/>
        <v>1445885.927734375</v>
      </c>
      <c r="Q19">
        <f t="shared" si="10"/>
        <v>24</v>
      </c>
      <c r="R19" s="9">
        <f t="shared" si="7"/>
        <v>4.1666666666666664E-2</v>
      </c>
      <c r="T19" s="15">
        <f t="shared" si="11"/>
        <v>25</v>
      </c>
      <c r="U19">
        <v>7</v>
      </c>
      <c r="V19">
        <v>181</v>
      </c>
    </row>
    <row r="20" spans="2:22" s="5" customFormat="1" x14ac:dyDescent="0.25">
      <c r="B20" s="12">
        <f t="shared" si="2"/>
        <v>2025</v>
      </c>
      <c r="C20" s="66">
        <f t="shared" si="3"/>
        <v>1237136.1469177245</v>
      </c>
      <c r="D20" s="66"/>
      <c r="E20" s="66">
        <f t="shared" si="13"/>
        <v>92785.21101882933</v>
      </c>
      <c r="F20" s="66"/>
      <c r="G20" s="66">
        <f t="shared" si="4"/>
        <v>855649.06410110474</v>
      </c>
      <c r="H20" s="66"/>
      <c r="I20" s="101">
        <f t="shared" si="0"/>
        <v>1144350.9358988951</v>
      </c>
      <c r="J20" s="102"/>
      <c r="K20" s="108">
        <f t="shared" si="5"/>
        <v>66666.666666666672</v>
      </c>
      <c r="L20" s="109"/>
      <c r="M20" s="14">
        <f t="shared" si="6"/>
        <v>26118.544352162658</v>
      </c>
      <c r="N20" s="3" t="str">
        <f t="shared" si="1"/>
        <v/>
      </c>
      <c r="O20" s="20">
        <f t="shared" si="9"/>
        <v>1337444.4831542966</v>
      </c>
      <c r="P20"/>
      <c r="Q20">
        <f t="shared" si="10"/>
        <v>23</v>
      </c>
      <c r="R20" s="9">
        <f t="shared" si="7"/>
        <v>4.3478260869565216E-2</v>
      </c>
      <c r="T20" s="15">
        <f t="shared" si="11"/>
        <v>24</v>
      </c>
      <c r="U20" s="5">
        <v>8</v>
      </c>
      <c r="V20" s="5">
        <v>212</v>
      </c>
    </row>
    <row r="21" spans="2:22" s="5" customFormat="1" x14ac:dyDescent="0.25">
      <c r="B21" s="12">
        <f t="shared" si="2"/>
        <v>2026</v>
      </c>
      <c r="C21" s="66">
        <f t="shared" si="3"/>
        <v>1144350.9358988951</v>
      </c>
      <c r="D21" s="66"/>
      <c r="E21" s="66">
        <f t="shared" si="13"/>
        <v>85826.32019241713</v>
      </c>
      <c r="F21" s="66"/>
      <c r="G21" s="66">
        <f t="shared" si="4"/>
        <v>941475.38429352187</v>
      </c>
      <c r="H21" s="66"/>
      <c r="I21" s="101">
        <f t="shared" si="0"/>
        <v>1058524.615706478</v>
      </c>
      <c r="J21" s="102"/>
      <c r="K21" s="108">
        <f t="shared" si="5"/>
        <v>66666.666666666672</v>
      </c>
      <c r="L21" s="109"/>
      <c r="M21" s="14">
        <f t="shared" si="6"/>
        <v>19159.653525750458</v>
      </c>
      <c r="N21" s="3" t="str">
        <f t="shared" si="1"/>
        <v/>
      </c>
      <c r="O21" s="20">
        <f t="shared" si="9"/>
        <v>1237136.1469177245</v>
      </c>
      <c r="P21"/>
      <c r="Q21">
        <f t="shared" si="10"/>
        <v>22</v>
      </c>
      <c r="R21" s="9">
        <f t="shared" si="7"/>
        <v>4.5454545454545456E-2</v>
      </c>
      <c r="T21" s="15">
        <f t="shared" si="11"/>
        <v>23</v>
      </c>
      <c r="U21" s="16">
        <v>9</v>
      </c>
      <c r="V21" s="16">
        <v>243</v>
      </c>
    </row>
    <row r="22" spans="2:22" s="5" customFormat="1" x14ac:dyDescent="0.25">
      <c r="B22" s="12">
        <f t="shared" si="2"/>
        <v>2027</v>
      </c>
      <c r="C22" s="66">
        <f t="shared" si="3"/>
        <v>1058524.615706478</v>
      </c>
      <c r="D22" s="66"/>
      <c r="E22" s="66">
        <f t="shared" si="13"/>
        <v>79389.346177985848</v>
      </c>
      <c r="F22" s="66"/>
      <c r="G22" s="66">
        <f t="shared" si="4"/>
        <v>1020864.7304715078</v>
      </c>
      <c r="H22" s="66"/>
      <c r="I22" s="101">
        <f t="shared" si="0"/>
        <v>979135.26952849212</v>
      </c>
      <c r="J22" s="102"/>
      <c r="K22" s="108">
        <f t="shared" si="5"/>
        <v>66666.666666666672</v>
      </c>
      <c r="L22" s="109"/>
      <c r="M22" s="14">
        <f t="shared" si="6"/>
        <v>12722.679511319177</v>
      </c>
      <c r="N22" s="3" t="str">
        <f t="shared" si="1"/>
        <v/>
      </c>
      <c r="O22" s="20">
        <f t="shared" si="9"/>
        <v>1144350.9358988951</v>
      </c>
      <c r="P22"/>
      <c r="Q22">
        <f t="shared" si="10"/>
        <v>21</v>
      </c>
      <c r="R22" s="9">
        <f t="shared" si="7"/>
        <v>4.7619047619047616E-2</v>
      </c>
      <c r="T22" s="15">
        <f t="shared" si="11"/>
        <v>22</v>
      </c>
      <c r="U22" s="16">
        <v>10</v>
      </c>
      <c r="V22" s="16">
        <v>273</v>
      </c>
    </row>
    <row r="23" spans="2:22" s="5" customFormat="1" x14ac:dyDescent="0.25">
      <c r="B23" s="12">
        <f t="shared" si="2"/>
        <v>2028</v>
      </c>
      <c r="C23" s="66">
        <f t="shared" si="3"/>
        <v>979135.26952849212</v>
      </c>
      <c r="D23" s="66"/>
      <c r="E23" s="66">
        <f t="shared" si="13"/>
        <v>73435.145214636912</v>
      </c>
      <c r="F23" s="66"/>
      <c r="G23" s="66">
        <f t="shared" si="4"/>
        <v>1094299.8756861447</v>
      </c>
      <c r="H23" s="66"/>
      <c r="I23" s="101">
        <f t="shared" si="0"/>
        <v>905700.12431385519</v>
      </c>
      <c r="J23" s="102"/>
      <c r="K23" s="108">
        <f t="shared" si="5"/>
        <v>66666.666666666672</v>
      </c>
      <c r="L23" s="109"/>
      <c r="M23" s="14">
        <f t="shared" si="6"/>
        <v>6768.4785479702405</v>
      </c>
      <c r="N23" s="3" t="str">
        <f t="shared" si="1"/>
        <v/>
      </c>
      <c r="O23" s="20">
        <f t="shared" si="9"/>
        <v>1058524.615706478</v>
      </c>
      <c r="P23"/>
      <c r="Q23">
        <f t="shared" si="10"/>
        <v>20</v>
      </c>
      <c r="R23" s="9">
        <f t="shared" si="7"/>
        <v>0.05</v>
      </c>
      <c r="T23" s="15">
        <f t="shared" si="11"/>
        <v>21</v>
      </c>
      <c r="U23" s="16">
        <v>11</v>
      </c>
      <c r="V23" s="16">
        <v>304</v>
      </c>
    </row>
    <row r="24" spans="2:22" s="5" customFormat="1" x14ac:dyDescent="0.25">
      <c r="B24" s="12">
        <f t="shared" si="2"/>
        <v>2029</v>
      </c>
      <c r="C24" s="66">
        <f t="shared" si="3"/>
        <v>905700.12431385519</v>
      </c>
      <c r="D24" s="66"/>
      <c r="E24" s="66">
        <f t="shared" si="13"/>
        <v>67927.50932353914</v>
      </c>
      <c r="F24" s="66"/>
      <c r="G24" s="66">
        <f t="shared" si="4"/>
        <v>1162227.3850096839</v>
      </c>
      <c r="H24" s="66"/>
      <c r="I24" s="101">
        <f t="shared" si="0"/>
        <v>837772.6149903161</v>
      </c>
      <c r="J24" s="102"/>
      <c r="K24" s="108">
        <f t="shared" si="5"/>
        <v>66666.666666666672</v>
      </c>
      <c r="L24" s="109"/>
      <c r="M24" s="14">
        <f t="shared" si="6"/>
        <v>1260.8426568724681</v>
      </c>
      <c r="N24" s="3" t="str">
        <f t="shared" si="1"/>
        <v/>
      </c>
      <c r="O24" s="20">
        <f t="shared" si="9"/>
        <v>979135.269528492</v>
      </c>
      <c r="P24"/>
      <c r="Q24">
        <f t="shared" si="10"/>
        <v>19</v>
      </c>
      <c r="R24" s="9">
        <f t="shared" si="7"/>
        <v>5.2631578947368418E-2</v>
      </c>
      <c r="T24" s="15">
        <f t="shared" si="11"/>
        <v>20</v>
      </c>
      <c r="U24" s="16">
        <v>12</v>
      </c>
      <c r="V24" s="16">
        <v>334</v>
      </c>
    </row>
    <row r="25" spans="2:22" s="5" customFormat="1" x14ac:dyDescent="0.25">
      <c r="B25" s="12">
        <f t="shared" si="2"/>
        <v>2030</v>
      </c>
      <c r="C25" s="66">
        <f t="shared" si="3"/>
        <v>837772.6149903161</v>
      </c>
      <c r="D25" s="66"/>
      <c r="E25" s="66">
        <f t="shared" si="13"/>
        <v>62832.946124273702</v>
      </c>
      <c r="F25" s="66"/>
      <c r="G25" s="66">
        <f t="shared" si="4"/>
        <v>1225060.3311339575</v>
      </c>
      <c r="H25" s="66"/>
      <c r="I25" s="101">
        <f t="shared" si="0"/>
        <v>774939.6688660424</v>
      </c>
      <c r="J25" s="102"/>
      <c r="K25" s="108">
        <f t="shared" si="5"/>
        <v>66666.666666666672</v>
      </c>
      <c r="L25" s="109"/>
      <c r="M25" s="14" t="str">
        <f t="shared" si="6"/>
        <v/>
      </c>
      <c r="N25" s="3">
        <f t="shared" si="1"/>
        <v>3833.7205423929699</v>
      </c>
      <c r="O25" s="20">
        <f t="shared" si="9"/>
        <v>905700.12431385519</v>
      </c>
      <c r="P25"/>
      <c r="Q25">
        <f t="shared" si="10"/>
        <v>18</v>
      </c>
      <c r="R25" s="9">
        <f t="shared" si="7"/>
        <v>5.5555555555555552E-2</v>
      </c>
      <c r="T25" s="15">
        <f t="shared" si="11"/>
        <v>19</v>
      </c>
    </row>
    <row r="26" spans="2:22" s="5" customFormat="1" x14ac:dyDescent="0.25">
      <c r="B26" s="12">
        <f t="shared" si="2"/>
        <v>2031</v>
      </c>
      <c r="C26" s="66">
        <f t="shared" si="3"/>
        <v>774939.6688660424</v>
      </c>
      <c r="D26" s="66"/>
      <c r="E26" s="66">
        <f t="shared" si="13"/>
        <v>58120.475164953175</v>
      </c>
      <c r="F26" s="66"/>
      <c r="G26" s="66">
        <f t="shared" si="4"/>
        <v>1283180.8062989106</v>
      </c>
      <c r="H26" s="66"/>
      <c r="I26" s="101">
        <f t="shared" si="0"/>
        <v>716819.19370108924</v>
      </c>
      <c r="J26" s="102"/>
      <c r="K26" s="108">
        <f t="shared" si="5"/>
        <v>66666.666666666672</v>
      </c>
      <c r="L26" s="109"/>
      <c r="M26" s="14" t="str">
        <f t="shared" si="6"/>
        <v/>
      </c>
      <c r="N26" s="3">
        <f t="shared" si="1"/>
        <v>8546.1915017134961</v>
      </c>
      <c r="O26" s="20">
        <f t="shared" si="9"/>
        <v>837772.6149903161</v>
      </c>
      <c r="P26"/>
      <c r="Q26">
        <f t="shared" si="10"/>
        <v>17</v>
      </c>
      <c r="R26" s="9">
        <f t="shared" si="7"/>
        <v>5.8823529411764705E-2</v>
      </c>
      <c r="T26" s="15">
        <f t="shared" si="11"/>
        <v>18</v>
      </c>
    </row>
    <row r="27" spans="2:22" s="5" customFormat="1" x14ac:dyDescent="0.25">
      <c r="B27" s="12">
        <f t="shared" si="2"/>
        <v>2032</v>
      </c>
      <c r="C27" s="66">
        <f t="shared" si="3"/>
        <v>716819.19370108924</v>
      </c>
      <c r="D27" s="66"/>
      <c r="E27" s="66">
        <f t="shared" si="13"/>
        <v>53761.439527581693</v>
      </c>
      <c r="F27" s="66"/>
      <c r="G27" s="66">
        <f t="shared" si="4"/>
        <v>1336942.2458264923</v>
      </c>
      <c r="H27" s="66"/>
      <c r="I27" s="101">
        <f t="shared" si="0"/>
        <v>663057.75417350756</v>
      </c>
      <c r="J27" s="102"/>
      <c r="K27" s="108">
        <f t="shared" si="5"/>
        <v>66666.666666666672</v>
      </c>
      <c r="L27" s="109"/>
      <c r="M27" s="14" t="str">
        <f t="shared" si="6"/>
        <v/>
      </c>
      <c r="N27" s="3">
        <f t="shared" si="1"/>
        <v>12905.227139084978</v>
      </c>
      <c r="O27" s="20">
        <f t="shared" si="9"/>
        <v>774939.6688660424</v>
      </c>
      <c r="P27"/>
      <c r="Q27">
        <f t="shared" si="10"/>
        <v>16</v>
      </c>
      <c r="R27" s="9">
        <f t="shared" si="7"/>
        <v>6.25E-2</v>
      </c>
      <c r="T27" s="15">
        <f t="shared" si="11"/>
        <v>17</v>
      </c>
    </row>
    <row r="28" spans="2:22" s="5" customFormat="1" x14ac:dyDescent="0.25">
      <c r="B28" s="12">
        <f t="shared" si="2"/>
        <v>2033</v>
      </c>
      <c r="C28" s="66">
        <f t="shared" si="3"/>
        <v>663057.75417350756</v>
      </c>
      <c r="D28" s="66"/>
      <c r="E28" s="66">
        <f t="shared" si="13"/>
        <v>49729.331563013067</v>
      </c>
      <c r="F28" s="66"/>
      <c r="G28" s="66">
        <f t="shared" si="4"/>
        <v>1386671.5773895055</v>
      </c>
      <c r="H28" s="66"/>
      <c r="I28" s="101">
        <f t="shared" si="0"/>
        <v>613328.42261049454</v>
      </c>
      <c r="J28" s="102"/>
      <c r="K28" s="108">
        <f t="shared" si="5"/>
        <v>66666.666666666672</v>
      </c>
      <c r="L28" s="109"/>
      <c r="M28" s="14" t="str">
        <f t="shared" si="6"/>
        <v/>
      </c>
      <c r="N28" s="3">
        <f t="shared" si="1"/>
        <v>16937.335103653604</v>
      </c>
      <c r="O28" s="20">
        <f t="shared" si="9"/>
        <v>716819.19370108924</v>
      </c>
      <c r="P28"/>
      <c r="Q28">
        <f t="shared" si="10"/>
        <v>15</v>
      </c>
      <c r="R28" s="9">
        <f t="shared" si="7"/>
        <v>6.6666666666666666E-2</v>
      </c>
      <c r="T28" s="15">
        <f t="shared" si="11"/>
        <v>16</v>
      </c>
    </row>
    <row r="29" spans="2:22" s="5" customFormat="1" x14ac:dyDescent="0.25">
      <c r="B29" s="12">
        <f t="shared" si="2"/>
        <v>2034</v>
      </c>
      <c r="C29" s="66">
        <f t="shared" si="3"/>
        <v>613328.42261049454</v>
      </c>
      <c r="D29" s="66"/>
      <c r="E29" s="66">
        <f t="shared" si="13"/>
        <v>45999.631695787088</v>
      </c>
      <c r="F29" s="66"/>
      <c r="G29" s="66">
        <f t="shared" si="4"/>
        <v>1432671.2090852926</v>
      </c>
      <c r="H29" s="66"/>
      <c r="I29" s="101">
        <f t="shared" si="0"/>
        <v>567328.79091470747</v>
      </c>
      <c r="J29" s="102"/>
      <c r="K29" s="108">
        <f t="shared" si="5"/>
        <v>66666.666666666672</v>
      </c>
      <c r="L29" s="109"/>
      <c r="M29" s="14" t="str">
        <f t="shared" si="6"/>
        <v/>
      </c>
      <c r="N29" s="3">
        <f t="shared" si="1"/>
        <v>20667.034970879584</v>
      </c>
      <c r="O29" s="20">
        <f t="shared" si="9"/>
        <v>663057.75417350756</v>
      </c>
      <c r="P29"/>
      <c r="Q29">
        <f t="shared" si="10"/>
        <v>14</v>
      </c>
      <c r="R29" s="9">
        <f t="shared" si="7"/>
        <v>7.1428571428571425E-2</v>
      </c>
      <c r="T29" s="15">
        <f t="shared" si="11"/>
        <v>15</v>
      </c>
    </row>
    <row r="30" spans="2:22" s="5" customFormat="1" x14ac:dyDescent="0.25">
      <c r="B30" s="12">
        <f t="shared" si="2"/>
        <v>2035</v>
      </c>
      <c r="C30" s="66">
        <f t="shared" si="3"/>
        <v>567328.79091470747</v>
      </c>
      <c r="D30" s="66"/>
      <c r="E30" s="66">
        <f t="shared" si="13"/>
        <v>43640.67622420827</v>
      </c>
      <c r="F30" s="66"/>
      <c r="G30" s="66">
        <f t="shared" si="4"/>
        <v>1476311.8853095009</v>
      </c>
      <c r="H30" s="66"/>
      <c r="I30" s="101">
        <f t="shared" si="0"/>
        <v>523688.11469049921</v>
      </c>
      <c r="J30" s="102"/>
      <c r="K30" s="108">
        <f t="shared" si="5"/>
        <v>66666.666666666672</v>
      </c>
      <c r="L30" s="109"/>
      <c r="M30" s="14" t="str">
        <f t="shared" si="6"/>
        <v/>
      </c>
      <c r="N30" s="3">
        <f t="shared" si="1"/>
        <v>23025.990442458402</v>
      </c>
      <c r="O30" s="20">
        <f t="shared" si="9"/>
        <v>610969.46713891567</v>
      </c>
      <c r="P30"/>
      <c r="Q30">
        <f t="shared" si="10"/>
        <v>13</v>
      </c>
      <c r="R30" s="9">
        <f t="shared" si="7"/>
        <v>7.6923076923076927E-2</v>
      </c>
      <c r="T30" s="15">
        <f t="shared" si="11"/>
        <v>14</v>
      </c>
    </row>
    <row r="31" spans="2:22" s="5" customFormat="1" x14ac:dyDescent="0.25">
      <c r="B31" s="12">
        <f t="shared" si="2"/>
        <v>2036</v>
      </c>
      <c r="C31" s="66">
        <f t="shared" si="3"/>
        <v>523688.11469049921</v>
      </c>
      <c r="D31" s="66"/>
      <c r="E31" s="66">
        <f t="shared" ref="E31:E41" si="14">IF($Q$13:$Q$55&lt;1,"",IF($R$13:$R$55&gt;$D$9,C31*$R$13:$R$55,C31*$D$9))</f>
        <v>43640.676224208262</v>
      </c>
      <c r="F31" s="66"/>
      <c r="G31" s="66">
        <f t="shared" si="4"/>
        <v>1519952.5615337091</v>
      </c>
      <c r="H31" s="66"/>
      <c r="I31" s="101">
        <f t="shared" si="0"/>
        <v>480047.43846629094</v>
      </c>
      <c r="J31" s="102"/>
      <c r="K31" s="108">
        <f t="shared" si="5"/>
        <v>66666.666666666672</v>
      </c>
      <c r="L31" s="109"/>
      <c r="M31" s="14" t="str">
        <f t="shared" si="6"/>
        <v/>
      </c>
      <c r="N31" s="3">
        <f t="shared" si="1"/>
        <v>23025.990442458409</v>
      </c>
      <c r="O31" s="20">
        <f t="shared" si="9"/>
        <v>567328.79091470747</v>
      </c>
      <c r="P31"/>
      <c r="Q31">
        <f t="shared" si="10"/>
        <v>12</v>
      </c>
      <c r="R31" s="9">
        <f t="shared" si="7"/>
        <v>8.3333333333333329E-2</v>
      </c>
      <c r="T31" s="15">
        <f t="shared" si="11"/>
        <v>13</v>
      </c>
    </row>
    <row r="32" spans="2:22" s="5" customFormat="1" x14ac:dyDescent="0.25">
      <c r="B32" s="12">
        <f t="shared" si="2"/>
        <v>2037</v>
      </c>
      <c r="C32" s="66">
        <f t="shared" si="3"/>
        <v>480047.43846629094</v>
      </c>
      <c r="D32" s="66"/>
      <c r="E32" s="66">
        <f t="shared" si="14"/>
        <v>43640.67622420827</v>
      </c>
      <c r="F32" s="66"/>
      <c r="G32" s="66">
        <f t="shared" si="4"/>
        <v>1563593.2377579173</v>
      </c>
      <c r="H32" s="66"/>
      <c r="I32" s="101">
        <f t="shared" si="0"/>
        <v>436406.76224208268</v>
      </c>
      <c r="J32" s="102"/>
      <c r="K32" s="108">
        <f t="shared" si="5"/>
        <v>66666.666666666672</v>
      </c>
      <c r="L32" s="109"/>
      <c r="M32" s="14" t="str">
        <f t="shared" si="6"/>
        <v/>
      </c>
      <c r="N32" s="3">
        <f t="shared" si="1"/>
        <v>23025.990442458402</v>
      </c>
      <c r="O32" s="20">
        <f t="shared" si="9"/>
        <v>523688.11469049921</v>
      </c>
      <c r="P32"/>
      <c r="Q32">
        <f t="shared" si="10"/>
        <v>11</v>
      </c>
      <c r="R32" s="9">
        <f t="shared" si="7"/>
        <v>9.0909090909090912E-2</v>
      </c>
      <c r="T32" s="15">
        <f t="shared" si="11"/>
        <v>12</v>
      </c>
    </row>
    <row r="33" spans="2:20" s="5" customFormat="1" x14ac:dyDescent="0.25">
      <c r="B33" s="12">
        <f t="shared" si="2"/>
        <v>2038</v>
      </c>
      <c r="C33" s="66">
        <f t="shared" si="3"/>
        <v>436406.76224208268</v>
      </c>
      <c r="D33" s="66"/>
      <c r="E33" s="66">
        <f t="shared" si="14"/>
        <v>43640.67622420827</v>
      </c>
      <c r="F33" s="66"/>
      <c r="G33" s="66">
        <f t="shared" si="4"/>
        <v>1607233.9139821255</v>
      </c>
      <c r="H33" s="66"/>
      <c r="I33" s="101">
        <f t="shared" si="0"/>
        <v>392766.08601787442</v>
      </c>
      <c r="J33" s="102"/>
      <c r="K33" s="108">
        <f t="shared" si="5"/>
        <v>66666.666666666672</v>
      </c>
      <c r="L33" s="109"/>
      <c r="M33" s="14" t="str">
        <f t="shared" si="6"/>
        <v/>
      </c>
      <c r="N33" s="3">
        <f t="shared" si="1"/>
        <v>23025.990442458402</v>
      </c>
      <c r="O33" s="20">
        <f t="shared" si="9"/>
        <v>480047.43846629094</v>
      </c>
      <c r="P33"/>
      <c r="Q33">
        <f t="shared" si="10"/>
        <v>10</v>
      </c>
      <c r="R33" s="9">
        <f t="shared" si="7"/>
        <v>0.1</v>
      </c>
      <c r="T33" s="15">
        <f t="shared" si="11"/>
        <v>11</v>
      </c>
    </row>
    <row r="34" spans="2:20" s="5" customFormat="1" x14ac:dyDescent="0.25">
      <c r="B34" s="12">
        <f t="shared" si="2"/>
        <v>2039</v>
      </c>
      <c r="C34" s="66">
        <f t="shared" si="3"/>
        <v>392766.08601787442</v>
      </c>
      <c r="D34" s="66"/>
      <c r="E34" s="66">
        <f t="shared" si="14"/>
        <v>43640.67622420827</v>
      </c>
      <c r="F34" s="66"/>
      <c r="G34" s="66">
        <f t="shared" si="4"/>
        <v>1650874.5902063337</v>
      </c>
      <c r="H34" s="66"/>
      <c r="I34" s="101">
        <f t="shared" si="0"/>
        <v>349125.40979366616</v>
      </c>
      <c r="J34" s="102"/>
      <c r="K34" s="108">
        <f t="shared" si="5"/>
        <v>66666.666666666672</v>
      </c>
      <c r="L34" s="109"/>
      <c r="M34" s="14" t="str">
        <f t="shared" si="6"/>
        <v/>
      </c>
      <c r="N34" s="3">
        <f t="shared" si="1"/>
        <v>23025.990442458402</v>
      </c>
      <c r="O34" s="20">
        <f t="shared" si="9"/>
        <v>436406.76224208268</v>
      </c>
      <c r="P34"/>
      <c r="Q34">
        <f t="shared" si="10"/>
        <v>9</v>
      </c>
      <c r="R34" s="9">
        <f t="shared" si="7"/>
        <v>0.1111111111111111</v>
      </c>
      <c r="T34" s="15">
        <f t="shared" si="11"/>
        <v>10</v>
      </c>
    </row>
    <row r="35" spans="2:20" s="5" customFormat="1" x14ac:dyDescent="0.25">
      <c r="B35" s="12">
        <f t="shared" si="2"/>
        <v>2040</v>
      </c>
      <c r="C35" s="66">
        <f t="shared" si="3"/>
        <v>349125.40979366616</v>
      </c>
      <c r="D35" s="66"/>
      <c r="E35" s="66">
        <f t="shared" si="14"/>
        <v>43640.67622420827</v>
      </c>
      <c r="F35" s="66"/>
      <c r="G35" s="66">
        <f t="shared" si="4"/>
        <v>1694515.2664305419</v>
      </c>
      <c r="H35" s="66"/>
      <c r="I35" s="101">
        <f t="shared" si="0"/>
        <v>305484.73356945789</v>
      </c>
      <c r="J35" s="102"/>
      <c r="K35" s="108">
        <f t="shared" si="5"/>
        <v>66666.666666666672</v>
      </c>
      <c r="L35" s="109"/>
      <c r="M35" s="14" t="str">
        <f t="shared" si="6"/>
        <v/>
      </c>
      <c r="N35" s="3">
        <f t="shared" si="1"/>
        <v>23025.990442458402</v>
      </c>
      <c r="O35" s="20">
        <f t="shared" si="9"/>
        <v>392766.08601787442</v>
      </c>
      <c r="P35"/>
      <c r="Q35">
        <f t="shared" si="10"/>
        <v>8</v>
      </c>
      <c r="R35" s="9">
        <f t="shared" si="7"/>
        <v>0.125</v>
      </c>
      <c r="T35" s="15">
        <f t="shared" si="11"/>
        <v>9</v>
      </c>
    </row>
    <row r="36" spans="2:20" s="5" customFormat="1" x14ac:dyDescent="0.25">
      <c r="B36" s="12">
        <f t="shared" si="2"/>
        <v>2041</v>
      </c>
      <c r="C36" s="66">
        <f t="shared" si="3"/>
        <v>305484.73356945789</v>
      </c>
      <c r="D36" s="66"/>
      <c r="E36" s="66">
        <f t="shared" si="14"/>
        <v>43640.67622420827</v>
      </c>
      <c r="F36" s="66"/>
      <c r="G36" s="66">
        <f t="shared" si="4"/>
        <v>1738155.9426547501</v>
      </c>
      <c r="H36" s="66"/>
      <c r="I36" s="101">
        <f t="shared" si="0"/>
        <v>261844.05734524963</v>
      </c>
      <c r="J36" s="102"/>
      <c r="K36" s="108">
        <f t="shared" si="5"/>
        <v>66666.666666666672</v>
      </c>
      <c r="L36" s="109"/>
      <c r="M36" s="14" t="str">
        <f t="shared" si="6"/>
        <v/>
      </c>
      <c r="N36" s="3">
        <f t="shared" si="1"/>
        <v>23025.990442458402</v>
      </c>
      <c r="O36" s="20">
        <f t="shared" si="9"/>
        <v>349125.40979366616</v>
      </c>
      <c r="P36"/>
      <c r="Q36">
        <f t="shared" si="10"/>
        <v>7</v>
      </c>
      <c r="R36" s="9">
        <f t="shared" si="7"/>
        <v>0.14285714285714285</v>
      </c>
      <c r="T36" s="15">
        <f t="shared" si="11"/>
        <v>8</v>
      </c>
    </row>
    <row r="37" spans="2:20" s="5" customFormat="1" x14ac:dyDescent="0.25">
      <c r="B37" s="12">
        <f t="shared" si="2"/>
        <v>2042</v>
      </c>
      <c r="C37" s="66">
        <f t="shared" si="3"/>
        <v>261844.05734524963</v>
      </c>
      <c r="D37" s="66"/>
      <c r="E37" s="66">
        <f t="shared" si="14"/>
        <v>43640.67622420827</v>
      </c>
      <c r="F37" s="66"/>
      <c r="G37" s="66">
        <f t="shared" si="4"/>
        <v>1781796.6188789583</v>
      </c>
      <c r="H37" s="66"/>
      <c r="I37" s="101">
        <f t="shared" si="0"/>
        <v>218203.38112104137</v>
      </c>
      <c r="J37" s="102"/>
      <c r="K37" s="108">
        <f t="shared" si="5"/>
        <v>66666.666666666672</v>
      </c>
      <c r="L37" s="109"/>
      <c r="M37" s="14" t="str">
        <f t="shared" si="6"/>
        <v/>
      </c>
      <c r="N37" s="3">
        <f t="shared" si="1"/>
        <v>23025.990442458402</v>
      </c>
      <c r="O37" s="20">
        <f t="shared" si="9"/>
        <v>305484.73356945789</v>
      </c>
      <c r="P37"/>
      <c r="Q37">
        <f t="shared" si="10"/>
        <v>6</v>
      </c>
      <c r="R37" s="9">
        <f t="shared" si="7"/>
        <v>0.16666666666666666</v>
      </c>
      <c r="T37" s="15">
        <f t="shared" si="11"/>
        <v>7</v>
      </c>
    </row>
    <row r="38" spans="2:20" s="5" customFormat="1" x14ac:dyDescent="0.25">
      <c r="B38" s="12">
        <f t="shared" si="2"/>
        <v>2043</v>
      </c>
      <c r="C38" s="66">
        <f t="shared" si="3"/>
        <v>218203.38112104137</v>
      </c>
      <c r="D38" s="66"/>
      <c r="E38" s="66">
        <f t="shared" si="14"/>
        <v>43640.676224208277</v>
      </c>
      <c r="F38" s="66"/>
      <c r="G38" s="66">
        <f t="shared" si="4"/>
        <v>1825437.2951031665</v>
      </c>
      <c r="H38" s="66"/>
      <c r="I38" s="101">
        <f t="shared" si="0"/>
        <v>174562.70489683311</v>
      </c>
      <c r="J38" s="102"/>
      <c r="K38" s="108">
        <f t="shared" si="5"/>
        <v>66666.666666666672</v>
      </c>
      <c r="L38" s="109"/>
      <c r="M38" s="14" t="str">
        <f t="shared" si="6"/>
        <v/>
      </c>
      <c r="N38" s="3">
        <f t="shared" si="1"/>
        <v>23025.990442458395</v>
      </c>
      <c r="O38" s="20">
        <f t="shared" si="9"/>
        <v>261844.05734524963</v>
      </c>
      <c r="P38"/>
      <c r="Q38">
        <f t="shared" si="10"/>
        <v>5</v>
      </c>
      <c r="R38" s="9">
        <f t="shared" si="7"/>
        <v>0.2</v>
      </c>
      <c r="T38" s="15">
        <f t="shared" si="11"/>
        <v>6</v>
      </c>
    </row>
    <row r="39" spans="2:20" s="5" customFormat="1" x14ac:dyDescent="0.25">
      <c r="B39" s="12">
        <f t="shared" si="2"/>
        <v>2044</v>
      </c>
      <c r="C39" s="66">
        <f t="shared" si="3"/>
        <v>174562.70489683311</v>
      </c>
      <c r="D39" s="66"/>
      <c r="E39" s="66">
        <f t="shared" si="14"/>
        <v>43640.676224208277</v>
      </c>
      <c r="F39" s="66"/>
      <c r="G39" s="66">
        <f t="shared" si="4"/>
        <v>1869077.9713273747</v>
      </c>
      <c r="H39" s="66"/>
      <c r="I39" s="101">
        <f t="shared" si="0"/>
        <v>130922.02867262483</v>
      </c>
      <c r="J39" s="102"/>
      <c r="K39" s="108">
        <f t="shared" si="5"/>
        <v>66666.666666666672</v>
      </c>
      <c r="L39" s="109"/>
      <c r="M39" s="14" t="str">
        <f t="shared" si="6"/>
        <v/>
      </c>
      <c r="N39" s="3">
        <f t="shared" si="1"/>
        <v>23025.990442458395</v>
      </c>
      <c r="O39" s="20">
        <f t="shared" si="9"/>
        <v>218203.38112104137</v>
      </c>
      <c r="P39"/>
      <c r="Q39">
        <f t="shared" si="10"/>
        <v>4</v>
      </c>
      <c r="R39" s="9">
        <f t="shared" si="7"/>
        <v>0.25</v>
      </c>
      <c r="T39" s="15">
        <f t="shared" si="11"/>
        <v>5</v>
      </c>
    </row>
    <row r="40" spans="2:20" s="5" customFormat="1" x14ac:dyDescent="0.25">
      <c r="B40" s="12">
        <f t="shared" si="2"/>
        <v>2045</v>
      </c>
      <c r="C40" s="66">
        <f t="shared" si="3"/>
        <v>130922.02867262483</v>
      </c>
      <c r="D40" s="66"/>
      <c r="E40" s="66">
        <f t="shared" si="14"/>
        <v>43640.676224208277</v>
      </c>
      <c r="F40" s="66"/>
      <c r="G40" s="66">
        <f t="shared" si="4"/>
        <v>1912718.6475515829</v>
      </c>
      <c r="H40" s="66"/>
      <c r="I40" s="101">
        <f t="shared" si="0"/>
        <v>87281.352448416554</v>
      </c>
      <c r="J40" s="102"/>
      <c r="K40" s="108">
        <f t="shared" si="5"/>
        <v>66666.666666666672</v>
      </c>
      <c r="L40" s="109"/>
      <c r="M40" s="14" t="str">
        <f t="shared" si="6"/>
        <v/>
      </c>
      <c r="N40" s="3">
        <f t="shared" si="1"/>
        <v>23025.990442458395</v>
      </c>
      <c r="O40" s="20">
        <f t="shared" si="9"/>
        <v>174562.70489683311</v>
      </c>
      <c r="P40"/>
      <c r="Q40">
        <f t="shared" si="10"/>
        <v>3</v>
      </c>
      <c r="R40" s="9">
        <f t="shared" si="7"/>
        <v>0.33333333333333331</v>
      </c>
      <c r="T40" s="15">
        <f t="shared" si="11"/>
        <v>4</v>
      </c>
    </row>
    <row r="41" spans="2:20" s="5" customFormat="1" x14ac:dyDescent="0.25">
      <c r="B41" s="12">
        <f t="shared" si="2"/>
        <v>2046</v>
      </c>
      <c r="C41" s="66">
        <f t="shared" si="3"/>
        <v>87281.352448416554</v>
      </c>
      <c r="D41" s="66"/>
      <c r="E41" s="66">
        <f t="shared" si="14"/>
        <v>43640.676224208277</v>
      </c>
      <c r="F41" s="66"/>
      <c r="G41" s="66">
        <f t="shared" si="4"/>
        <v>1956359.3237757911</v>
      </c>
      <c r="H41" s="66"/>
      <c r="I41" s="101">
        <f t="shared" si="0"/>
        <v>43640.676224208277</v>
      </c>
      <c r="J41" s="102"/>
      <c r="K41" s="108">
        <f t="shared" si="5"/>
        <v>66666.666666666672</v>
      </c>
      <c r="L41" s="109"/>
      <c r="M41" s="14" t="str">
        <f t="shared" si="6"/>
        <v/>
      </c>
      <c r="N41" s="3">
        <f t="shared" si="1"/>
        <v>23025.990442458395</v>
      </c>
      <c r="O41" s="20">
        <f t="shared" si="9"/>
        <v>130922.02867262482</v>
      </c>
      <c r="P41"/>
      <c r="Q41">
        <f t="shared" si="10"/>
        <v>2</v>
      </c>
      <c r="R41" s="9">
        <f t="shared" si="7"/>
        <v>0.5</v>
      </c>
      <c r="T41" s="15">
        <f t="shared" si="11"/>
        <v>3</v>
      </c>
    </row>
    <row r="42" spans="2:20" s="5" customFormat="1" x14ac:dyDescent="0.25">
      <c r="B42" s="12">
        <f t="shared" si="2"/>
        <v>2047</v>
      </c>
      <c r="C42" s="66">
        <f t="shared" si="3"/>
        <v>43640.676224208277</v>
      </c>
      <c r="D42" s="66"/>
      <c r="E42" s="66">
        <f t="shared" si="12"/>
        <v>43640.676224208277</v>
      </c>
      <c r="F42" s="66"/>
      <c r="G42" s="66">
        <f t="shared" si="4"/>
        <v>1999999.9999999993</v>
      </c>
      <c r="H42" s="66"/>
      <c r="I42" s="101">
        <f t="shared" si="0"/>
        <v>0</v>
      </c>
      <c r="J42" s="102"/>
      <c r="K42" s="108">
        <f t="shared" si="5"/>
        <v>66666.666666666672</v>
      </c>
      <c r="L42" s="109"/>
      <c r="M42" s="14" t="str">
        <f t="shared" si="6"/>
        <v/>
      </c>
      <c r="N42" s="3">
        <f t="shared" si="1"/>
        <v>23025.990442458395</v>
      </c>
      <c r="O42" s="20">
        <f t="shared" si="9"/>
        <v>87281.352448416554</v>
      </c>
      <c r="P42"/>
      <c r="Q42">
        <f t="shared" si="10"/>
        <v>1</v>
      </c>
      <c r="R42" s="9">
        <f t="shared" si="7"/>
        <v>1</v>
      </c>
      <c r="T42" s="15">
        <f t="shared" si="11"/>
        <v>2</v>
      </c>
    </row>
    <row r="43" spans="2:20" s="5" customFormat="1" x14ac:dyDescent="0.25">
      <c r="B43" s="12" t="str">
        <f t="shared" si="2"/>
        <v/>
      </c>
      <c r="C43" s="66" t="str">
        <f t="shared" si="3"/>
        <v/>
      </c>
      <c r="D43" s="66"/>
      <c r="E43" s="103">
        <f>IF($Q$13:$Q$55&lt;1,0,IF($R$13:$R$55&gt;$D$9,C43*$R$13:$R$55,C43*$D$9))</f>
        <v>0</v>
      </c>
      <c r="F43" s="103"/>
      <c r="G43" s="66" t="str">
        <f t="shared" si="4"/>
        <v/>
      </c>
      <c r="H43" s="66"/>
      <c r="I43" s="101" t="str">
        <f t="shared" si="0"/>
        <v/>
      </c>
      <c r="J43" s="102"/>
      <c r="K43" s="110">
        <f t="shared" si="5"/>
        <v>61004.566210045668</v>
      </c>
      <c r="L43" s="111"/>
      <c r="M43" s="14" t="str">
        <f t="shared" si="6"/>
        <v/>
      </c>
      <c r="N43" s="3">
        <f>IF($Q$13:$Q$55&lt;0,"",IF(E43-K43&lt;0,-(E43-K43),""))</f>
        <v>61004.566210045668</v>
      </c>
      <c r="O43" s="20" t="str">
        <f t="shared" si="9"/>
        <v/>
      </c>
      <c r="P43"/>
      <c r="Q43">
        <f t="shared" si="10"/>
        <v>0</v>
      </c>
      <c r="R43" s="9" t="e">
        <f t="shared" si="7"/>
        <v>#DIV/0!</v>
      </c>
      <c r="T43" s="15">
        <f t="shared" si="11"/>
        <v>1</v>
      </c>
    </row>
    <row r="44" spans="2:20" s="5" customFormat="1" x14ac:dyDescent="0.25">
      <c r="B44" s="12" t="str">
        <f t="shared" si="2"/>
        <v/>
      </c>
      <c r="C44" s="66" t="str">
        <f t="shared" si="3"/>
        <v/>
      </c>
      <c r="D44" s="66"/>
      <c r="E44" s="66" t="str">
        <f t="shared" si="12"/>
        <v/>
      </c>
      <c r="F44" s="66"/>
      <c r="G44" s="66" t="str">
        <f t="shared" si="4"/>
        <v/>
      </c>
      <c r="H44" s="66"/>
      <c r="I44" s="101" t="str">
        <f t="shared" si="0"/>
        <v/>
      </c>
      <c r="J44" s="102"/>
      <c r="K44" s="108" t="str">
        <f t="shared" si="5"/>
        <v/>
      </c>
      <c r="L44" s="109"/>
      <c r="M44" s="14" t="str">
        <f t="shared" si="6"/>
        <v/>
      </c>
      <c r="N44" s="3" t="str">
        <f t="shared" ref="N44:N55" si="15">IF($Q$13:$Q$55&lt;1,"",IF(E44-K44&lt;0,-(E44-K44),""))</f>
        <v/>
      </c>
      <c r="O44" s="20" t="str">
        <f t="shared" si="9"/>
        <v/>
      </c>
      <c r="P44"/>
      <c r="Q44">
        <f t="shared" si="10"/>
        <v>-1</v>
      </c>
      <c r="R44" s="9">
        <f t="shared" si="7"/>
        <v>-1</v>
      </c>
      <c r="T44" s="15">
        <f t="shared" si="11"/>
        <v>0</v>
      </c>
    </row>
    <row r="45" spans="2:20" s="5" customFormat="1" x14ac:dyDescent="0.25">
      <c r="B45" s="12" t="str">
        <f t="shared" si="2"/>
        <v/>
      </c>
      <c r="C45" s="66" t="str">
        <f t="shared" si="3"/>
        <v/>
      </c>
      <c r="D45" s="66"/>
      <c r="E45" s="66" t="str">
        <f t="shared" si="12"/>
        <v/>
      </c>
      <c r="F45" s="66"/>
      <c r="G45" s="66" t="str">
        <f t="shared" si="4"/>
        <v/>
      </c>
      <c r="H45" s="66"/>
      <c r="I45" s="101" t="str">
        <f t="shared" si="0"/>
        <v/>
      </c>
      <c r="J45" s="102"/>
      <c r="K45" s="108" t="str">
        <f t="shared" si="5"/>
        <v/>
      </c>
      <c r="L45" s="109"/>
      <c r="M45" s="14" t="str">
        <f t="shared" si="6"/>
        <v/>
      </c>
      <c r="N45" s="3" t="str">
        <f t="shared" si="15"/>
        <v/>
      </c>
      <c r="O45" s="20" t="str">
        <f t="shared" si="9"/>
        <v/>
      </c>
      <c r="P45"/>
      <c r="Q45">
        <f t="shared" si="10"/>
        <v>-2</v>
      </c>
      <c r="R45" s="9">
        <f t="shared" si="7"/>
        <v>-0.5</v>
      </c>
      <c r="T45" s="15">
        <f t="shared" si="11"/>
        <v>-1</v>
      </c>
    </row>
    <row r="46" spans="2:20" s="5" customFormat="1" x14ac:dyDescent="0.25">
      <c r="B46" s="12" t="str">
        <f t="shared" si="2"/>
        <v/>
      </c>
      <c r="C46" s="66" t="str">
        <f t="shared" si="3"/>
        <v/>
      </c>
      <c r="D46" s="66"/>
      <c r="E46" s="66" t="str">
        <f t="shared" si="12"/>
        <v/>
      </c>
      <c r="F46" s="66"/>
      <c r="G46" s="66" t="str">
        <f t="shared" si="4"/>
        <v/>
      </c>
      <c r="H46" s="66"/>
      <c r="I46" s="101" t="str">
        <f t="shared" si="0"/>
        <v/>
      </c>
      <c r="J46" s="102"/>
      <c r="K46" s="108" t="str">
        <f t="shared" si="5"/>
        <v/>
      </c>
      <c r="L46" s="109"/>
      <c r="M46" s="14" t="str">
        <f t="shared" si="6"/>
        <v/>
      </c>
      <c r="N46" s="3" t="str">
        <f t="shared" si="15"/>
        <v/>
      </c>
      <c r="O46" s="20" t="str">
        <f t="shared" si="9"/>
        <v/>
      </c>
      <c r="P46"/>
      <c r="Q46">
        <f t="shared" si="10"/>
        <v>-3</v>
      </c>
      <c r="R46" s="9">
        <f t="shared" si="7"/>
        <v>-0.33333333333333331</v>
      </c>
      <c r="T46" s="15">
        <f t="shared" si="11"/>
        <v>-2</v>
      </c>
    </row>
    <row r="47" spans="2:20" s="5" customFormat="1" x14ac:dyDescent="0.25">
      <c r="B47" s="12" t="str">
        <f t="shared" si="2"/>
        <v/>
      </c>
      <c r="C47" s="66" t="str">
        <f t="shared" si="3"/>
        <v/>
      </c>
      <c r="D47" s="66"/>
      <c r="E47" s="66" t="str">
        <f t="shared" si="12"/>
        <v/>
      </c>
      <c r="F47" s="66"/>
      <c r="G47" s="66" t="str">
        <f t="shared" si="4"/>
        <v/>
      </c>
      <c r="H47" s="66"/>
      <c r="I47" s="101" t="str">
        <f t="shared" si="0"/>
        <v/>
      </c>
      <c r="J47" s="102"/>
      <c r="K47" s="108" t="str">
        <f t="shared" si="5"/>
        <v/>
      </c>
      <c r="L47" s="109"/>
      <c r="M47" s="14" t="str">
        <f t="shared" si="6"/>
        <v/>
      </c>
      <c r="N47" s="3" t="str">
        <f t="shared" si="15"/>
        <v/>
      </c>
      <c r="O47" s="20" t="str">
        <f t="shared" si="9"/>
        <v/>
      </c>
      <c r="P47"/>
      <c r="Q47">
        <f t="shared" si="10"/>
        <v>-4</v>
      </c>
      <c r="R47" s="9">
        <f t="shared" si="7"/>
        <v>-0.25</v>
      </c>
      <c r="T47" s="15">
        <f t="shared" si="11"/>
        <v>-3</v>
      </c>
    </row>
    <row r="48" spans="2:20" s="5" customFormat="1" x14ac:dyDescent="0.25">
      <c r="B48" s="12" t="str">
        <f t="shared" si="2"/>
        <v/>
      </c>
      <c r="C48" s="66" t="str">
        <f t="shared" si="3"/>
        <v/>
      </c>
      <c r="D48" s="66"/>
      <c r="E48" s="66" t="str">
        <f t="shared" si="12"/>
        <v/>
      </c>
      <c r="F48" s="66"/>
      <c r="G48" s="66" t="str">
        <f t="shared" si="4"/>
        <v/>
      </c>
      <c r="H48" s="66"/>
      <c r="I48" s="101" t="str">
        <f t="shared" si="0"/>
        <v/>
      </c>
      <c r="J48" s="102"/>
      <c r="K48" s="108" t="str">
        <f t="shared" si="5"/>
        <v/>
      </c>
      <c r="L48" s="109"/>
      <c r="M48" s="14" t="str">
        <f t="shared" si="6"/>
        <v/>
      </c>
      <c r="N48" s="3" t="str">
        <f t="shared" si="15"/>
        <v/>
      </c>
      <c r="O48" s="20" t="str">
        <f t="shared" si="9"/>
        <v/>
      </c>
      <c r="P48"/>
      <c r="Q48">
        <f t="shared" si="10"/>
        <v>-5</v>
      </c>
      <c r="R48" s="9">
        <f t="shared" si="7"/>
        <v>-0.2</v>
      </c>
      <c r="T48" s="15">
        <f t="shared" si="11"/>
        <v>-4</v>
      </c>
    </row>
    <row r="49" spans="2:20" s="5" customFormat="1" x14ac:dyDescent="0.25">
      <c r="B49" s="12" t="str">
        <f t="shared" si="2"/>
        <v/>
      </c>
      <c r="C49" s="66" t="str">
        <f t="shared" si="3"/>
        <v/>
      </c>
      <c r="D49" s="66"/>
      <c r="E49" s="66" t="str">
        <f t="shared" si="12"/>
        <v/>
      </c>
      <c r="F49" s="66"/>
      <c r="G49" s="66" t="str">
        <f t="shared" si="4"/>
        <v/>
      </c>
      <c r="H49" s="66"/>
      <c r="I49" s="101" t="str">
        <f t="shared" si="0"/>
        <v/>
      </c>
      <c r="J49" s="102"/>
      <c r="K49" s="108" t="str">
        <f t="shared" si="5"/>
        <v/>
      </c>
      <c r="L49" s="109"/>
      <c r="M49" s="14" t="str">
        <f t="shared" si="6"/>
        <v/>
      </c>
      <c r="N49" s="3" t="str">
        <f t="shared" si="15"/>
        <v/>
      </c>
      <c r="O49" s="20" t="str">
        <f t="shared" si="9"/>
        <v/>
      </c>
      <c r="P49"/>
      <c r="Q49">
        <f t="shared" si="10"/>
        <v>-6</v>
      </c>
      <c r="R49" s="9">
        <f t="shared" si="7"/>
        <v>-0.16666666666666666</v>
      </c>
      <c r="T49" s="15">
        <f t="shared" si="11"/>
        <v>-5</v>
      </c>
    </row>
    <row r="50" spans="2:20" s="5" customFormat="1" x14ac:dyDescent="0.25">
      <c r="B50" s="12" t="str">
        <f t="shared" si="2"/>
        <v/>
      </c>
      <c r="C50" s="66" t="str">
        <f t="shared" si="3"/>
        <v/>
      </c>
      <c r="D50" s="66"/>
      <c r="E50" s="66" t="str">
        <f t="shared" si="12"/>
        <v/>
      </c>
      <c r="F50" s="66"/>
      <c r="G50" s="66" t="str">
        <f t="shared" si="4"/>
        <v/>
      </c>
      <c r="H50" s="66"/>
      <c r="I50" s="101" t="str">
        <f t="shared" si="0"/>
        <v/>
      </c>
      <c r="J50" s="102"/>
      <c r="K50" s="108" t="str">
        <f t="shared" si="5"/>
        <v/>
      </c>
      <c r="L50" s="109"/>
      <c r="M50" s="14" t="str">
        <f t="shared" si="6"/>
        <v/>
      </c>
      <c r="N50" s="3" t="str">
        <f t="shared" si="15"/>
        <v/>
      </c>
      <c r="O50" s="20" t="str">
        <f t="shared" si="9"/>
        <v/>
      </c>
      <c r="P50"/>
      <c r="Q50">
        <f t="shared" si="10"/>
        <v>-7</v>
      </c>
      <c r="R50" s="9">
        <f t="shared" si="7"/>
        <v>-0.14285714285714285</v>
      </c>
      <c r="T50" s="15">
        <f t="shared" si="11"/>
        <v>-6</v>
      </c>
    </row>
    <row r="51" spans="2:20" s="5" customFormat="1" x14ac:dyDescent="0.25">
      <c r="B51" s="12" t="str">
        <f t="shared" si="2"/>
        <v/>
      </c>
      <c r="C51" s="66" t="str">
        <f t="shared" si="3"/>
        <v/>
      </c>
      <c r="D51" s="66"/>
      <c r="E51" s="66" t="str">
        <f t="shared" si="12"/>
        <v/>
      </c>
      <c r="F51" s="66"/>
      <c r="G51" s="66" t="str">
        <f t="shared" si="4"/>
        <v/>
      </c>
      <c r="H51" s="66"/>
      <c r="I51" s="101" t="str">
        <f t="shared" si="0"/>
        <v/>
      </c>
      <c r="J51" s="102"/>
      <c r="K51" s="108" t="str">
        <f t="shared" si="5"/>
        <v/>
      </c>
      <c r="L51" s="109"/>
      <c r="M51" s="14" t="str">
        <f t="shared" si="6"/>
        <v/>
      </c>
      <c r="N51" s="3" t="str">
        <f t="shared" si="15"/>
        <v/>
      </c>
      <c r="O51" s="20" t="str">
        <f t="shared" si="9"/>
        <v/>
      </c>
      <c r="P51"/>
      <c r="Q51">
        <f t="shared" si="10"/>
        <v>-8</v>
      </c>
      <c r="R51" s="9">
        <f t="shared" si="7"/>
        <v>-0.125</v>
      </c>
      <c r="T51" s="15">
        <f t="shared" si="11"/>
        <v>-7</v>
      </c>
    </row>
    <row r="52" spans="2:20" s="5" customFormat="1" x14ac:dyDescent="0.25">
      <c r="B52" s="12" t="str">
        <f t="shared" si="2"/>
        <v/>
      </c>
      <c r="C52" s="66" t="str">
        <f t="shared" si="3"/>
        <v/>
      </c>
      <c r="D52" s="66"/>
      <c r="E52" s="66" t="str">
        <f t="shared" si="12"/>
        <v/>
      </c>
      <c r="F52" s="66"/>
      <c r="G52" s="66" t="str">
        <f t="shared" si="4"/>
        <v/>
      </c>
      <c r="H52" s="66"/>
      <c r="I52" s="101" t="str">
        <f t="shared" si="0"/>
        <v/>
      </c>
      <c r="J52" s="102"/>
      <c r="K52" s="108" t="str">
        <f t="shared" si="5"/>
        <v/>
      </c>
      <c r="L52" s="109"/>
      <c r="M52" s="14" t="str">
        <f t="shared" si="6"/>
        <v/>
      </c>
      <c r="N52" s="3" t="str">
        <f t="shared" si="15"/>
        <v/>
      </c>
      <c r="O52" s="20" t="str">
        <f t="shared" si="9"/>
        <v/>
      </c>
      <c r="P52"/>
      <c r="Q52">
        <f t="shared" si="10"/>
        <v>-9</v>
      </c>
      <c r="R52" s="9">
        <f t="shared" si="7"/>
        <v>-0.1111111111111111</v>
      </c>
      <c r="T52" s="15">
        <f t="shared" si="11"/>
        <v>-8</v>
      </c>
    </row>
    <row r="53" spans="2:20" s="5" customFormat="1" x14ac:dyDescent="0.25">
      <c r="B53" s="12" t="str">
        <f t="shared" si="2"/>
        <v/>
      </c>
      <c r="C53" s="66" t="str">
        <f t="shared" si="3"/>
        <v/>
      </c>
      <c r="D53" s="66"/>
      <c r="E53" s="66" t="str">
        <f t="shared" si="12"/>
        <v/>
      </c>
      <c r="F53" s="66"/>
      <c r="G53" s="66" t="str">
        <f t="shared" si="4"/>
        <v/>
      </c>
      <c r="H53" s="66"/>
      <c r="I53" s="101" t="str">
        <f t="shared" si="0"/>
        <v/>
      </c>
      <c r="J53" s="102"/>
      <c r="K53" s="108" t="str">
        <f t="shared" si="5"/>
        <v/>
      </c>
      <c r="L53" s="109"/>
      <c r="M53" s="14" t="str">
        <f t="shared" si="6"/>
        <v/>
      </c>
      <c r="N53" s="3" t="str">
        <f t="shared" si="15"/>
        <v/>
      </c>
      <c r="O53" s="20" t="str">
        <f t="shared" si="9"/>
        <v/>
      </c>
      <c r="P53"/>
      <c r="Q53">
        <f t="shared" si="10"/>
        <v>-10</v>
      </c>
      <c r="R53" s="9">
        <f t="shared" si="7"/>
        <v>-0.1</v>
      </c>
      <c r="T53" s="15">
        <f t="shared" si="11"/>
        <v>-9</v>
      </c>
    </row>
    <row r="54" spans="2:20" s="5" customFormat="1" x14ac:dyDescent="0.25">
      <c r="B54" s="12" t="str">
        <f t="shared" si="2"/>
        <v/>
      </c>
      <c r="C54" s="66" t="str">
        <f t="shared" si="3"/>
        <v/>
      </c>
      <c r="D54" s="66"/>
      <c r="E54" s="66" t="str">
        <f t="shared" si="12"/>
        <v/>
      </c>
      <c r="F54" s="66"/>
      <c r="G54" s="66" t="str">
        <f t="shared" si="4"/>
        <v/>
      </c>
      <c r="H54" s="66"/>
      <c r="I54" s="101" t="str">
        <f t="shared" si="0"/>
        <v/>
      </c>
      <c r="J54" s="102"/>
      <c r="K54" s="108" t="str">
        <f t="shared" si="5"/>
        <v/>
      </c>
      <c r="L54" s="109"/>
      <c r="M54" s="14" t="str">
        <f t="shared" si="6"/>
        <v/>
      </c>
      <c r="N54" s="3" t="str">
        <f t="shared" si="15"/>
        <v/>
      </c>
      <c r="O54" s="20" t="str">
        <f t="shared" si="9"/>
        <v/>
      </c>
      <c r="P54"/>
      <c r="Q54">
        <f t="shared" si="10"/>
        <v>-11</v>
      </c>
      <c r="R54" s="9">
        <f t="shared" si="7"/>
        <v>-9.0909090909090912E-2</v>
      </c>
      <c r="T54" s="15">
        <f t="shared" si="11"/>
        <v>-10</v>
      </c>
    </row>
    <row r="55" spans="2:20" s="5" customFormat="1" ht="15.75" thickBot="1" x14ac:dyDescent="0.3">
      <c r="B55" s="13" t="str">
        <f t="shared" si="2"/>
        <v/>
      </c>
      <c r="C55" s="104" t="str">
        <f t="shared" si="3"/>
        <v/>
      </c>
      <c r="D55" s="104"/>
      <c r="E55" s="104" t="str">
        <f t="shared" si="12"/>
        <v/>
      </c>
      <c r="F55" s="104"/>
      <c r="G55" s="104" t="str">
        <f t="shared" si="4"/>
        <v/>
      </c>
      <c r="H55" s="104"/>
      <c r="I55" s="114" t="str">
        <f t="shared" si="0"/>
        <v/>
      </c>
      <c r="J55" s="115"/>
      <c r="K55" s="112" t="str">
        <f t="shared" si="5"/>
        <v/>
      </c>
      <c r="L55" s="113"/>
      <c r="M55" s="14" t="str">
        <f t="shared" si="6"/>
        <v/>
      </c>
      <c r="N55" s="3" t="str">
        <f t="shared" si="15"/>
        <v/>
      </c>
      <c r="O55" s="20" t="str">
        <f t="shared" si="9"/>
        <v/>
      </c>
      <c r="P55"/>
      <c r="Q55">
        <f t="shared" si="10"/>
        <v>-12</v>
      </c>
      <c r="R55" s="9">
        <f t="shared" si="7"/>
        <v>-8.3333333333333329E-2</v>
      </c>
      <c r="T55" s="15">
        <f t="shared" si="11"/>
        <v>-11</v>
      </c>
    </row>
    <row r="56" spans="2:20" s="5" customFormat="1" x14ac:dyDescent="0.25">
      <c r="B56" s="6"/>
      <c r="C56" s="69"/>
      <c r="D56" s="69"/>
      <c r="E56" s="70"/>
      <c r="F56" s="70"/>
      <c r="G56" s="70"/>
      <c r="H56" s="70"/>
      <c r="I56" s="105"/>
      <c r="J56" s="105"/>
      <c r="K56" s="69"/>
      <c r="L56" s="69"/>
      <c r="M56" s="8"/>
      <c r="N56" s="8"/>
      <c r="P56"/>
    </row>
    <row r="57" spans="2:20" s="5" customFormat="1" x14ac:dyDescent="0.25">
      <c r="B57" s="6"/>
      <c r="C57" s="69"/>
      <c r="D57" s="69"/>
      <c r="E57" s="70"/>
      <c r="F57" s="70"/>
      <c r="G57" s="70"/>
      <c r="H57" s="70"/>
      <c r="I57" s="69"/>
      <c r="J57" s="69"/>
      <c r="K57" s="69"/>
      <c r="L57" s="69"/>
      <c r="M57" s="8"/>
      <c r="N57" s="8"/>
      <c r="P57"/>
    </row>
    <row r="58" spans="2:20" s="5" customFormat="1" x14ac:dyDescent="0.25">
      <c r="B58" s="6"/>
      <c r="C58" s="69"/>
      <c r="D58" s="69"/>
      <c r="E58" s="70"/>
      <c r="F58" s="70"/>
      <c r="G58" s="70"/>
      <c r="H58" s="70"/>
      <c r="I58" s="69"/>
      <c r="J58" s="69"/>
      <c r="K58" s="69"/>
      <c r="L58" s="69"/>
      <c r="M58" s="8"/>
      <c r="N58" s="8"/>
      <c r="P58"/>
    </row>
    <row r="59" spans="2:20" s="5" customFormat="1" x14ac:dyDescent="0.25">
      <c r="B59" s="6"/>
      <c r="C59" s="69"/>
      <c r="D59" s="69"/>
      <c r="E59" s="70"/>
      <c r="F59" s="70"/>
      <c r="G59" s="70"/>
      <c r="H59" s="70"/>
      <c r="I59" s="69"/>
      <c r="J59" s="69"/>
      <c r="K59" s="69"/>
      <c r="L59" s="69"/>
      <c r="M59" s="8"/>
      <c r="N59" s="8"/>
      <c r="P59"/>
    </row>
    <row r="60" spans="2:20" s="5" customFormat="1" x14ac:dyDescent="0.25">
      <c r="B60" s="6"/>
      <c r="C60" s="69"/>
      <c r="D60" s="69"/>
      <c r="E60" s="70"/>
      <c r="F60" s="70"/>
      <c r="G60" s="70"/>
      <c r="H60" s="70"/>
      <c r="I60" s="69"/>
      <c r="J60" s="69"/>
      <c r="K60" s="69"/>
      <c r="L60" s="69"/>
      <c r="M60" s="8"/>
      <c r="N60" s="8"/>
      <c r="P60"/>
    </row>
    <row r="61" spans="2:20" s="5" customFormat="1" x14ac:dyDescent="0.25">
      <c r="B61" s="6"/>
      <c r="C61" s="69"/>
      <c r="D61" s="69"/>
      <c r="E61" s="70"/>
      <c r="F61" s="70"/>
      <c r="G61" s="70"/>
      <c r="H61" s="70"/>
      <c r="I61" s="69"/>
      <c r="J61" s="69"/>
      <c r="K61" s="69"/>
      <c r="L61" s="69"/>
      <c r="M61" s="8"/>
      <c r="N61" s="8"/>
      <c r="P61"/>
    </row>
    <row r="62" spans="2:20" s="5" customFormat="1" x14ac:dyDescent="0.25">
      <c r="B62" s="6"/>
      <c r="C62" s="69"/>
      <c r="D62" s="69"/>
      <c r="E62" s="70"/>
      <c r="F62" s="70"/>
      <c r="G62" s="70"/>
      <c r="H62" s="70"/>
      <c r="I62" s="69"/>
      <c r="J62" s="69"/>
      <c r="K62" s="69"/>
      <c r="L62" s="69"/>
      <c r="M62" s="8"/>
      <c r="N62" s="8"/>
      <c r="P62"/>
    </row>
    <row r="63" spans="2:20" s="5" customFormat="1" x14ac:dyDescent="0.25">
      <c r="B63" s="6"/>
      <c r="C63" s="69"/>
      <c r="D63" s="69"/>
      <c r="E63" s="70"/>
      <c r="F63" s="70"/>
      <c r="G63" s="70"/>
      <c r="H63" s="70"/>
      <c r="I63" s="69"/>
      <c r="J63" s="69"/>
      <c r="K63" s="69"/>
      <c r="L63" s="69"/>
      <c r="M63" s="8"/>
      <c r="N63" s="8"/>
      <c r="P63"/>
    </row>
  </sheetData>
  <mergeCells count="274">
    <mergeCell ref="I34:J34"/>
    <mergeCell ref="I33:J33"/>
    <mergeCell ref="I32:J32"/>
    <mergeCell ref="I31:J31"/>
    <mergeCell ref="I27:J27"/>
    <mergeCell ref="I26:J26"/>
    <mergeCell ref="I25:J25"/>
    <mergeCell ref="I42:J42"/>
    <mergeCell ref="I41:J41"/>
    <mergeCell ref="I40:J40"/>
    <mergeCell ref="I39:J39"/>
    <mergeCell ref="I38:J38"/>
    <mergeCell ref="I37:J37"/>
    <mergeCell ref="K54:L54"/>
    <mergeCell ref="K55:L55"/>
    <mergeCell ref="I55:J55"/>
    <mergeCell ref="I54:J54"/>
    <mergeCell ref="I53:J53"/>
    <mergeCell ref="I52:J52"/>
    <mergeCell ref="I51:J51"/>
    <mergeCell ref="K45:L45"/>
    <mergeCell ref="K46:L46"/>
    <mergeCell ref="K47:L47"/>
    <mergeCell ref="K48:L48"/>
    <mergeCell ref="K49:L49"/>
    <mergeCell ref="K50:L50"/>
    <mergeCell ref="I50:J50"/>
    <mergeCell ref="I49:J49"/>
    <mergeCell ref="I48:J48"/>
    <mergeCell ref="I47:J47"/>
    <mergeCell ref="I46:J46"/>
    <mergeCell ref="K51:L51"/>
    <mergeCell ref="K52:L52"/>
    <mergeCell ref="K53:L53"/>
    <mergeCell ref="K39:L39"/>
    <mergeCell ref="K40:L40"/>
    <mergeCell ref="K41:L41"/>
    <mergeCell ref="K42:L42"/>
    <mergeCell ref="K43:L43"/>
    <mergeCell ref="K44:L44"/>
    <mergeCell ref="K33:L33"/>
    <mergeCell ref="K34:L34"/>
    <mergeCell ref="K35:L35"/>
    <mergeCell ref="K36:L36"/>
    <mergeCell ref="K37:L37"/>
    <mergeCell ref="K38:L38"/>
    <mergeCell ref="C36:D36"/>
    <mergeCell ref="K15:L15"/>
    <mergeCell ref="K16:L16"/>
    <mergeCell ref="K17:L17"/>
    <mergeCell ref="K18:L18"/>
    <mergeCell ref="K19:L19"/>
    <mergeCell ref="K20:L20"/>
    <mergeCell ref="I36:J36"/>
    <mergeCell ref="I35:J35"/>
    <mergeCell ref="C31:D31"/>
    <mergeCell ref="E31:F31"/>
    <mergeCell ref="G31:H31"/>
    <mergeCell ref="C30:D30"/>
    <mergeCell ref="E30:F30"/>
    <mergeCell ref="G30:H30"/>
    <mergeCell ref="I30:J30"/>
    <mergeCell ref="I29:J29"/>
    <mergeCell ref="I28:J28"/>
    <mergeCell ref="C19:D19"/>
    <mergeCell ref="E19:F19"/>
    <mergeCell ref="G19:H19"/>
    <mergeCell ref="C21:D21"/>
    <mergeCell ref="C23:D23"/>
    <mergeCell ref="C17:D17"/>
    <mergeCell ref="K11:L11"/>
    <mergeCell ref="K12:L12"/>
    <mergeCell ref="K27:L27"/>
    <mergeCell ref="K28:L28"/>
    <mergeCell ref="K29:L29"/>
    <mergeCell ref="K30:L30"/>
    <mergeCell ref="K31:L31"/>
    <mergeCell ref="K32:L32"/>
    <mergeCell ref="K21:L21"/>
    <mergeCell ref="K22:L22"/>
    <mergeCell ref="K23:L23"/>
    <mergeCell ref="K24:L24"/>
    <mergeCell ref="K25:L25"/>
    <mergeCell ref="K26:L26"/>
    <mergeCell ref="K14:L14"/>
    <mergeCell ref="K13:L13"/>
    <mergeCell ref="C20:D20"/>
    <mergeCell ref="E20:F20"/>
    <mergeCell ref="G20:H20"/>
    <mergeCell ref="C18:D18"/>
    <mergeCell ref="I24:J24"/>
    <mergeCell ref="I23:J23"/>
    <mergeCell ref="I22:J22"/>
    <mergeCell ref="I21:J21"/>
    <mergeCell ref="I18:J18"/>
    <mergeCell ref="I20:J20"/>
    <mergeCell ref="E18:F18"/>
    <mergeCell ref="G18:H18"/>
    <mergeCell ref="G16:H16"/>
    <mergeCell ref="I19:J19"/>
    <mergeCell ref="I17:J17"/>
    <mergeCell ref="I16:J16"/>
    <mergeCell ref="I15:J15"/>
    <mergeCell ref="I14:J14"/>
    <mergeCell ref="G17:H17"/>
    <mergeCell ref="G15:H15"/>
    <mergeCell ref="E17:F17"/>
    <mergeCell ref="E16:F16"/>
    <mergeCell ref="G14:H14"/>
    <mergeCell ref="E15:F15"/>
    <mergeCell ref="E14:F14"/>
    <mergeCell ref="E36:F36"/>
    <mergeCell ref="G36:H36"/>
    <mergeCell ref="G23:H23"/>
    <mergeCell ref="E23:F23"/>
    <mergeCell ref="C24:D24"/>
    <mergeCell ref="E24:F24"/>
    <mergeCell ref="G24:H24"/>
    <mergeCell ref="E21:F21"/>
    <mergeCell ref="G21:H21"/>
    <mergeCell ref="C22:D22"/>
    <mergeCell ref="E22:F22"/>
    <mergeCell ref="G22:H22"/>
    <mergeCell ref="C33:D33"/>
    <mergeCell ref="E33:F33"/>
    <mergeCell ref="G33:H33"/>
    <mergeCell ref="C32:D32"/>
    <mergeCell ref="E32:F32"/>
    <mergeCell ref="G32:H32"/>
    <mergeCell ref="C29:D29"/>
    <mergeCell ref="E29:F29"/>
    <mergeCell ref="G29:H29"/>
    <mergeCell ref="C28:D28"/>
    <mergeCell ref="E28:F28"/>
    <mergeCell ref="G28:H28"/>
    <mergeCell ref="C63:D63"/>
    <mergeCell ref="E63:F63"/>
    <mergeCell ref="G63:H63"/>
    <mergeCell ref="I63:J63"/>
    <mergeCell ref="K63:L63"/>
    <mergeCell ref="C62:D62"/>
    <mergeCell ref="E62:F62"/>
    <mergeCell ref="G62:H62"/>
    <mergeCell ref="I62:J62"/>
    <mergeCell ref="K62:L62"/>
    <mergeCell ref="C61:D61"/>
    <mergeCell ref="E61:F61"/>
    <mergeCell ref="G61:H61"/>
    <mergeCell ref="I61:J61"/>
    <mergeCell ref="K61:L61"/>
    <mergeCell ref="C60:D60"/>
    <mergeCell ref="E60:F60"/>
    <mergeCell ref="G60:H60"/>
    <mergeCell ref="I60:J60"/>
    <mergeCell ref="K60:L60"/>
    <mergeCell ref="C59:D59"/>
    <mergeCell ref="E59:F59"/>
    <mergeCell ref="G59:H59"/>
    <mergeCell ref="I59:J59"/>
    <mergeCell ref="K59:L59"/>
    <mergeCell ref="C58:D58"/>
    <mergeCell ref="E58:F58"/>
    <mergeCell ref="G58:H58"/>
    <mergeCell ref="I58:J58"/>
    <mergeCell ref="K58:L58"/>
    <mergeCell ref="C57:D57"/>
    <mergeCell ref="E57:F57"/>
    <mergeCell ref="G57:H57"/>
    <mergeCell ref="I57:J57"/>
    <mergeCell ref="K57:L57"/>
    <mergeCell ref="C56:D56"/>
    <mergeCell ref="E56:F56"/>
    <mergeCell ref="G56:H56"/>
    <mergeCell ref="I56:J56"/>
    <mergeCell ref="K56:L56"/>
    <mergeCell ref="C55:D55"/>
    <mergeCell ref="E55:F55"/>
    <mergeCell ref="G55:H55"/>
    <mergeCell ref="C54:D54"/>
    <mergeCell ref="E54:F54"/>
    <mergeCell ref="G54:H54"/>
    <mergeCell ref="C53:D53"/>
    <mergeCell ref="E53:F53"/>
    <mergeCell ref="G53:H53"/>
    <mergeCell ref="C52:D52"/>
    <mergeCell ref="E52:F52"/>
    <mergeCell ref="G52:H52"/>
    <mergeCell ref="C51:D51"/>
    <mergeCell ref="E51:F51"/>
    <mergeCell ref="G51:H51"/>
    <mergeCell ref="C50:D50"/>
    <mergeCell ref="E50:F50"/>
    <mergeCell ref="G50:H50"/>
    <mergeCell ref="C49:D49"/>
    <mergeCell ref="E49:F49"/>
    <mergeCell ref="G49:H49"/>
    <mergeCell ref="C48:D48"/>
    <mergeCell ref="E48:F48"/>
    <mergeCell ref="G48:H48"/>
    <mergeCell ref="C47:D47"/>
    <mergeCell ref="E47:F47"/>
    <mergeCell ref="G47:H47"/>
    <mergeCell ref="C46:D46"/>
    <mergeCell ref="E46:F46"/>
    <mergeCell ref="G46:H46"/>
    <mergeCell ref="C45:D45"/>
    <mergeCell ref="E45:F45"/>
    <mergeCell ref="G45:H45"/>
    <mergeCell ref="I43:J43"/>
    <mergeCell ref="C44:D44"/>
    <mergeCell ref="E44:F44"/>
    <mergeCell ref="G44:H44"/>
    <mergeCell ref="I44:J44"/>
    <mergeCell ref="C43:D43"/>
    <mergeCell ref="E43:F43"/>
    <mergeCell ref="G43:H43"/>
    <mergeCell ref="I45:J45"/>
    <mergeCell ref="C42:D42"/>
    <mergeCell ref="E42:F42"/>
    <mergeCell ref="C38:D38"/>
    <mergeCell ref="C40:D40"/>
    <mergeCell ref="C35:D35"/>
    <mergeCell ref="E35:F35"/>
    <mergeCell ref="G35:H35"/>
    <mergeCell ref="C34:D34"/>
    <mergeCell ref="E34:F34"/>
    <mergeCell ref="G34:H34"/>
    <mergeCell ref="G42:H42"/>
    <mergeCell ref="E40:F40"/>
    <mergeCell ref="G40:H40"/>
    <mergeCell ref="C41:D41"/>
    <mergeCell ref="E41:F41"/>
    <mergeCell ref="G41:H41"/>
    <mergeCell ref="E38:F38"/>
    <mergeCell ref="G38:H38"/>
    <mergeCell ref="C39:D39"/>
    <mergeCell ref="E39:F39"/>
    <mergeCell ref="G39:H39"/>
    <mergeCell ref="C37:D37"/>
    <mergeCell ref="E37:F37"/>
    <mergeCell ref="G37:H37"/>
    <mergeCell ref="C27:D27"/>
    <mergeCell ref="E27:F27"/>
    <mergeCell ref="G27:H27"/>
    <mergeCell ref="C26:D26"/>
    <mergeCell ref="E26:F26"/>
    <mergeCell ref="G26:H26"/>
    <mergeCell ref="C25:D25"/>
    <mergeCell ref="E25:F25"/>
    <mergeCell ref="G25:H25"/>
    <mergeCell ref="C12:D12"/>
    <mergeCell ref="E12:F12"/>
    <mergeCell ref="G12:H12"/>
    <mergeCell ref="B3:C3"/>
    <mergeCell ref="B2:C2"/>
    <mergeCell ref="B1:C1"/>
    <mergeCell ref="B9:C9"/>
    <mergeCell ref="B8:C8"/>
    <mergeCell ref="C16:D16"/>
    <mergeCell ref="C15:D15"/>
    <mergeCell ref="C14:D14"/>
    <mergeCell ref="C13:D13"/>
    <mergeCell ref="D1:E1"/>
    <mergeCell ref="D2:E2"/>
    <mergeCell ref="D3:E3"/>
    <mergeCell ref="G4:H6"/>
    <mergeCell ref="G8:H8"/>
    <mergeCell ref="G9:H9"/>
    <mergeCell ref="B4:C6"/>
    <mergeCell ref="B11:J11"/>
    <mergeCell ref="I12:J12"/>
    <mergeCell ref="I13:J13"/>
    <mergeCell ref="G13:H13"/>
    <mergeCell ref="E13:F13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notEqual" id="{3EAB7E60-784B-4290-9A9B-A6C2A2109EFE}">
            <xm:f>'Amortissement Dégressif'!$G$4</xm:f>
            <x14:dxf>
              <fill>
                <patternFill>
                  <bgColor theme="5" tint="0.39994506668294322"/>
                </patternFill>
              </fill>
            </x14:dxf>
          </x14:cfRule>
          <xm:sqref>E4</xm:sqref>
        </x14:conditionalFormatting>
        <x14:conditionalFormatting xmlns:xm="http://schemas.microsoft.com/office/excel/2006/main">
          <x14:cfRule type="cellIs" priority="5" operator="notEqual" id="{59CBC136-1EDA-4804-87B6-710A259240DE}">
            <xm:f>'Amortissement Dégressif'!$G$5</xm:f>
            <x14:dxf>
              <font>
                <b/>
                <i val="0"/>
                <color rgb="FFFF0000"/>
              </font>
              <fill>
                <patternFill>
                  <bgColor theme="5" tint="0.39994506668294322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cellIs" priority="4" operator="notEqual" id="{B9B28323-6467-492C-B3AF-B1CF1A1CAD30}">
            <xm:f>'Amortissement Dégressif'!$G$6</xm:f>
            <x14:dxf>
              <font>
                <b/>
                <i val="0"/>
                <color rgb="FFFF0000"/>
              </font>
              <fill>
                <patternFill>
                  <bgColor theme="5" tint="0.39994506668294322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ellIs" priority="3" operator="notEqual" id="{09D5CA7D-D6FA-483A-9B53-F5F9BBE481C7}">
            <xm:f>'Amortissement Linéaire'!$G$5</xm:f>
            <x14:dxf>
              <font>
                <b/>
                <i val="0"/>
                <color rgb="FFFF0000"/>
              </font>
              <fill>
                <patternFill>
                  <bgColor theme="5" tint="0.39994506668294322"/>
                </patternFill>
              </fill>
            </x14:dxf>
          </x14:cfRule>
          <xm:sqref>J4</xm:sqref>
        </x14:conditionalFormatting>
        <x14:conditionalFormatting xmlns:xm="http://schemas.microsoft.com/office/excel/2006/main">
          <x14:cfRule type="cellIs" priority="2" operator="notEqual" id="{EABA61C5-AE7B-4447-BF85-49EC523578B1}">
            <xm:f>'Amortissement Linéaire'!$G$6</xm:f>
            <x14:dxf>
              <font>
                <b/>
                <i val="0"/>
                <color rgb="FFFF0000"/>
              </font>
              <fill>
                <patternFill>
                  <bgColor theme="5" tint="0.39994506668294322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cellIs" priority="1" operator="notEqual" id="{275AB663-9836-4660-A8F3-24CB03914FD1}">
            <xm:f>'Amortissement Linéaire'!$G$7</xm:f>
            <x14:dxf>
              <font>
                <b/>
                <i val="0"/>
                <color rgb="FFFF0000"/>
              </font>
              <fill>
                <patternFill>
                  <bgColor theme="5" tint="0.39994506668294322"/>
                </patternFill>
              </fill>
            </x14:dxf>
          </x14:cfRule>
          <xm:sqref>J6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Amortissement Dégressif</vt:lpstr>
      <vt:lpstr>Amortissement Linéaire</vt:lpstr>
      <vt:lpstr>Amortissement Dérogatoire</vt:lpstr>
      <vt:lpstr>SYNTHESE DES 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2018-02-01T17:24:16Z</dcterms:modified>
</cp:coreProperties>
</file>