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codeName="ThisWorkbook"/>
  <bookViews>
    <workbookView xWindow="1170" yWindow="-90" windowWidth="12120" windowHeight="7725" tabRatio="740" activeTab="4"/>
  </bookViews>
  <sheets>
    <sheet name="Facture" sheetId="1" r:id="rId1"/>
    <sheet name="Factures – Principal" sheetId="2" r:id="rId2"/>
    <sheet name="Détails de la facture" sheetId="4" r:id="rId3"/>
    <sheet name="Clients" sheetId="3" r:id="rId4"/>
    <sheet name="Liste Devis PLUS" sheetId="5" r:id="rId5"/>
  </sheets>
  <definedNames>
    <definedName name="Détailsdelafacture">"InvoiceDetails[Invoice No]"</definedName>
    <definedName name="N°defacture">FacturesPrincipal[N° de devis]</definedName>
    <definedName name="Nomdelasociété">Facture!$B$1</definedName>
    <definedName name="_xlnm.Print_Titles" localSheetId="3">Clients!$3:$3</definedName>
    <definedName name="_xlnm.Print_Titles" localSheetId="2">'Détails de la facture'!$3:$3</definedName>
    <definedName name="_xlnm.Print_Titles" localSheetId="1">'Factures – Principal'!$3:$3</definedName>
    <definedName name="recherchedeclient">Listedesclients[Recherche]</definedName>
    <definedName name="rngFacture">Facture!$J$6</definedName>
  </definedNames>
  <calcPr calcId="124519"/>
  <fileRecoveryPr repairLoad="1"/>
</workbook>
</file>

<file path=xl/calcChain.xml><?xml version="1.0" encoding="utf-8"?>
<calcChain xmlns="http://schemas.openxmlformats.org/spreadsheetml/2006/main">
  <c r="D7" i="5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A5" l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4"/>
  <c r="C5"/>
  <c r="D5" s="1"/>
  <c r="C6"/>
  <c r="D6" s="1"/>
  <c r="C4"/>
  <c r="D4" s="1"/>
  <c r="B4"/>
  <c r="B5"/>
  <c r="B6"/>
  <c r="H29"/>
  <c r="G29"/>
  <c r="H10" i="4"/>
  <c r="H11"/>
  <c r="H12"/>
  <c r="H13"/>
  <c r="H14"/>
  <c r="H15"/>
  <c r="H16"/>
  <c r="M15" i="1" a="1"/>
  <c r="M15" s="1"/>
  <c r="M16" a="1"/>
  <c r="M16" s="1"/>
  <c r="M17" a="1"/>
  <c r="M17" s="1"/>
  <c r="M18" a="1"/>
  <c r="M18" s="1"/>
  <c r="M19" a="1"/>
  <c r="M19" s="1"/>
  <c r="M20" a="1"/>
  <c r="M20" s="1"/>
  <c r="M21" a="1"/>
  <c r="M21" s="1"/>
  <c r="M22" a="1"/>
  <c r="M22" s="1"/>
  <c r="M23" a="1"/>
  <c r="M23" s="1"/>
  <c r="M24" a="1"/>
  <c r="M24" s="1"/>
  <c r="M25" a="1"/>
  <c r="M25" s="1"/>
  <c r="M26" a="1"/>
  <c r="M26" s="1"/>
  <c r="M27" a="1"/>
  <c r="M27" s="1"/>
  <c r="M28" a="1"/>
  <c r="M28" s="1"/>
  <c r="J25" a="1"/>
  <c r="J25" s="1"/>
  <c r="J26" a="1"/>
  <c r="J26" s="1"/>
  <c r="J27" a="1"/>
  <c r="J27" s="1"/>
  <c r="J28" a="1"/>
  <c r="J28" s="1"/>
  <c r="K24" a="1"/>
  <c r="K24" s="1"/>
  <c r="K25" a="1"/>
  <c r="K25" s="1"/>
  <c r="K26" a="1"/>
  <c r="K26" s="1"/>
  <c r="K27" a="1"/>
  <c r="K27" s="1"/>
  <c r="K28" a="1"/>
  <c r="K28" s="1"/>
  <c r="K23" a="1"/>
  <c r="K23" s="1"/>
  <c r="K22" a="1"/>
  <c r="K22" s="1"/>
  <c r="K18" a="1"/>
  <c r="K18" s="1"/>
  <c r="J15" a="1"/>
  <c r="J15" s="1"/>
  <c r="J16" a="1"/>
  <c r="J16" s="1"/>
  <c r="J17" a="1"/>
  <c r="J17" s="1"/>
  <c r="J18" a="1"/>
  <c r="J18" s="1"/>
  <c r="J19" a="1"/>
  <c r="J19" s="1"/>
  <c r="J20" a="1"/>
  <c r="J20" s="1"/>
  <c r="J21" a="1"/>
  <c r="J21" s="1"/>
  <c r="J22" a="1"/>
  <c r="J22" s="1"/>
  <c r="J23" a="1"/>
  <c r="J23" s="1"/>
  <c r="J24" a="1"/>
  <c r="J24" s="1"/>
  <c r="B23" a="1"/>
  <c r="B23" s="1"/>
  <c r="B24" a="1"/>
  <c r="B24" s="1"/>
  <c r="B25" a="1"/>
  <c r="B25" s="1"/>
  <c r="B26" a="1"/>
  <c r="B26" s="1"/>
  <c r="B27" a="1"/>
  <c r="B27" s="1"/>
  <c r="B28" a="1"/>
  <c r="B28" s="1"/>
  <c r="C25" a="1"/>
  <c r="C25" s="1"/>
  <c r="C26" a="1"/>
  <c r="C26" s="1"/>
  <c r="C27" a="1"/>
  <c r="C27" s="1"/>
  <c r="C28" a="1"/>
  <c r="C28" s="1"/>
  <c r="C29" i="5" l="1"/>
  <c r="N22" i="1"/>
  <c r="N23"/>
  <c r="N27"/>
  <c r="N26"/>
  <c r="N25"/>
  <c r="B7" i="3" l="1"/>
  <c r="B8"/>
  <c r="B9"/>
  <c r="B10"/>
  <c r="B12" i="1"/>
  <c r="H7" i="4" l="1"/>
  <c r="H8"/>
  <c r="H9"/>
  <c r="H17"/>
  <c r="C22" i="1" a="1"/>
  <c r="C22" s="1"/>
  <c r="C23" a="1"/>
  <c r="C23" s="1"/>
  <c r="C24" a="1"/>
  <c r="C24" s="1"/>
  <c r="B22" a="1"/>
  <c r="B22" s="1"/>
  <c r="K20" a="1"/>
  <c r="K20" s="1"/>
  <c r="K21" a="1"/>
  <c r="K21" s="1"/>
  <c r="N21" s="1"/>
  <c r="C21" a="1"/>
  <c r="C21" s="1"/>
  <c r="B21" a="1"/>
  <c r="B21" s="1"/>
  <c r="B20" a="1"/>
  <c r="B20" s="1"/>
  <c r="C20" a="1"/>
  <c r="C20" s="1"/>
  <c r="B4" i="3" l="1"/>
  <c r="B5"/>
  <c r="N31" i="1"/>
  <c r="N30"/>
  <c r="B19" a="1"/>
  <c r="B19" s="1"/>
  <c r="C19" a="1"/>
  <c r="C19" s="1"/>
  <c r="K19" a="1"/>
  <c r="K19" s="1"/>
  <c r="B14" a="1"/>
  <c r="B14" s="1"/>
  <c r="H5" i="4"/>
  <c r="H6"/>
  <c r="I5" i="5"/>
  <c r="I6"/>
  <c r="K5" l="1"/>
  <c r="J5"/>
  <c r="J6"/>
  <c r="K6"/>
  <c r="N19" i="1"/>
  <c r="H4" i="4" l="1"/>
  <c r="H29" i="2"/>
  <c r="G29"/>
  <c r="C29"/>
  <c r="I6"/>
  <c r="I5"/>
  <c r="K13" i="3"/>
  <c r="C13"/>
  <c r="B12"/>
  <c r="B11"/>
  <c r="B6"/>
  <c r="N33" i="1"/>
  <c r="N28"/>
  <c r="N24"/>
  <c r="N20"/>
  <c r="C18" a="1"/>
  <c r="C18" s="1"/>
  <c r="B18" a="1"/>
  <c r="B18" s="1"/>
  <c r="K17" a="1"/>
  <c r="K17" s="1"/>
  <c r="C17" a="1"/>
  <c r="C17" s="1"/>
  <c r="B17" a="1"/>
  <c r="B17" s="1"/>
  <c r="K16" a="1"/>
  <c r="K16" s="1"/>
  <c r="C16" a="1"/>
  <c r="C16" s="1"/>
  <c r="B16" a="1"/>
  <c r="B16" s="1"/>
  <c r="K15" a="1"/>
  <c r="K15" s="1"/>
  <c r="C15" a="1"/>
  <c r="C15" s="1"/>
  <c r="B15" a="1"/>
  <c r="B15" s="1"/>
  <c r="M14" a="1"/>
  <c r="M14" s="1"/>
  <c r="K14" a="1"/>
  <c r="K14" s="1"/>
  <c r="J14" a="1"/>
  <c r="J14" s="1"/>
  <c r="C14" a="1"/>
  <c r="C14" s="1"/>
  <c r="D6"/>
  <c r="I4" i="2" l="1"/>
  <c r="J4" s="1"/>
  <c r="I4" i="5"/>
  <c r="E9" i="1"/>
  <c r="K10"/>
  <c r="F10"/>
  <c r="E8"/>
  <c r="J9"/>
  <c r="L10"/>
  <c r="J10"/>
  <c r="E10"/>
  <c r="J8"/>
  <c r="K5" i="2"/>
  <c r="J5"/>
  <c r="K6"/>
  <c r="J6"/>
  <c r="I29"/>
  <c r="K4"/>
  <c r="N16" i="1"/>
  <c r="N15"/>
  <c r="N14"/>
  <c r="N18"/>
  <c r="N17"/>
  <c r="K4" i="5" l="1"/>
  <c r="K29" s="1"/>
  <c r="J4"/>
  <c r="I29"/>
  <c r="K29" i="2"/>
  <c r="N29" i="1"/>
  <c r="N32" l="1"/>
  <c r="N34" s="1"/>
  <c r="N35" l="1"/>
</calcChain>
</file>

<file path=xl/sharedStrings.xml><?xml version="1.0" encoding="utf-8"?>
<sst xmlns="http://schemas.openxmlformats.org/spreadsheetml/2006/main" count="125" uniqueCount="99">
  <si>
    <t>Téléphone</t>
  </si>
  <si>
    <t>TOTAL</t>
  </si>
  <si>
    <t>Nom du contact</t>
  </si>
  <si>
    <t>Adresse</t>
  </si>
  <si>
    <t>Description du projet</t>
  </si>
  <si>
    <t>Description</t>
  </si>
  <si>
    <t>Recherche</t>
  </si>
  <si>
    <t>Télécopie</t>
  </si>
  <si>
    <t>Dépôt reçu</t>
  </si>
  <si>
    <t>Sous-total de la facture</t>
  </si>
  <si>
    <t>Taux T.V.A.</t>
  </si>
  <si>
    <t>T.V.A. ventes</t>
  </si>
  <si>
    <t>Autre</t>
  </si>
  <si>
    <t>Quantité</t>
  </si>
  <si>
    <t>Remise</t>
  </si>
  <si>
    <t>Prix unitaire</t>
  </si>
  <si>
    <t>E-mail</t>
  </si>
  <si>
    <t>Clients</t>
  </si>
  <si>
    <t>N° d’élément</t>
  </si>
  <si>
    <t>Total</t>
  </si>
  <si>
    <t>Dépôt</t>
  </si>
  <si>
    <t>nom de la société</t>
  </si>
  <si>
    <t>Code postal</t>
  </si>
  <si>
    <t>N° de société</t>
  </si>
  <si>
    <t>WASQUEHAL</t>
  </si>
  <si>
    <t>MARCQ EN BAROEUL</t>
  </si>
  <si>
    <t>59000</t>
  </si>
  <si>
    <t>LILLE</t>
  </si>
  <si>
    <t>Mr LEFEBVRE Frédéric</t>
  </si>
  <si>
    <t>Adresse des travaux :</t>
  </si>
  <si>
    <t xml:space="preserve">Adresse client : </t>
  </si>
  <si>
    <t>Total H.T</t>
  </si>
  <si>
    <t>Total chantier H.T</t>
  </si>
  <si>
    <t>Montant T.V.A</t>
  </si>
  <si>
    <t>1er acompte H.T</t>
  </si>
  <si>
    <t>2ème acompte H.T</t>
  </si>
  <si>
    <t>Montant H.T</t>
  </si>
  <si>
    <t>Taux de T.V.A</t>
  </si>
  <si>
    <t xml:space="preserve">  CACHET et SIGNATURE du CLIENT (obligatoire)</t>
  </si>
  <si>
    <t>TOTAL T.T.C à régler</t>
  </si>
  <si>
    <t>TVA</t>
  </si>
  <si>
    <t>Règlement par chèque N°                               Banque:                                                       le                                         d'un montant de                           €.</t>
  </si>
  <si>
    <t>Client Travaux</t>
  </si>
  <si>
    <t>PRR9930826</t>
  </si>
  <si>
    <t>PRR9930827</t>
  </si>
  <si>
    <t>PRR9930828</t>
  </si>
  <si>
    <t>PRR9930829</t>
  </si>
  <si>
    <t>PRR9930830</t>
  </si>
  <si>
    <t>PRR9930831</t>
  </si>
  <si>
    <t>PRR9930832</t>
  </si>
  <si>
    <t>PRR9930833</t>
  </si>
  <si>
    <t>PRR9930834</t>
  </si>
  <si>
    <t>PRR9930835</t>
  </si>
  <si>
    <t>PRR9930836</t>
  </si>
  <si>
    <t>PRR9930837</t>
  </si>
  <si>
    <t>PRR9930838</t>
  </si>
  <si>
    <t>PRR9930839</t>
  </si>
  <si>
    <t>PRR9930840</t>
  </si>
  <si>
    <t>PRR9930841</t>
  </si>
  <si>
    <t>PRR9930842</t>
  </si>
  <si>
    <t>PRR9930843</t>
  </si>
  <si>
    <t>PRR9930844</t>
  </si>
  <si>
    <t>PRR9930845</t>
  </si>
  <si>
    <t>PRR9930846</t>
  </si>
  <si>
    <t>PRR9930847</t>
  </si>
  <si>
    <t>PRR9930848</t>
  </si>
  <si>
    <t>PRR9930849</t>
  </si>
  <si>
    <t>PRR9930850</t>
  </si>
  <si>
    <t>Date du devis :</t>
  </si>
  <si>
    <t>N° du devis :</t>
  </si>
  <si>
    <t>Travaux de rénovation</t>
  </si>
  <si>
    <t>Travaux de réfection de trottoir</t>
  </si>
  <si>
    <t>Détails du devis</t>
  </si>
  <si>
    <t>N° du devis</t>
  </si>
  <si>
    <t>Liste des devis</t>
  </si>
  <si>
    <t>N° de devis</t>
  </si>
  <si>
    <t>Date du devis</t>
  </si>
  <si>
    <t>Total HT</t>
  </si>
  <si>
    <t>Total TTC</t>
  </si>
  <si>
    <t>7 rue de Lille</t>
  </si>
  <si>
    <t>Ville travaux</t>
  </si>
  <si>
    <t>Reservé à PLUS</t>
  </si>
  <si>
    <t>96</t>
  </si>
  <si>
    <t>Mr DUPONT</t>
  </si>
  <si>
    <t>97</t>
  </si>
  <si>
    <t>Mr MARTIN</t>
  </si>
  <si>
    <t>98</t>
  </si>
  <si>
    <t>8 rue de Lille</t>
  </si>
  <si>
    <t>9 rue de Lille</t>
  </si>
  <si>
    <t>59001</t>
  </si>
  <si>
    <t>59002</t>
  </si>
  <si>
    <t>gccgckgcgcgkc</t>
  </si>
  <si>
    <t>ghchjcgkckgcgcghc</t>
  </si>
  <si>
    <t>vhlhvhlvhvlvhl</t>
  </si>
  <si>
    <t>96 - Mr DUPONT</t>
  </si>
  <si>
    <t>97 - Mr MARTIN</t>
  </si>
  <si>
    <t>98 - Mr LEFEBVRE Frédéric</t>
  </si>
  <si>
    <t xml:space="preserve">Travaux d'aménagement </t>
  </si>
  <si>
    <t>Ville</t>
  </si>
</sst>
</file>

<file path=xl/styles.xml><?xml version="1.0" encoding="utf-8"?>
<styleSheet xmlns="http://schemas.openxmlformats.org/spreadsheetml/2006/main">
  <numFmts count="13">
    <numFmt numFmtId="164" formatCode="#,##0.00\ &quot;€&quot;;\-#,##0.00\ &quot;€&quot;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@\ \ "/>
    <numFmt numFmtId="169" formatCode="&quot;$&quot;#,##0.00"/>
    <numFmt numFmtId="170" formatCode="00000"/>
    <numFmt numFmtId="171" formatCode="_)@\ \ "/>
    <numFmt numFmtId="172" formatCode="_)#;_)#;_)#;_)@"/>
    <numFmt numFmtId="173" formatCode="0.00%_)"/>
    <numFmt numFmtId="174" formatCode="_(&quot;$&quot;* #,##0.000_);_(&quot;$&quot;* \(#,##0.000\);_(&quot;$&quot;* &quot;-&quot;???_);_(@_)"/>
    <numFmt numFmtId="175" formatCode="#_)"/>
    <numFmt numFmtId="176" formatCode="#,##0.00\ &quot;€&quot;"/>
  </numFmts>
  <fonts count="38">
    <font>
      <sz val="10"/>
      <color theme="4" tint="-0.2499465926084170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name val="Arial"/>
      <family val="1"/>
      <scheme val="major"/>
    </font>
    <font>
      <sz val="8"/>
      <name val="Calibri"/>
      <family val="2"/>
      <scheme val="minor"/>
    </font>
    <font>
      <sz val="11"/>
      <name val="Calibri"/>
      <family val="1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</font>
    <font>
      <sz val="16"/>
      <color theme="4" tint="-0.24994659260841701"/>
      <name val="Calibri"/>
      <family val="2"/>
    </font>
    <font>
      <b/>
      <sz val="25"/>
      <color theme="0"/>
      <name val="Calibri"/>
      <family val="2"/>
      <scheme val="minor"/>
    </font>
    <font>
      <sz val="10"/>
      <color theme="4" tint="-0.2499465926084170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4" tint="-0.24994659260841701"/>
      <name val="Calibri"/>
      <scheme val="minor"/>
    </font>
    <font>
      <sz val="8"/>
      <name val="Arial"/>
      <family val="2"/>
      <scheme val="major"/>
    </font>
    <font>
      <sz val="10"/>
      <color theme="1"/>
      <name val="Calibri"/>
      <family val="2"/>
      <scheme val="minor"/>
    </font>
    <font>
      <sz val="12"/>
      <name val="Arial"/>
      <family val="2"/>
      <scheme val="major"/>
    </font>
    <font>
      <sz val="9"/>
      <name val="Arial"/>
      <family val="2"/>
      <scheme val="major"/>
    </font>
    <font>
      <sz val="14"/>
      <name val="Calibri"/>
      <family val="2"/>
      <scheme val="minor"/>
    </font>
    <font>
      <sz val="14"/>
      <name val="Arial"/>
      <family val="2"/>
      <scheme val="major"/>
    </font>
    <font>
      <sz val="12"/>
      <name val="Calibri"/>
      <family val="2"/>
      <scheme val="minor"/>
    </font>
    <font>
      <sz val="10"/>
      <name val="Arial"/>
      <family val="2"/>
      <scheme val="major"/>
    </font>
    <font>
      <sz val="11"/>
      <name val="Arial"/>
      <family val="2"/>
      <scheme val="major"/>
    </font>
    <font>
      <sz val="10"/>
      <name val="Arial"/>
      <family val="2"/>
    </font>
    <font>
      <b/>
      <sz val="11"/>
      <name val="Arial"/>
      <family val="2"/>
      <scheme val="major"/>
    </font>
    <font>
      <b/>
      <sz val="12"/>
      <name val="Arial"/>
      <family val="2"/>
      <scheme val="major"/>
    </font>
    <font>
      <sz val="16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b/>
      <u/>
      <sz val="8"/>
      <name val="Arial"/>
      <family val="2"/>
    </font>
    <font>
      <sz val="6"/>
      <name val="Arial"/>
      <family val="2"/>
    </font>
    <font>
      <b/>
      <sz val="11"/>
      <name val="Calibri"/>
      <family val="2"/>
      <scheme val="minor"/>
    </font>
    <font>
      <b/>
      <sz val="13"/>
      <name val="Arial"/>
      <family val="2"/>
      <scheme val="major"/>
    </font>
    <font>
      <sz val="10"/>
      <name val="Calibri"/>
      <scheme val="minor"/>
    </font>
    <font>
      <b/>
      <i/>
      <strike/>
      <condense/>
      <extend/>
      <outline/>
      <shadow/>
      <sz val="10"/>
      <name val="Calibri"/>
      <scheme val="minor"/>
    </font>
    <font>
      <b/>
      <i/>
      <condense/>
      <extend/>
      <sz val="10"/>
      <name val="Calibri"/>
      <family val="2"/>
      <scheme val="minor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5D1D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ck">
        <color theme="2" tint="-0.499984740745262"/>
      </left>
      <right/>
      <top style="thick">
        <color theme="2" tint="-0.499984740745262"/>
      </top>
      <bottom/>
      <diagonal/>
    </border>
    <border>
      <left/>
      <right/>
      <top style="thick">
        <color theme="2" tint="-0.499984740745262"/>
      </top>
      <bottom/>
      <diagonal/>
    </border>
    <border>
      <left/>
      <right style="thick">
        <color theme="2" tint="-0.499984740745262"/>
      </right>
      <top style="thick">
        <color theme="2" tint="-0.499984740745262"/>
      </top>
      <bottom/>
      <diagonal/>
    </border>
    <border>
      <left style="thick">
        <color theme="2" tint="-0.499984740745262"/>
      </left>
      <right/>
      <top/>
      <bottom/>
      <diagonal/>
    </border>
    <border>
      <left/>
      <right style="thick">
        <color theme="2" tint="-0.499984740745262"/>
      </right>
      <top/>
      <bottom/>
      <diagonal/>
    </border>
    <border>
      <left style="thick">
        <color theme="2" tint="-0.499984740745262"/>
      </left>
      <right/>
      <top/>
      <bottom style="thick">
        <color theme="2" tint="-0.499984740745262"/>
      </bottom>
      <diagonal/>
    </border>
    <border>
      <left/>
      <right/>
      <top/>
      <bottom style="thick">
        <color theme="2" tint="-0.499984740745262"/>
      </bottom>
      <diagonal/>
    </border>
    <border>
      <left/>
      <right style="thick">
        <color theme="2" tint="-0.499984740745262"/>
      </right>
      <top/>
      <bottom style="thick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theme="4"/>
      </left>
      <right style="thin">
        <color theme="2" tint="-0.499984740745262"/>
      </right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thin">
        <color theme="4"/>
      </right>
      <top style="medium">
        <color theme="4"/>
      </top>
      <bottom/>
      <diagonal/>
    </border>
    <border>
      <left/>
      <right style="thin">
        <color theme="4"/>
      </right>
      <top/>
      <bottom style="medium">
        <color theme="4"/>
      </bottom>
      <diagonal/>
    </border>
    <border>
      <left/>
      <right style="medium">
        <color theme="4"/>
      </right>
      <top/>
      <bottom/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thick">
        <color theme="4"/>
      </left>
      <right/>
      <top style="thick">
        <color theme="4"/>
      </top>
      <bottom style="medium">
        <color theme="4"/>
      </bottom>
      <diagonal/>
    </border>
    <border>
      <left/>
      <right/>
      <top style="thick">
        <color theme="4"/>
      </top>
      <bottom style="medium">
        <color theme="4"/>
      </bottom>
      <diagonal/>
    </border>
    <border>
      <left/>
      <right style="thin">
        <color theme="4"/>
      </right>
      <top style="thick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  <border>
      <left style="thin">
        <color theme="4"/>
      </left>
      <right style="thick">
        <color theme="4"/>
      </right>
      <top style="thick">
        <color theme="4"/>
      </top>
      <bottom style="medium">
        <color theme="4"/>
      </bottom>
      <diagonal/>
    </border>
    <border>
      <left style="thick">
        <color theme="4"/>
      </left>
      <right/>
      <top/>
      <bottom/>
      <diagonal/>
    </border>
    <border>
      <left style="thin">
        <color theme="4"/>
      </left>
      <right style="thick">
        <color theme="4"/>
      </right>
      <top/>
      <bottom/>
      <diagonal/>
    </border>
    <border>
      <left style="thick">
        <color theme="4"/>
      </left>
      <right/>
      <top/>
      <bottom style="medium">
        <color theme="4"/>
      </bottom>
      <diagonal/>
    </border>
    <border>
      <left style="thick">
        <color theme="4"/>
      </left>
      <right/>
      <top style="medium">
        <color theme="4"/>
      </top>
      <bottom/>
      <diagonal/>
    </border>
    <border>
      <left style="thick">
        <color theme="4"/>
      </left>
      <right/>
      <top style="medium">
        <color theme="4"/>
      </top>
      <bottom style="medium">
        <color theme="4"/>
      </bottom>
      <diagonal/>
    </border>
    <border>
      <left/>
      <right style="thick">
        <color theme="4"/>
      </right>
      <top style="medium">
        <color theme="4"/>
      </top>
      <bottom/>
      <diagonal/>
    </border>
    <border>
      <left style="thick">
        <color theme="4"/>
      </left>
      <right/>
      <top style="thin">
        <color theme="2" tint="-0.499984740745262"/>
      </top>
      <bottom/>
      <diagonal/>
    </border>
    <border>
      <left/>
      <right style="thick">
        <color theme="4"/>
      </right>
      <top style="medium">
        <color theme="2" tint="-0.499984740745262"/>
      </top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theme="2" tint="-0.499984740745262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medium">
        <color theme="4"/>
      </left>
      <right/>
      <top style="medium">
        <color theme="4"/>
      </top>
      <bottom style="thin">
        <color theme="4"/>
      </bottom>
      <diagonal/>
    </border>
    <border>
      <left/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 style="medium">
        <color theme="4"/>
      </left>
      <right style="thick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/>
      <bottom style="thin">
        <color theme="4"/>
      </bottom>
      <diagonal/>
    </border>
    <border>
      <left style="medium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ck">
        <color theme="4"/>
      </right>
      <top style="thin">
        <color theme="4"/>
      </top>
      <bottom style="medium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8">
    <xf numFmtId="0" fontId="0" fillId="0" borderId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8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 wrapText="1"/>
    </xf>
    <xf numFmtId="0" fontId="12" fillId="0" borderId="0"/>
    <xf numFmtId="0" fontId="23" fillId="0" borderId="0"/>
  </cellStyleXfs>
  <cellXfs count="192">
    <xf numFmtId="0" fontId="0" fillId="0" borderId="0" xfId="0">
      <alignment vertical="top" wrapText="1"/>
    </xf>
    <xf numFmtId="0" fontId="0" fillId="0" borderId="0" xfId="0" applyFont="1" applyProtection="1">
      <alignment vertical="top" wrapText="1"/>
    </xf>
    <xf numFmtId="0" fontId="0" fillId="0" borderId="0" xfId="0" applyFont="1" applyProtection="1">
      <alignment vertical="top" wrapText="1"/>
    </xf>
    <xf numFmtId="170" fontId="0" fillId="0" borderId="0" xfId="0" applyNumberFormat="1" applyFont="1" applyProtection="1">
      <alignment vertical="top" wrapText="1"/>
    </xf>
    <xf numFmtId="169" fontId="0" fillId="0" borderId="0" xfId="0" applyNumberFormat="1" applyFont="1" applyProtection="1">
      <alignment vertical="top" wrapText="1"/>
    </xf>
    <xf numFmtId="0" fontId="9" fillId="0" borderId="0" xfId="2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Protection="1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2" fillId="0" borderId="0" xfId="0" applyFont="1" applyAlignment="1" applyProtection="1"/>
    <xf numFmtId="0" fontId="7" fillId="0" borderId="0" xfId="0" applyFont="1" applyProtection="1">
      <alignment vertical="top" wrapText="1"/>
    </xf>
    <xf numFmtId="174" fontId="2" fillId="0" borderId="0" xfId="0" applyNumberFormat="1" applyFont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71" fontId="0" fillId="0" borderId="0" xfId="0" applyNumberFormat="1" applyFont="1" applyFill="1" applyBorder="1" applyAlignment="1" applyProtection="1">
      <alignment vertical="center"/>
    </xf>
    <xf numFmtId="171" fontId="0" fillId="0" borderId="0" xfId="0" applyNumberFormat="1" applyFont="1" applyFill="1" applyBorder="1" applyProtection="1">
      <alignment vertical="top" wrapText="1"/>
    </xf>
    <xf numFmtId="0" fontId="11" fillId="0" borderId="0" xfId="1" applyFill="1" applyBorder="1" applyProtection="1"/>
    <xf numFmtId="0" fontId="0" fillId="0" borderId="0" xfId="0" applyNumberFormat="1" applyFont="1" applyFill="1" applyBorder="1" applyAlignment="1" applyProtection="1">
      <alignment horizontal="left" vertical="center"/>
    </xf>
    <xf numFmtId="172" fontId="0" fillId="0" borderId="0" xfId="0" applyNumberFormat="1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Protection="1">
      <alignment vertical="top" wrapText="1"/>
    </xf>
    <xf numFmtId="0" fontId="0" fillId="0" borderId="0" xfId="0" applyFill="1" applyAlignment="1" applyProtection="1">
      <alignment horizontal="left" vertical="top" wrapText="1" indent="1"/>
    </xf>
    <xf numFmtId="0" fontId="0" fillId="0" borderId="0" xfId="0" applyFill="1" applyProtection="1">
      <alignment vertical="top" wrapText="1"/>
    </xf>
    <xf numFmtId="0" fontId="5" fillId="0" borderId="0" xfId="0" applyFont="1" applyFill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indent="1"/>
    </xf>
    <xf numFmtId="0" fontId="13" fillId="0" borderId="0" xfId="0" applyFont="1" applyFill="1" applyBorder="1" applyProtection="1">
      <alignment vertical="top" wrapText="1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Fill="1" applyAlignment="1" applyProtection="1"/>
    <xf numFmtId="172" fontId="2" fillId="0" borderId="0" xfId="0" applyNumberFormat="1" applyFont="1" applyFill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/>
    </xf>
    <xf numFmtId="0" fontId="2" fillId="0" borderId="0" xfId="0" applyFont="1">
      <alignment vertical="top" wrapText="1"/>
    </xf>
    <xf numFmtId="0" fontId="18" fillId="0" borderId="0" xfId="0" applyFont="1">
      <alignment vertical="top" wrapText="1"/>
    </xf>
    <xf numFmtId="0" fontId="22" fillId="0" borderId="0" xfId="0" applyFont="1" applyAlignment="1" applyProtection="1">
      <alignment horizontal="left"/>
    </xf>
    <xf numFmtId="0" fontId="17" fillId="0" borderId="0" xfId="0" applyFont="1" applyAlignment="1" applyProtection="1"/>
    <xf numFmtId="0" fontId="18" fillId="0" borderId="0" xfId="0" applyFont="1" applyAlignment="1">
      <alignment wrapText="1"/>
    </xf>
    <xf numFmtId="0" fontId="2" fillId="0" borderId="0" xfId="0" applyFont="1" applyBorder="1" applyProtection="1">
      <alignment vertical="top" wrapText="1"/>
    </xf>
    <xf numFmtId="0" fontId="19" fillId="0" borderId="13" xfId="0" applyFont="1" applyBorder="1" applyAlignment="1" applyProtection="1">
      <alignment horizontal="left" vertical="top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top" wrapText="1"/>
    </xf>
    <xf numFmtId="0" fontId="22" fillId="0" borderId="0" xfId="0" applyFont="1" applyAlignment="1" applyProtection="1"/>
    <xf numFmtId="169" fontId="2" fillId="0" borderId="0" xfId="0" applyNumberFormat="1" applyFont="1" applyProtection="1">
      <alignment vertical="top" wrapText="1"/>
    </xf>
    <xf numFmtId="0" fontId="26" fillId="0" borderId="0" xfId="2" applyFo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169" fontId="2" fillId="3" borderId="0" xfId="0" applyNumberFormat="1" applyFont="1" applyFill="1" applyBorder="1" applyAlignment="1" applyProtection="1">
      <alignment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Protection="1">
      <alignment vertical="top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indent="1"/>
    </xf>
    <xf numFmtId="165" fontId="2" fillId="0" borderId="0" xfId="0" applyNumberFormat="1" applyFont="1" applyFill="1" applyBorder="1" applyProtection="1">
      <alignment vertical="top" wrapText="1"/>
    </xf>
    <xf numFmtId="0" fontId="27" fillId="0" borderId="17" xfId="7" applyFont="1" applyBorder="1" applyAlignment="1">
      <alignment horizontal="left"/>
    </xf>
    <xf numFmtId="0" fontId="27" fillId="0" borderId="19" xfId="7" applyFont="1" applyBorder="1" applyAlignment="1">
      <alignment horizontal="left"/>
    </xf>
    <xf numFmtId="171" fontId="21" fillId="6" borderId="28" xfId="0" applyNumberFormat="1" applyFont="1" applyFill="1" applyBorder="1" applyAlignment="1" applyProtection="1">
      <alignment vertical="center"/>
    </xf>
    <xf numFmtId="171" fontId="21" fillId="6" borderId="31" xfId="0" applyNumberFormat="1" applyFont="1" applyFill="1" applyBorder="1" applyAlignment="1" applyProtection="1">
      <alignment horizontal="center" vertical="center"/>
    </xf>
    <xf numFmtId="171" fontId="21" fillId="6" borderId="31" xfId="0" applyNumberFormat="1" applyFont="1" applyFill="1" applyBorder="1" applyAlignment="1" applyProtection="1">
      <alignment vertical="center"/>
    </xf>
    <xf numFmtId="171" fontId="21" fillId="6" borderId="32" xfId="0" applyNumberFormat="1" applyFont="1" applyFill="1" applyBorder="1" applyAlignment="1" applyProtection="1">
      <alignment horizontal="center" vertical="center"/>
    </xf>
    <xf numFmtId="172" fontId="2" fillId="0" borderId="33" xfId="0" applyNumberFormat="1" applyFont="1" applyBorder="1" applyAlignment="1" applyProtection="1">
      <alignment horizontal="left" vertical="center"/>
    </xf>
    <xf numFmtId="0" fontId="27" fillId="0" borderId="37" xfId="7" applyFont="1" applyBorder="1" applyAlignment="1">
      <alignment horizontal="left"/>
    </xf>
    <xf numFmtId="0" fontId="27" fillId="0" borderId="38" xfId="7" applyFont="1" applyBorder="1" applyAlignment="1">
      <alignment horizontal="left"/>
    </xf>
    <xf numFmtId="168" fontId="21" fillId="0" borderId="53" xfId="0" applyNumberFormat="1" applyFont="1" applyFill="1" applyBorder="1" applyAlignment="1" applyProtection="1">
      <alignment horizontal="right" vertical="center"/>
    </xf>
    <xf numFmtId="168" fontId="21" fillId="0" borderId="6" xfId="0" applyNumberFormat="1" applyFont="1" applyFill="1" applyBorder="1" applyAlignment="1" applyProtection="1">
      <alignment horizontal="right" vertical="center"/>
    </xf>
    <xf numFmtId="168" fontId="21" fillId="0" borderId="2" xfId="0" applyNumberFormat="1" applyFont="1" applyFill="1" applyBorder="1" applyAlignment="1" applyProtection="1">
      <alignment horizontal="right" vertical="center"/>
    </xf>
    <xf numFmtId="168" fontId="21" fillId="5" borderId="2" xfId="0" applyNumberFormat="1" applyFont="1" applyFill="1" applyBorder="1" applyAlignment="1" applyProtection="1">
      <alignment horizontal="right" vertical="center"/>
    </xf>
    <xf numFmtId="168" fontId="24" fillId="5" borderId="54" xfId="0" applyNumberFormat="1" applyFont="1" applyFill="1" applyBorder="1" applyAlignment="1" applyProtection="1">
      <alignment horizontal="right" vertical="center"/>
    </xf>
    <xf numFmtId="166" fontId="21" fillId="2" borderId="55" xfId="0" applyNumberFormat="1" applyFont="1" applyFill="1" applyBorder="1" applyAlignment="1" applyProtection="1">
      <alignment horizontal="right" vertical="center"/>
    </xf>
    <xf numFmtId="167" fontId="21" fillId="0" borderId="56" xfId="0" applyNumberFormat="1" applyFont="1" applyFill="1" applyBorder="1" applyAlignment="1" applyProtection="1">
      <alignment horizontal="right" vertical="center"/>
    </xf>
    <xf numFmtId="167" fontId="21" fillId="0" borderId="57" xfId="0" applyNumberFormat="1" applyFont="1" applyBorder="1" applyAlignment="1" applyProtection="1">
      <alignment horizontal="right" vertical="center"/>
    </xf>
    <xf numFmtId="164" fontId="24" fillId="5" borderId="58" xfId="0" applyNumberFormat="1" applyFont="1" applyFill="1" applyBorder="1" applyAlignment="1" applyProtection="1">
      <alignment horizontal="right" vertical="center"/>
    </xf>
    <xf numFmtId="0" fontId="22" fillId="6" borderId="29" xfId="0" applyNumberFormat="1" applyFont="1" applyFill="1" applyBorder="1" applyAlignment="1" applyProtection="1">
      <alignment horizontal="center" vertical="center"/>
    </xf>
    <xf numFmtId="0" fontId="22" fillId="6" borderId="30" xfId="0" applyNumberFormat="1" applyFont="1" applyFill="1" applyBorder="1" applyAlignment="1" applyProtection="1">
      <alignment horizontal="center" vertical="center"/>
    </xf>
    <xf numFmtId="168" fontId="21" fillId="4" borderId="2" xfId="0" applyNumberFormat="1" applyFont="1" applyFill="1" applyBorder="1" applyAlignment="1" applyProtection="1">
      <alignment horizontal="right" vertical="center"/>
    </xf>
    <xf numFmtId="173" fontId="21" fillId="4" borderId="57" xfId="0" applyNumberFormat="1" applyFont="1" applyFill="1" applyBorder="1" applyAlignment="1" applyProtection="1">
      <alignment horizontal="right" vertical="center"/>
    </xf>
    <xf numFmtId="164" fontId="21" fillId="4" borderId="57" xfId="0" applyNumberFormat="1" applyFont="1" applyFill="1" applyBorder="1" applyAlignment="1" applyProtection="1">
      <alignment horizontal="right" vertical="center"/>
    </xf>
    <xf numFmtId="0" fontId="18" fillId="0" borderId="12" xfId="0" applyFont="1" applyBorder="1" applyAlignment="1">
      <alignment horizontal="left" vertical="top" wrapText="1"/>
    </xf>
    <xf numFmtId="0" fontId="18" fillId="0" borderId="14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 indent="1"/>
    </xf>
    <xf numFmtId="0" fontId="20" fillId="0" borderId="13" xfId="0" applyFont="1" applyBorder="1" applyAlignment="1">
      <alignment horizontal="left" vertical="top" wrapText="1" indent="1"/>
    </xf>
    <xf numFmtId="0" fontId="20" fillId="0" borderId="13" xfId="0" applyFont="1" applyBorder="1" applyAlignment="1" applyProtection="1">
      <alignment horizontal="left" vertical="top" wrapText="1" indent="1"/>
    </xf>
    <xf numFmtId="0" fontId="20" fillId="0" borderId="14" xfId="0" applyFont="1" applyBorder="1" applyAlignment="1" applyProtection="1">
      <alignment horizontal="left" vertical="top" wrapText="1" indent="1"/>
    </xf>
    <xf numFmtId="169" fontId="2" fillId="3" borderId="0" xfId="0" applyNumberFormat="1" applyFont="1" applyFill="1" applyBorder="1" applyAlignment="1" applyProtection="1">
      <alignment horizontal="center" vertical="center"/>
    </xf>
    <xf numFmtId="166" fontId="21" fillId="5" borderId="57" xfId="0" applyNumberFormat="1" applyFont="1" applyFill="1" applyBorder="1" applyAlignment="1" applyProtection="1">
      <alignment horizontal="right" vertical="center"/>
    </xf>
    <xf numFmtId="0" fontId="16" fillId="0" borderId="10" xfId="0" applyFont="1" applyBorder="1" applyAlignment="1" applyProtection="1">
      <alignment horizontal="left" wrapText="1" indent="1"/>
    </xf>
    <xf numFmtId="0" fontId="0" fillId="0" borderId="0" xfId="0" applyFont="1" applyFill="1" applyBorder="1" applyAlignment="1" applyProtection="1">
      <alignment vertical="center"/>
    </xf>
    <xf numFmtId="171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wrapText="1"/>
    </xf>
    <xf numFmtId="0" fontId="16" fillId="0" borderId="10" xfId="0" applyFont="1" applyBorder="1" applyAlignment="1">
      <alignment horizontal="left" wrapText="1" indent="1"/>
    </xf>
    <xf numFmtId="10" fontId="2" fillId="0" borderId="0" xfId="4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 wrapText="1"/>
    </xf>
    <xf numFmtId="171" fontId="0" fillId="0" borderId="0" xfId="0" applyNumberFormat="1" applyFont="1" applyFill="1" applyBorder="1" applyAlignment="1" applyProtection="1">
      <alignment horizontal="left" vertical="center"/>
    </xf>
    <xf numFmtId="175" fontId="15" fillId="0" borderId="16" xfId="0" applyNumberFormat="1" applyFont="1" applyBorder="1" applyAlignment="1" applyProtection="1">
      <alignment horizontal="center" vertical="center"/>
    </xf>
    <xf numFmtId="166" fontId="15" fillId="0" borderId="5" xfId="0" applyNumberFormat="1" applyFont="1" applyBorder="1" applyAlignment="1" applyProtection="1">
      <alignment horizontal="center" vertical="center"/>
    </xf>
    <xf numFmtId="176" fontId="15" fillId="0" borderId="34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2" fillId="0" borderId="43" xfId="0" applyFont="1" applyBorder="1" applyAlignment="1" applyProtection="1"/>
    <xf numFmtId="0" fontId="34" fillId="0" borderId="0" xfId="0" applyFont="1" applyAlignment="1">
      <alignment horizontal="left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NumberFormat="1" applyFont="1" applyFill="1" applyAlignment="1" applyProtection="1">
      <alignment vertical="center" wrapText="1"/>
    </xf>
    <xf numFmtId="176" fontId="34" fillId="0" borderId="0" xfId="0" applyNumberFormat="1" applyFont="1">
      <alignment vertical="top" wrapText="1"/>
    </xf>
    <xf numFmtId="0" fontId="18" fillId="0" borderId="10" xfId="0" applyFont="1" applyBorder="1" applyAlignment="1">
      <alignment wrapText="1"/>
    </xf>
    <xf numFmtId="0" fontId="2" fillId="0" borderId="10" xfId="0" applyFont="1" applyBorder="1" applyProtection="1">
      <alignment vertical="top" wrapText="1"/>
    </xf>
    <xf numFmtId="176" fontId="36" fillId="0" borderId="59" xfId="0" applyNumberFormat="1" applyFont="1" applyFill="1" applyBorder="1" applyProtection="1">
      <alignment vertical="top" wrapText="1"/>
    </xf>
    <xf numFmtId="0" fontId="37" fillId="0" borderId="0" xfId="2" applyFont="1" applyProtection="1">
      <alignment vertical="center"/>
    </xf>
    <xf numFmtId="0" fontId="2" fillId="3" borderId="0" xfId="0" applyFont="1" applyFill="1" applyBorder="1" applyAlignment="1" applyProtection="1">
      <alignment horizontal="center" vertical="center" wrapText="1"/>
    </xf>
    <xf numFmtId="172" fontId="2" fillId="7" borderId="0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172" fontId="2" fillId="8" borderId="0" xfId="0" applyNumberFormat="1" applyFont="1" applyFill="1" applyBorder="1" applyAlignment="1" applyProtection="1">
      <alignment horizontal="left" vertical="center"/>
    </xf>
    <xf numFmtId="171" fontId="22" fillId="0" borderId="18" xfId="0" applyNumberFormat="1" applyFont="1" applyBorder="1" applyAlignment="1" applyProtection="1">
      <alignment horizontal="left" vertical="center" wrapText="1"/>
    </xf>
    <xf numFmtId="171" fontId="22" fillId="0" borderId="21" xfId="0" applyNumberFormat="1" applyFont="1" applyBorder="1" applyAlignment="1" applyProtection="1">
      <alignment horizontal="left" vertical="center" wrapText="1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4" xfId="0" applyNumberFormat="1" applyFont="1" applyBorder="1" applyAlignment="1" applyProtection="1">
      <alignment horizontal="right" vertical="center"/>
    </xf>
    <xf numFmtId="171" fontId="22" fillId="0" borderId="0" xfId="0" applyNumberFormat="1" applyFont="1" applyBorder="1" applyAlignment="1" applyProtection="1">
      <alignment horizontal="left" vertical="center" wrapText="1"/>
    </xf>
    <xf numFmtId="171" fontId="22" fillId="0" borderId="4" xfId="0" applyNumberFormat="1" applyFont="1" applyBorder="1" applyAlignment="1" applyProtection="1">
      <alignment horizontal="left" vertical="center" wrapText="1"/>
    </xf>
    <xf numFmtId="0" fontId="31" fillId="0" borderId="0" xfId="7" applyFont="1" applyBorder="1" applyAlignment="1" applyProtection="1">
      <alignment horizontal="left" wrapText="1"/>
    </xf>
    <xf numFmtId="0" fontId="31" fillId="0" borderId="0" xfId="7" applyFont="1" applyAlignment="1" applyProtection="1">
      <alignment horizontal="left" wrapText="1"/>
    </xf>
    <xf numFmtId="0" fontId="30" fillId="0" borderId="25" xfId="7" applyFont="1" applyBorder="1" applyAlignment="1" applyProtection="1">
      <alignment horizontal="center" vertical="top" wrapText="1"/>
    </xf>
    <xf numFmtId="0" fontId="30" fillId="0" borderId="26" xfId="7" applyFont="1" applyBorder="1" applyAlignment="1" applyProtection="1">
      <alignment horizontal="center" vertical="top" wrapText="1"/>
    </xf>
    <xf numFmtId="0" fontId="30" fillId="0" borderId="40" xfId="7" applyFont="1" applyBorder="1" applyAlignment="1" applyProtection="1">
      <alignment horizontal="center" vertical="top" wrapText="1"/>
    </xf>
    <xf numFmtId="0" fontId="30" fillId="0" borderId="27" xfId="7" applyFont="1" applyBorder="1" applyAlignment="1" applyProtection="1">
      <alignment horizontal="center" vertical="top" wrapText="1"/>
    </xf>
    <xf numFmtId="0" fontId="30" fillId="0" borderId="0" xfId="7" applyFont="1" applyBorder="1" applyAlignment="1" applyProtection="1">
      <alignment horizontal="center" vertical="top" wrapText="1"/>
    </xf>
    <xf numFmtId="0" fontId="30" fillId="0" borderId="41" xfId="7" applyFont="1" applyBorder="1" applyAlignment="1" applyProtection="1">
      <alignment horizontal="center" vertical="top" wrapText="1"/>
    </xf>
    <xf numFmtId="0" fontId="30" fillId="0" borderId="44" xfId="7" applyFont="1" applyBorder="1" applyAlignment="1" applyProtection="1">
      <alignment horizontal="center" vertical="top" wrapText="1"/>
    </xf>
    <xf numFmtId="0" fontId="30" fillId="0" borderId="43" xfId="7" applyFont="1" applyBorder="1" applyAlignment="1" applyProtection="1">
      <alignment horizontal="center" vertical="top" wrapText="1"/>
    </xf>
    <xf numFmtId="0" fontId="30" fillId="0" borderId="45" xfId="7" applyFont="1" applyBorder="1" applyAlignment="1" applyProtection="1">
      <alignment horizontal="center" vertical="top" wrapText="1"/>
    </xf>
    <xf numFmtId="0" fontId="33" fillId="0" borderId="7" xfId="0" applyFont="1" applyBorder="1" applyAlignment="1" applyProtection="1">
      <alignment horizontal="left" wrapText="1" indent="1"/>
    </xf>
    <xf numFmtId="0" fontId="33" fillId="0" borderId="8" xfId="0" applyFont="1" applyBorder="1" applyAlignment="1" applyProtection="1">
      <alignment horizontal="left" wrapText="1" indent="1"/>
    </xf>
    <xf numFmtId="0" fontId="33" fillId="0" borderId="9" xfId="0" applyFont="1" applyBorder="1" applyAlignment="1" applyProtection="1">
      <alignment horizontal="left" wrapText="1" indent="1"/>
    </xf>
    <xf numFmtId="0" fontId="16" fillId="0" borderId="10" xfId="0" applyFont="1" applyBorder="1" applyAlignment="1" applyProtection="1">
      <alignment horizontal="left" wrapText="1" indent="1"/>
    </xf>
    <xf numFmtId="0" fontId="16" fillId="0" borderId="0" xfId="0" applyFont="1" applyBorder="1" applyAlignment="1" applyProtection="1">
      <alignment horizontal="left" wrapText="1" indent="1"/>
    </xf>
    <xf numFmtId="0" fontId="16" fillId="0" borderId="11" xfId="0" applyFont="1" applyBorder="1" applyAlignment="1" applyProtection="1">
      <alignment horizontal="left" wrapText="1" indent="1"/>
    </xf>
    <xf numFmtId="0" fontId="16" fillId="0" borderId="0" xfId="0" applyFont="1" applyBorder="1" applyAlignment="1" applyProtection="1">
      <alignment horizontal="left" wrapText="1"/>
    </xf>
    <xf numFmtId="0" fontId="16" fillId="0" borderId="11" xfId="0" applyFont="1" applyBorder="1" applyAlignment="1" applyProtection="1">
      <alignment horizontal="left" wrapText="1"/>
    </xf>
    <xf numFmtId="0" fontId="22" fillId="0" borderId="43" xfId="0" applyFont="1" applyBorder="1" applyAlignment="1" applyProtection="1">
      <alignment horizontal="left"/>
    </xf>
    <xf numFmtId="0" fontId="33" fillId="0" borderId="7" xfId="0" applyFont="1" applyBorder="1" applyAlignment="1">
      <alignment horizontal="left" wrapText="1" indent="1"/>
    </xf>
    <xf numFmtId="0" fontId="33" fillId="0" borderId="8" xfId="0" applyFont="1" applyBorder="1" applyAlignment="1">
      <alignment horizontal="left" wrapText="1" indent="1"/>
    </xf>
    <xf numFmtId="0" fontId="33" fillId="0" borderId="9" xfId="0" applyFont="1" applyBorder="1" applyAlignment="1">
      <alignment horizontal="left" wrapText="1" indent="1"/>
    </xf>
    <xf numFmtId="0" fontId="16" fillId="0" borderId="1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6" fillId="0" borderId="11" xfId="0" applyFont="1" applyBorder="1" applyAlignment="1">
      <alignment horizontal="left" wrapText="1" indent="1"/>
    </xf>
    <xf numFmtId="0" fontId="21" fillId="6" borderId="29" xfId="0" applyNumberFormat="1" applyFont="1" applyFill="1" applyBorder="1" applyAlignment="1" applyProtection="1">
      <alignment horizontal="center" vertical="center"/>
    </xf>
    <xf numFmtId="0" fontId="22" fillId="4" borderId="49" xfId="0" applyFont="1" applyFill="1" applyBorder="1" applyAlignment="1" applyProtection="1">
      <alignment horizontal="left" vertical="center"/>
    </xf>
    <xf numFmtId="0" fontId="22" fillId="4" borderId="1" xfId="0" applyFont="1" applyFill="1" applyBorder="1" applyAlignment="1" applyProtection="1">
      <alignment horizontal="left" vertical="center"/>
    </xf>
    <xf numFmtId="0" fontId="22" fillId="4" borderId="3" xfId="0" applyFont="1" applyFill="1" applyBorder="1" applyAlignment="1" applyProtection="1">
      <alignment horizontal="left" vertical="center"/>
    </xf>
    <xf numFmtId="0" fontId="32" fillId="5" borderId="50" xfId="0" applyFont="1" applyFill="1" applyBorder="1" applyAlignment="1" applyProtection="1">
      <alignment horizontal="left" vertical="top"/>
    </xf>
    <xf numFmtId="0" fontId="32" fillId="5" borderId="51" xfId="0" applyFont="1" applyFill="1" applyBorder="1" applyAlignment="1" applyProtection="1">
      <alignment horizontal="left" vertical="top"/>
    </xf>
    <xf numFmtId="0" fontId="32" fillId="5" borderId="52" xfId="0" applyFont="1" applyFill="1" applyBorder="1" applyAlignment="1" applyProtection="1">
      <alignment horizontal="left" vertical="top"/>
    </xf>
    <xf numFmtId="0" fontId="24" fillId="0" borderId="36" xfId="7" applyFont="1" applyBorder="1" applyAlignment="1">
      <alignment horizontal="center" vertical="center" wrapText="1"/>
    </xf>
    <xf numFmtId="0" fontId="24" fillId="0" borderId="19" xfId="7" applyFont="1" applyBorder="1" applyAlignment="1">
      <alignment horizontal="center" vertical="center" wrapText="1"/>
    </xf>
    <xf numFmtId="0" fontId="24" fillId="0" borderId="24" xfId="7" applyFont="1" applyBorder="1" applyAlignment="1">
      <alignment horizontal="center" vertical="center" wrapText="1"/>
    </xf>
    <xf numFmtId="0" fontId="24" fillId="0" borderId="33" xfId="7" applyFont="1" applyBorder="1" applyAlignment="1">
      <alignment horizontal="center" vertical="center" wrapText="1"/>
    </xf>
    <xf numFmtId="0" fontId="24" fillId="0" borderId="0" xfId="7" applyFont="1" applyBorder="1" applyAlignment="1">
      <alignment horizontal="center" vertical="center" wrapText="1"/>
    </xf>
    <xf numFmtId="0" fontId="24" fillId="0" borderId="22" xfId="7" applyFont="1" applyBorder="1" applyAlignment="1">
      <alignment horizontal="center" vertical="center" wrapText="1"/>
    </xf>
    <xf numFmtId="0" fontId="22" fillId="0" borderId="33" xfId="7" applyFont="1" applyBorder="1" applyAlignment="1">
      <alignment horizontal="center" vertical="center" wrapText="1"/>
    </xf>
    <xf numFmtId="0" fontId="22" fillId="0" borderId="0" xfId="7" applyFont="1" applyBorder="1" applyAlignment="1">
      <alignment horizontal="center" vertical="center" wrapText="1"/>
    </xf>
    <xf numFmtId="0" fontId="22" fillId="0" borderId="22" xfId="7" applyFont="1" applyBorder="1" applyAlignment="1">
      <alignment horizontal="center" vertical="center" wrapText="1"/>
    </xf>
    <xf numFmtId="0" fontId="22" fillId="0" borderId="35" xfId="7" applyFont="1" applyBorder="1" applyAlignment="1">
      <alignment horizontal="center" vertical="center" wrapText="1"/>
    </xf>
    <xf numFmtId="0" fontId="22" fillId="0" borderId="18" xfId="7" applyFont="1" applyBorder="1" applyAlignment="1">
      <alignment horizontal="center" vertical="center" wrapText="1"/>
    </xf>
    <xf numFmtId="0" fontId="22" fillId="0" borderId="23" xfId="7" applyFont="1" applyBorder="1" applyAlignment="1">
      <alignment horizontal="center" vertical="center" wrapText="1"/>
    </xf>
    <xf numFmtId="0" fontId="28" fillId="0" borderId="39" xfId="7" applyFont="1" applyBorder="1" applyAlignment="1" applyProtection="1">
      <alignment horizontal="center" wrapText="1"/>
    </xf>
    <xf numFmtId="0" fontId="29" fillId="0" borderId="15" xfId="7" applyFont="1" applyBorder="1" applyAlignment="1" applyProtection="1">
      <alignment horizontal="center" wrapText="1"/>
    </xf>
    <xf numFmtId="0" fontId="29" fillId="0" borderId="33" xfId="7" applyFont="1" applyBorder="1" applyAlignment="1" applyProtection="1">
      <alignment horizontal="center" wrapText="1"/>
    </xf>
    <xf numFmtId="0" fontId="29" fillId="0" borderId="0" xfId="7" applyFont="1" applyBorder="1" applyAlignment="1" applyProtection="1">
      <alignment horizontal="center" wrapText="1"/>
    </xf>
    <xf numFmtId="0" fontId="29" fillId="0" borderId="42" xfId="7" applyFont="1" applyBorder="1" applyAlignment="1" applyProtection="1">
      <alignment horizontal="center" wrapText="1"/>
    </xf>
    <xf numFmtId="0" fontId="29" fillId="0" borderId="43" xfId="7" applyFont="1" applyBorder="1" applyAlignment="1" applyProtection="1">
      <alignment horizontal="center" wrapText="1"/>
    </xf>
    <xf numFmtId="0" fontId="24" fillId="0" borderId="46" xfId="0" applyFont="1" applyBorder="1" applyAlignment="1" applyProtection="1">
      <alignment horizontal="left" vertical="center"/>
    </xf>
    <xf numFmtId="0" fontId="24" fillId="0" borderId="47" xfId="0" applyFont="1" applyBorder="1" applyAlignment="1" applyProtection="1">
      <alignment horizontal="left" vertical="center"/>
    </xf>
    <xf numFmtId="0" fontId="24" fillId="0" borderId="48" xfId="0" applyFont="1" applyBorder="1" applyAlignment="1" applyProtection="1">
      <alignment horizontal="left" vertical="center"/>
    </xf>
    <xf numFmtId="0" fontId="22" fillId="0" borderId="49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49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/>
    </xf>
    <xf numFmtId="0" fontId="22" fillId="0" borderId="3" xfId="0" applyFont="1" applyFill="1" applyBorder="1" applyAlignment="1" applyProtection="1">
      <alignment horizontal="left" vertical="center"/>
    </xf>
    <xf numFmtId="0" fontId="24" fillId="5" borderId="49" xfId="0" applyFont="1" applyFill="1" applyBorder="1" applyAlignment="1" applyProtection="1">
      <alignment horizontal="left" vertical="center"/>
    </xf>
    <xf numFmtId="0" fontId="24" fillId="5" borderId="1" xfId="0" applyFont="1" applyFill="1" applyBorder="1" applyAlignment="1" applyProtection="1">
      <alignment horizontal="left" vertical="center"/>
    </xf>
    <xf numFmtId="0" fontId="24" fillId="5" borderId="3" xfId="0" applyFont="1" applyFill="1" applyBorder="1" applyAlignment="1" applyProtection="1">
      <alignment horizontal="left" vertical="center"/>
    </xf>
    <xf numFmtId="14" fontId="16" fillId="0" borderId="0" xfId="0" applyNumberFormat="1" applyFont="1" applyAlignment="1">
      <alignment horizontal="left" wrapText="1"/>
    </xf>
    <xf numFmtId="0" fontId="25" fillId="0" borderId="0" xfId="0" applyFont="1" applyAlignment="1" applyProtection="1">
      <alignment horizontal="left" wrapText="1"/>
      <protection locked="0"/>
    </xf>
    <xf numFmtId="171" fontId="21" fillId="6" borderId="31" xfId="0" applyNumberFormat="1" applyFont="1" applyFill="1" applyBorder="1" applyAlignment="1" applyProtection="1">
      <alignment horizontal="center" vertical="center"/>
    </xf>
    <xf numFmtId="176" fontId="15" fillId="0" borderId="5" xfId="0" applyNumberFormat="1" applyFont="1" applyBorder="1" applyAlignment="1" applyProtection="1">
      <alignment horizontal="right" vertical="center"/>
    </xf>
    <xf numFmtId="171" fontId="22" fillId="0" borderId="19" xfId="0" applyNumberFormat="1" applyFont="1" applyBorder="1" applyAlignment="1" applyProtection="1">
      <alignment horizontal="left" vertical="center" wrapText="1"/>
    </xf>
    <xf numFmtId="171" fontId="22" fillId="0" borderId="20" xfId="0" applyNumberFormat="1" applyFont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indent="2"/>
    </xf>
    <xf numFmtId="0" fontId="5" fillId="0" borderId="0" xfId="0" applyFont="1" applyFill="1" applyAlignment="1" applyProtection="1">
      <alignment horizontal="left" vertical="center" indent="2"/>
    </xf>
    <xf numFmtId="0" fontId="5" fillId="0" borderId="0" xfId="0" applyFont="1" applyFill="1" applyAlignment="1" applyProtection="1">
      <alignment horizontal="left" vertical="center" indent="3"/>
    </xf>
    <xf numFmtId="0" fontId="5" fillId="0" borderId="0" xfId="0" applyFont="1" applyFill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 wrapText="1"/>
    </xf>
  </cellXfs>
  <cellStyles count="8">
    <cellStyle name="Followed Hyperlink" xfId="5" builtinId="9" customBuiltin="1"/>
    <cellStyle name="Heading 1" xfId="2" builtinId="16" customBuiltin="1"/>
    <cellStyle name="Heading 2" xfId="3" builtinId="17" customBuiltin="1"/>
    <cellStyle name="Hyperlink" xfId="1" builtinId="8" customBuiltin="1"/>
    <cellStyle name="Normal" xfId="0" builtinId="0" customBuiltin="1"/>
    <cellStyle name="Normal 3" xfId="6"/>
    <cellStyle name="Normal_Classeur1" xfId="7"/>
    <cellStyle name="Percent" xfId="4" builtinId="5"/>
  </cellStyles>
  <dxfs count="111">
    <dxf>
      <font>
        <u val="none"/>
        <vertAlign val="baseline"/>
        <color auto="1"/>
        <name val="Calibri"/>
      </font>
      <numFmt numFmtId="172" formatCode="_)#;_)#;_)#;_)@"/>
      <fill>
        <patternFill patternType="solid">
          <fgColor indexed="64"/>
          <bgColor theme="5" tint="0.59999389629810485"/>
        </patternFill>
      </fill>
      <alignment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1" hidden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relativeIndent="0" justifyLastLine="0" shrinkToFit="0" mergeCell="0" readingOrder="0"/>
    </dxf>
    <dxf>
      <font>
        <u val="none"/>
        <vertAlign val="baseline"/>
        <color auto="1"/>
        <name val="Calibri"/>
      </font>
      <numFmt numFmtId="176" formatCode="#,##0.00\ &quot;€&quot;"/>
      <alignment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  <fill>
        <patternFill patternType="none">
          <fgColor indexed="64"/>
          <bgColor indexed="65"/>
        </patternFill>
      </fill>
      <alignment vertical="center" textRotation="0" indent="0" relativeIndent="255" justifyLastLine="0" shrinkToFit="0" readingOrder="0"/>
      <protection locked="1" hidden="0"/>
    </dxf>
    <dxf>
      <font>
        <u val="none"/>
        <vertAlign val="baseline"/>
        <color auto="1"/>
        <name val="Calibri"/>
      </font>
      <numFmt numFmtId="176" formatCode="#,##0.00\ &quot;€&quot;"/>
      <alignment vertical="center" textRotation="0" indent="0" relativeIndent="255" justifyLastLine="0" shrinkToFit="0" readingOrder="0"/>
    </dxf>
    <dxf>
      <font>
        <u val="none"/>
        <vertAlign val="baseline"/>
        <color auto="1"/>
        <name val="Calibri"/>
      </font>
      <numFmt numFmtId="176" formatCode="#,##0.00\ &quot;€&quot;"/>
      <alignment vertical="center" textRotation="0" indent="0" relativeIndent="255" justifyLastLine="0" shrinkToFit="0" readingOrder="0"/>
    </dxf>
    <dxf>
      <font>
        <u val="none"/>
        <vertAlign val="baseline"/>
        <color auto="1"/>
        <name val="Calibri"/>
      </font>
      <alignment vertical="center" textRotation="0" indent="0" relativeIndent="255" justifyLastLine="0" shrinkToFit="0" readingOrder="0"/>
    </dxf>
    <dxf>
      <font>
        <u val="none"/>
        <vertAlign val="baseline"/>
        <color auto="1"/>
        <name val="Calibri"/>
      </font>
      <alignment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2" formatCode="_)#;_)#;_)#;_)@"/>
      <fill>
        <patternFill patternType="solid">
          <fgColor indexed="64"/>
          <bgColor rgb="FFDDDDDD"/>
        </patternFill>
      </fill>
      <alignment horizontal="left" vertical="center" textRotation="0" wrapText="0" indent="0" relativeIndent="255" justifyLastLine="0" shrinkToFit="0" readingOrder="0"/>
      <protection locked="1" hidden="0"/>
    </dxf>
    <dxf>
      <font>
        <u val="none"/>
        <vertAlign val="baseline"/>
        <color auto="1"/>
        <name val="Calibri"/>
      </font>
      <numFmt numFmtId="172" formatCode="_)#;_)#;_)#;_)@"/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readingOrder="0"/>
      <protection locked="1" hidden="0"/>
    </dxf>
    <dxf>
      <font>
        <u val="none"/>
        <vertAlign val="baseline"/>
        <color auto="1"/>
        <name val="Calibri"/>
      </font>
      <fill>
        <patternFill patternType="none">
          <fgColor indexed="64"/>
          <bgColor auto="1"/>
        </patternFill>
      </fill>
      <alignment horizontal="left" vertical="center" textRotation="0" wrapText="0" indent="0" relativeIndent="255" justifyLastLine="0" shrinkToFit="0" readingOrder="0"/>
    </dxf>
    <dxf>
      <font>
        <u val="none"/>
        <vertAlign val="baseline"/>
        <color auto="1"/>
        <name val="Calibri"/>
      </font>
    </dxf>
    <dxf>
      <font>
        <u val="none"/>
        <vertAlign val="baseline"/>
        <color auto="1"/>
        <name val="Calibri"/>
      </font>
    </dxf>
    <dxf>
      <font>
        <u val="none"/>
        <vertAlign val="baseline"/>
        <color auto="1"/>
        <name val="Calibri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numFmt numFmtId="171" formatCode="_)@\ \ "/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4" tint="-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  <protection locked="1" hidden="0"/>
    </dxf>
    <dxf>
      <font>
        <color rgb="FFFF0000"/>
      </font>
    </dxf>
    <dxf>
      <font>
        <color rgb="FFFF0000"/>
      </font>
    </dxf>
    <dxf>
      <font>
        <b/>
        <i/>
        <strike val="0"/>
        <condense/>
        <extend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  <border diagonalUp="0" diagonalDown="0" outline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</border>
    </dxf>
    <dxf>
      <font>
        <strike val="0"/>
        <outline val="0"/>
        <shadow val="0"/>
        <u val="none"/>
        <vertAlign val="baseline"/>
        <color auto="1"/>
        <name val="Calibri"/>
      </font>
      <numFmt numFmtId="176" formatCode="#,##0.00\ &quot;€&quot;"/>
    </dxf>
    <dxf>
      <font>
        <strike val="0"/>
        <outline val="0"/>
        <shadow val="0"/>
        <u val="none"/>
        <vertAlign val="baseline"/>
        <color auto="1"/>
        <name val="Calibri"/>
      </font>
      <numFmt numFmtId="176" formatCode="#,##0.00\ &quot;€&quot;"/>
    </dxf>
    <dxf>
      <font>
        <strike val="0"/>
        <outline val="0"/>
        <shadow val="0"/>
        <u val="none"/>
        <vertAlign val="baseline"/>
        <color auto="1"/>
        <name val="Calibri"/>
      </font>
      <numFmt numFmtId="165" formatCode="_-* #,##0\ _€_-;\-* #,##0\ _€_-;_-* &quot;-&quot;\ _€_-;_-@_-"/>
    </dxf>
    <dxf>
      <font>
        <strike val="0"/>
        <outline val="0"/>
        <shadow val="0"/>
        <u val="none"/>
        <vertAlign val="baseline"/>
        <color auto="1"/>
        <name val="Calibri"/>
      </font>
      <numFmt numFmtId="0" formatCode="General"/>
      <alignment horizontal="left" vertical="bottom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0" formatCode="General"/>
      <alignment horizontal="left" vertical="bottom" textRotation="0" wrapText="0" indent="0" relative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  <numFmt numFmtId="0" formatCode="General"/>
      <alignment horizontal="left" vertical="bottom" textRotation="0" wrapText="0" indent="0" relativeIndent="1" justifyLastLine="0" shrinkToFit="0" readingOrder="0"/>
    </dxf>
    <dxf>
      <font>
        <strike val="0"/>
        <outline val="0"/>
        <shadow val="0"/>
        <u val="none"/>
        <vertAlign val="baseline"/>
        <color auto="1"/>
        <name val="Calibri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u val="none"/>
        <vertAlign val="baseline"/>
        <color auto="1"/>
        <name val="Calibri"/>
      </font>
      <numFmt numFmtId="176" formatCode="#,##0.00\ &quot;€&quot;"/>
      <alignment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  <fill>
        <patternFill patternType="none">
          <fgColor indexed="64"/>
          <bgColor indexed="65"/>
        </patternFill>
      </fill>
      <alignment vertical="center" textRotation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u val="none"/>
        <vertAlign val="baseline"/>
        <color auto="1"/>
        <name val="Calibri"/>
      </font>
      <numFmt numFmtId="176" formatCode="#,##0.00\ &quot;€&quot;"/>
      <alignment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u val="none"/>
        <vertAlign val="baseline"/>
        <color auto="1"/>
        <name val="Calibri"/>
      </font>
      <numFmt numFmtId="176" formatCode="#,##0.00\ &quot;€&quot;"/>
      <alignment vertical="center" textRotation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76" formatCode="#,##0.00\ &quot;€&quot;"/>
    </dxf>
    <dxf>
      <font>
        <u val="none"/>
        <vertAlign val="baseline"/>
        <color auto="1"/>
        <name val="Calibri"/>
      </font>
      <alignment vertical="center" textRotation="0" indent="0" relativeIndent="255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protection locked="1" hidden="0"/>
    </dxf>
    <dxf>
      <font>
        <u val="none"/>
        <vertAlign val="baseline"/>
        <color auto="1"/>
        <name val="Calibri"/>
      </font>
      <alignment vertical="center" textRotation="0" indent="0" relativeIndent="255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  <dxf>
      <font>
        <u val="none"/>
        <vertAlign val="baseline"/>
        <color auto="1"/>
        <name val="Calibri"/>
      </font>
      <alignment vertical="center" textRotation="0" wrapText="0" indent="0" relativeIndent="255" justifyLastLine="0" shrinkToFit="0" readingOrder="0"/>
    </dxf>
    <dxf>
      <font>
        <b/>
        <i/>
        <strike/>
        <condense/>
        <extend/>
        <outline/>
        <shadow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</dxf>
    <dxf>
      <font>
        <u val="none"/>
        <vertAlign val="baseline"/>
        <color auto="1"/>
        <name val="Calibri"/>
      </font>
      <alignment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relativeIndent="255" justifyLastLine="0" shrinkToFit="0" readingOrder="0"/>
    </dxf>
    <dxf>
      <font>
        <u val="none"/>
        <vertAlign val="baseline"/>
        <color auto="1"/>
        <name val="Calibri"/>
      </font>
      <numFmt numFmtId="172" formatCode="_)#;_)#;_)#;_)@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0" indent="0" relativeIndent="255" justifyLastLine="0" shrinkToFit="0" readingOrder="0"/>
    </dxf>
    <dxf>
      <font>
        <u val="none"/>
        <vertAlign val="baseline"/>
        <color auto="1"/>
        <name val="Calibri"/>
      </font>
      <alignment horizontal="left" vertical="center" textRotation="0" wrapText="0" indent="0" relativeIndent="255" justifyLastLine="0" shrinkToFit="0" readingOrder="0"/>
    </dxf>
    <dxf>
      <font>
        <u val="none"/>
        <vertAlign val="baseline"/>
        <color auto="1"/>
        <name val="Calibri"/>
      </font>
    </dxf>
    <dxf>
      <font>
        <u val="none"/>
        <vertAlign val="baseline"/>
        <color auto="1"/>
        <name val="Calibri"/>
      </font>
    </dxf>
    <dxf>
      <font>
        <u val="none"/>
        <vertAlign val="baseline"/>
        <color auto="1"/>
        <name val="Calibri"/>
      </font>
    </dxf>
    <dxf>
      <font>
        <color rgb="FFFF000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strike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  <strike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5" defaultTableStyle="Sales Invoice Table" defaultPivotStyle="PivotStyleLight16">
    <tableStyle name="Sales Invoice Table" pivot="0" count="7">
      <tableStyleElement type="wholeTable" dxfId="110"/>
      <tableStyleElement type="headerRow" dxfId="109"/>
      <tableStyleElement type="totalRow" dxfId="108"/>
      <tableStyleElement type="firstColumn" dxfId="107"/>
      <tableStyleElement type="lastColumn" dxfId="106"/>
      <tableStyleElement type="firstRowStripe" dxfId="105"/>
      <tableStyleElement type="firstColumnStripe" dxfId="104"/>
    </tableStyle>
    <tableStyle name="Sales Invoice Table 2" pivot="0" count="7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  <tableStyle name="Sales Invoice Table 3" pivot="0" count="7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  <tableStyle name="Sales Invoice Table 4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Sales Invoice Table 5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  <color rgb="FF00A79E"/>
      <color rgb="FFC5D1D7"/>
      <color rgb="FF3DAFA7"/>
      <color rgb="FFBFE9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219075</xdr:colOff>
      <xdr:row>7</xdr:row>
      <xdr:rowOff>28575</xdr:rowOff>
    </xdr:from>
    <xdr:to>
      <xdr:col>17</xdr:col>
      <xdr:colOff>95249</xdr:colOff>
      <xdr:row>9</xdr:row>
      <xdr:rowOff>85726</xdr:rowOff>
    </xdr:to>
    <xdr:sp macro="" textlink="">
      <xdr:nvSpPr>
        <xdr:cNvPr id="9" name="Data Entry Note" descr="Click here to select an Invoice No from the drop down list.&#10;"/>
        <xdr:cNvSpPr/>
      </xdr:nvSpPr>
      <xdr:spPr bwMode="auto">
        <a:xfrm>
          <a:off x="8448675" y="1466850"/>
          <a:ext cx="1238249" cy="714376"/>
        </a:xfrm>
        <a:prstGeom prst="wedgeRectCallout">
          <a:avLst>
            <a:gd name="adj1" fmla="val -64619"/>
            <a:gd name="adj2" fmla="val -21645"/>
          </a:avLst>
        </a:prstGeom>
        <a:solidFill>
          <a:schemeClr val="accent1">
            <a:lumMod val="75000"/>
          </a:schemeClr>
        </a:solidFill>
        <a:ln>
          <a:headEnd type="none" w="med" len="med"/>
          <a:tailEnd type="none" w="med" len="med"/>
        </a:ln>
        <a:extLst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 upright="1"/>
        <a:lstStyle/>
        <a:p>
          <a:pPr algn="l"/>
          <a:r>
            <a:rPr lang="en-US" sz="900">
              <a:solidFill>
                <a:schemeClr val="bg1"/>
              </a:solidFill>
              <a:latin typeface="+mj-lt"/>
            </a:rPr>
            <a:t>Cliquez ici pour sélectionner un numéro de facture dans la liste déroulante.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11</xdr:col>
      <xdr:colOff>181</xdr:colOff>
      <xdr:row>0</xdr:row>
      <xdr:rowOff>259715</xdr:rowOff>
    </xdr:to>
    <xdr:grpSp>
      <xdr:nvGrpSpPr>
        <xdr:cNvPr id="11" name="Groupe d’illustrations d’en-tête" descr="&quot;&quot;"/>
        <xdr:cNvGrpSpPr/>
      </xdr:nvGrpSpPr>
      <xdr:grpSpPr>
        <a:xfrm>
          <a:off x="142875" y="95250"/>
          <a:ext cx="9239431" cy="164465"/>
          <a:chOff x="142875" y="85725"/>
          <a:chExt cx="7705905" cy="164465"/>
        </a:xfrm>
        <a:noFill/>
      </xdr:grpSpPr>
      <xdr:sp macro="" textlink="">
        <xdr:nvSpPr>
          <xdr:cNvPr id="4" name="Rectangle 3"/>
          <xdr:cNvSpPr/>
        </xdr:nvSpPr>
        <xdr:spPr>
          <a:xfrm>
            <a:off x="142875" y="85725"/>
            <a:ext cx="5120640" cy="16446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5" name="Group 4"/>
          <xdr:cNvGrpSpPr/>
        </xdr:nvGrpSpPr>
        <xdr:grpSpPr>
          <a:xfrm>
            <a:off x="5288459" y="85725"/>
            <a:ext cx="2560321" cy="164465"/>
            <a:chOff x="10584357" y="200025"/>
            <a:chExt cx="3749041" cy="164465"/>
          </a:xfrm>
          <a:grpFill/>
        </xdr:grpSpPr>
        <xdr:sp macro="" textlink="">
          <xdr:nvSpPr>
            <xdr:cNvPr id="6" name="Rectangle 5"/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7" name="Rectangle 6"/>
            <xdr:cNvSpPr/>
          </xdr:nvSpPr>
          <xdr:spPr>
            <a:xfrm>
              <a:off x="10584357" y="200025"/>
              <a:ext cx="995986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95251</xdr:rowOff>
    </xdr:from>
    <xdr:to>
      <xdr:col>8</xdr:col>
      <xdr:colOff>8763</xdr:colOff>
      <xdr:row>0</xdr:row>
      <xdr:rowOff>259843</xdr:rowOff>
    </xdr:to>
    <xdr:grpSp>
      <xdr:nvGrpSpPr>
        <xdr:cNvPr id="12" name="Groupe d’illustrations d’en-tête" descr="&quot;&quot;"/>
        <xdr:cNvGrpSpPr/>
      </xdr:nvGrpSpPr>
      <xdr:grpSpPr>
        <a:xfrm>
          <a:off x="142875" y="95251"/>
          <a:ext cx="9952863" cy="164592"/>
          <a:chOff x="142875" y="104775"/>
          <a:chExt cx="6914767" cy="164465"/>
        </a:xfrm>
      </xdr:grpSpPr>
      <xdr:sp macro="" textlink="">
        <xdr:nvSpPr>
          <xdr:cNvPr id="4" name="Rectangle 3"/>
          <xdr:cNvSpPr/>
        </xdr:nvSpPr>
        <xdr:spPr>
          <a:xfrm>
            <a:off x="142875" y="104775"/>
            <a:ext cx="4672306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5" name="Group 4"/>
          <xdr:cNvGrpSpPr/>
        </xdr:nvGrpSpPr>
        <xdr:grpSpPr>
          <a:xfrm>
            <a:off x="4848240" y="104775"/>
            <a:ext cx="2199877" cy="164465"/>
            <a:chOff x="10584358" y="200025"/>
            <a:chExt cx="3749040" cy="164465"/>
          </a:xfrm>
        </xdr:grpSpPr>
        <xdr:sp macro="" textlink="">
          <xdr:nvSpPr>
            <xdr:cNvPr id="6" name="Rectangle 5"/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7" name="Rectangle 6"/>
            <xdr:cNvSpPr/>
          </xdr:nvSpPr>
          <xdr:spPr>
            <a:xfrm>
              <a:off x="10584358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10</xdr:col>
      <xdr:colOff>1008461</xdr:colOff>
      <xdr:row>0</xdr:row>
      <xdr:rowOff>259715</xdr:rowOff>
    </xdr:to>
    <xdr:grpSp>
      <xdr:nvGrpSpPr>
        <xdr:cNvPr id="48" name="Groupe d’illustrations d’en-tête" descr="&quot;&quot;"/>
        <xdr:cNvGrpSpPr/>
      </xdr:nvGrpSpPr>
      <xdr:grpSpPr>
        <a:xfrm>
          <a:off x="85725" y="95250"/>
          <a:ext cx="13467161" cy="164465"/>
          <a:chOff x="171449" y="152400"/>
          <a:chExt cx="13657124" cy="164465"/>
        </a:xfrm>
      </xdr:grpSpPr>
      <xdr:sp macro="" textlink="">
        <xdr:nvSpPr>
          <xdr:cNvPr id="39" name="Rectangle 38"/>
          <xdr:cNvSpPr/>
        </xdr:nvSpPr>
        <xdr:spPr>
          <a:xfrm>
            <a:off x="171449" y="152400"/>
            <a:ext cx="9875520" cy="164465"/>
          </a:xfrm>
          <a:prstGeom prst="rect">
            <a:avLst/>
          </a:prstGeom>
          <a:solidFill>
            <a:schemeClr val="accent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46" name="Group 45"/>
          <xdr:cNvGrpSpPr/>
        </xdr:nvGrpSpPr>
        <xdr:grpSpPr>
          <a:xfrm>
            <a:off x="10079532" y="152400"/>
            <a:ext cx="3749041" cy="164465"/>
            <a:chOff x="10584357" y="200025"/>
            <a:chExt cx="3749041" cy="164465"/>
          </a:xfrm>
        </xdr:grpSpPr>
        <xdr:sp macro="" textlink="">
          <xdr:nvSpPr>
            <xdr:cNvPr id="40" name="Rectangle 39"/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41" name="Rectangle 40"/>
            <xdr:cNvSpPr/>
          </xdr:nvSpPr>
          <xdr:spPr>
            <a:xfrm>
              <a:off x="10584357" y="200025"/>
              <a:ext cx="995986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42" name="Rectangle 41"/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43" name="Rectangle 42"/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44" name="Rectangle 43"/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11</xdr:col>
      <xdr:colOff>0</xdr:colOff>
      <xdr:row>0</xdr:row>
      <xdr:rowOff>1316990</xdr:rowOff>
    </xdr:to>
    <xdr:grpSp>
      <xdr:nvGrpSpPr>
        <xdr:cNvPr id="11" name="Groupe d’illustrations d’en-tête" descr="&quot;&quot;"/>
        <xdr:cNvGrpSpPr/>
      </xdr:nvGrpSpPr>
      <xdr:grpSpPr>
        <a:xfrm>
          <a:off x="0" y="57150"/>
          <a:ext cx="9848850" cy="221615"/>
          <a:chOff x="142875" y="85725"/>
          <a:chExt cx="7705905" cy="164465"/>
        </a:xfrm>
        <a:noFill/>
      </xdr:grpSpPr>
      <xdr:sp macro="" textlink="">
        <xdr:nvSpPr>
          <xdr:cNvPr id="12" name="Rectangle 11"/>
          <xdr:cNvSpPr/>
        </xdr:nvSpPr>
        <xdr:spPr>
          <a:xfrm>
            <a:off x="142875" y="85725"/>
            <a:ext cx="5120640" cy="164465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45720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marR="91440">
              <a:spcBef>
                <a:spcPts val="0"/>
              </a:spcBef>
              <a:spcAft>
                <a:spcPts val="0"/>
              </a:spcAft>
            </a:pPr>
            <a:r>
              <a:rPr lang="en-US" sz="2500" b="1">
                <a:solidFill>
                  <a:srgbClr val="000000"/>
                </a:solidFill>
                <a:effectLst/>
                <a:ea typeface="Arial"/>
                <a:cs typeface="Times New Roman"/>
              </a:rPr>
              <a:t> </a:t>
            </a:r>
          </a:p>
        </xdr:txBody>
      </xdr:sp>
      <xdr:grpSp>
        <xdr:nvGrpSpPr>
          <xdr:cNvPr id="13" name="Group 4"/>
          <xdr:cNvGrpSpPr/>
        </xdr:nvGrpSpPr>
        <xdr:grpSpPr>
          <a:xfrm>
            <a:off x="5288459" y="85725"/>
            <a:ext cx="2560321" cy="164465"/>
            <a:chOff x="10584357" y="200025"/>
            <a:chExt cx="3749041" cy="164465"/>
          </a:xfrm>
          <a:grpFill/>
        </xdr:grpSpPr>
        <xdr:sp macro="" textlink="">
          <xdr:nvSpPr>
            <xdr:cNvPr id="14" name="Rectangle 13"/>
            <xdr:cNvSpPr/>
          </xdr:nvSpPr>
          <xdr:spPr>
            <a:xfrm>
              <a:off x="11580747" y="200025"/>
              <a:ext cx="273628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5" name="Rectangle 14"/>
            <xdr:cNvSpPr/>
          </xdr:nvSpPr>
          <xdr:spPr>
            <a:xfrm>
              <a:off x="10584357" y="200025"/>
              <a:ext cx="995986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6" name="Rectangle 15"/>
            <xdr:cNvSpPr/>
          </xdr:nvSpPr>
          <xdr:spPr>
            <a:xfrm>
              <a:off x="11852127" y="200025"/>
              <a:ext cx="1003728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7" name="Rectangle 16"/>
            <xdr:cNvSpPr/>
          </xdr:nvSpPr>
          <xdr:spPr>
            <a:xfrm>
              <a:off x="12855855" y="200025"/>
              <a:ext cx="576377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8" name="Rectangle 17"/>
            <xdr:cNvSpPr/>
          </xdr:nvSpPr>
          <xdr:spPr>
            <a:xfrm>
              <a:off x="13431724" y="200025"/>
              <a:ext cx="901674" cy="164465"/>
            </a:xfrm>
            <a:prstGeom prst="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tables/table1.xml><?xml version="1.0" encoding="utf-8"?>
<table xmlns="http://schemas.openxmlformats.org/spreadsheetml/2006/main" id="3" name="FacturesPrincipal" displayName="FacturesPrincipal" ref="B3:K29" totalsRowCount="1" headerRowDxfId="72" dataDxfId="71" totalsRowDxfId="70">
  <autoFilter ref="B3:K28"/>
  <tableColumns count="10">
    <tableColumn id="1" name="N° de devis" totalsRowLabel="Total" dataDxfId="69" totalsRowDxfId="68"/>
    <tableColumn id="2" name="Client Travaux" totalsRowFunction="custom" dataDxfId="67" totalsRowDxfId="66">
      <totalsRowFormula>"Total des factures : "&amp;SUBTOTAL(103,[N° de devis])</totalsRowFormula>
    </tableColumn>
    <tableColumn id="3" name="Date du devis" dataDxfId="65" totalsRowDxfId="64"/>
    <tableColumn id="4" name="Description du projet" dataDxfId="63" totalsRowDxfId="62"/>
    <tableColumn id="8" name="Taux T.V.A." dataDxfId="61" totalsRowDxfId="60"/>
    <tableColumn id="9" name="Autre" totalsRowFunction="sum" dataDxfId="59" totalsRowDxfId="58"/>
    <tableColumn id="6" name="Dépôt" totalsRowFunction="sum" dataDxfId="57" totalsRowDxfId="56"/>
    <tableColumn id="7" name="Total HT" totalsRowFunction="sum" dataDxfId="55" totalsRowDxfId="54">
      <calculatedColumnFormula>SUMIF(Détailsfacture[N° du devis],"="&amp;FacturesPrincipal[[#This Row],[N° de devis]],Détailsfacture[Total HT])</calculatedColumnFormula>
    </tableColumn>
    <tableColumn id="11" name="TVA" dataDxfId="53" totalsRowDxfId="52">
      <calculatedColumnFormula>FacturesPrincipal[[#This Row],[Total HT]]*FacturesPrincipal[[#This Row],[Taux T.V.A.]]</calculatedColumnFormula>
    </tableColumn>
    <tableColumn id="10" name="Total TTC" totalsRowFunction="sum" dataDxfId="51" totalsRowDxfId="50">
      <calculatedColumnFormula>(FacturesPrincipal[[#This Row],[Total HT]]*(1+FacturesPrincipal[[#This Row],[Taux T.V.A.]]))+FacturesPrincipal[[#This Row],[Autre]]-FacturesPrincipal[[#This Row],[Dépôt]]</calculatedColumnFormula>
    </tableColumn>
  </tableColumns>
  <tableStyleInfo name="Sales Invoice Table 2" showFirstColumn="0" showLastColumn="0" showRowStripes="1" showColumnStripes="0"/>
</table>
</file>

<file path=xl/tables/table2.xml><?xml version="1.0" encoding="utf-8"?>
<table xmlns="http://schemas.openxmlformats.org/spreadsheetml/2006/main" id="2" name="Détailsfacture" displayName="Détailsfacture" ref="B3:H17" totalsRowShown="0" headerRowDxfId="47" dataDxfId="46">
  <autoFilter ref="B3:H17"/>
  <sortState ref="B5:H40">
    <sortCondition ref="C4:C40"/>
  </sortState>
  <tableColumns count="7">
    <tableColumn id="2" name="Description" dataDxfId="45"/>
    <tableColumn id="1" name="N° du devis" dataDxfId="44"/>
    <tableColumn id="4" name="N° d’élément" dataDxfId="43"/>
    <tableColumn id="3" name="Quantité" dataDxfId="42"/>
    <tableColumn id="6" name="Prix unitaire" dataDxfId="41"/>
    <tableColumn id="5" name="Remise" dataDxfId="40"/>
    <tableColumn id="10" name="Total HT" dataDxfId="39">
      <calculatedColumnFormula>(Détailsfacture[[#This Row],[Quantité]]*Détailsfacture[[#This Row],[Prix unitaire]])-Détailsfacture[[#This Row],[Remise]]</calculatedColumnFormula>
    </tableColumn>
  </tableColumns>
  <tableStyleInfo name="Sales Invoice Table" showFirstColumn="0" showLastColumn="0" showRowStripes="1" showColumnStripes="0"/>
</table>
</file>

<file path=xl/tables/table3.xml><?xml version="1.0" encoding="utf-8"?>
<table xmlns="http://schemas.openxmlformats.org/spreadsheetml/2006/main" id="1" name="Listedesclients" displayName="Listedesclients" ref="B3:K13" totalsRowCount="1">
  <autoFilter ref="B3:K12"/>
  <tableColumns count="10">
    <tableColumn id="9" name="Recherche" totalsRowLabel="Total" totalsRowDxfId="36">
      <calculatedColumnFormula>C4&amp; " - "&amp;D4</calculatedColumnFormula>
    </tableColumn>
    <tableColumn id="1" name="N° de société" totalsRowFunction="custom" dataDxfId="35" totalsRowDxfId="34">
      <totalsRowFormula>"Total clients : "&amp;SUBTOTAL(103,[N° de société])</totalsRowFormula>
    </tableColumn>
    <tableColumn id="2" name="Client Travaux" totalsRowDxfId="33"/>
    <tableColumn id="3" name="Nom du contact" totalsRowDxfId="32"/>
    <tableColumn id="4" name="Adresse" totalsRowDxfId="31"/>
    <tableColumn id="5" name="Code postal" totalsRowDxfId="30"/>
    <tableColumn id="7" name="Ville" dataDxfId="29" totalsRowDxfId="28"/>
    <tableColumn id="8" name="Téléphone" dataDxfId="27" totalsRowDxfId="26"/>
    <tableColumn id="10" name="E-mail" totalsRowDxfId="25"/>
    <tableColumn id="11" name="Télécopie" totalsRowFunction="count" dataDxfId="24" totalsRowDxfId="23"/>
  </tableColumns>
  <tableStyleInfo name="Sales Invoice Table 2" showFirstColumn="0" showLastColumn="0" showRowStripes="1" showColumnStripes="0"/>
</table>
</file>

<file path=xl/tables/table4.xml><?xml version="1.0" encoding="utf-8"?>
<table xmlns="http://schemas.openxmlformats.org/spreadsheetml/2006/main" id="5" name="FacturesPrincipal6" displayName="FacturesPrincipal6" ref="B3:K29" totalsRowCount="1" headerRowDxfId="22" dataDxfId="21" totalsRowDxfId="20">
  <autoFilter ref="B3:K28"/>
  <tableColumns count="10">
    <tableColumn id="1" name="N° de devis" totalsRowLabel="Total" dataDxfId="19" totalsRowDxfId="10"/>
    <tableColumn id="2" name="Client Travaux" totalsRowFunction="custom" dataDxfId="18" totalsRowDxfId="9">
      <calculatedColumnFormula>FacturesPrincipal[[#This Row],[Client Travaux]]</calculatedColumnFormula>
      <totalsRowFormula>"Total des factures : "&amp;SUBTOTAL(103,[N° de devis])</totalsRowFormula>
    </tableColumn>
    <tableColumn id="4" name="Ville travaux" dataDxfId="0" totalsRowDxfId="8">
      <calculatedColumnFormula>IFERROR(VLOOKUP(FacturesPrincipal6[[#This Row],[Client Travaux]],Listedesclients[[Recherche]:[Ville]],7,FALSE),"")</calculatedColumnFormula>
    </tableColumn>
    <tableColumn id="3" name="Reservé à PLUS" dataDxfId="17" totalsRowDxfId="7"/>
    <tableColumn id="8" name="Taux T.V.A." dataDxfId="16" totalsRowDxfId="6"/>
    <tableColumn id="9" name="Autre" totalsRowFunction="sum" dataDxfId="15" totalsRowDxfId="5"/>
    <tableColumn id="6" name="Dépôt" totalsRowFunction="sum" dataDxfId="14" totalsRowDxfId="4"/>
    <tableColumn id="7" name="Total HT" totalsRowFunction="sum" dataDxfId="13" totalsRowDxfId="3">
      <calculatedColumnFormula>SUMIF(Détailsfacture[N° du devis],"="&amp;FacturesPrincipal6[[#This Row],[N° de devis]],Détailsfacture[Total HT])</calculatedColumnFormula>
    </tableColumn>
    <tableColumn id="11" name="TVA" dataDxfId="12" totalsRowDxfId="2">
      <calculatedColumnFormula>FacturesPrincipal6[[#This Row],[Total HT]]*FacturesPrincipal6[[#This Row],[Taux T.V.A.]]</calculatedColumnFormula>
    </tableColumn>
    <tableColumn id="10" name="Total TTC" totalsRowFunction="sum" dataDxfId="11" totalsRowDxfId="1">
      <calculatedColumnFormula>(FacturesPrincipal6[[#This Row],[Total HT]]*(1+FacturesPrincipal6[[#This Row],[Taux T.V.A.]]))+FacturesPrincipal6[[#This Row],[Autre]]-FacturesPrincipal6[[#This Row],[Dépôt]]</calculatedColumnFormula>
    </tableColumn>
  </tableColumns>
  <tableStyleInfo name="Sales Invoice Tab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249977111117893"/>
    <pageSetUpPr autoPageBreaks="0"/>
  </sheetPr>
  <dimension ref="A1:Q49"/>
  <sheetViews>
    <sheetView showGridLines="0" workbookViewId="0">
      <selection activeCell="E8" sqref="E8:G8"/>
    </sheetView>
  </sheetViews>
  <sheetFormatPr defaultColWidth="9.140625" defaultRowHeight="12.75"/>
  <cols>
    <col min="1" max="1" width="1.140625" style="8" customWidth="1"/>
    <col min="2" max="2" width="3.5703125" style="8" customWidth="1"/>
    <col min="3" max="3" width="15" style="8" customWidth="1"/>
    <col min="4" max="4" width="4.42578125" style="8" customWidth="1"/>
    <col min="5" max="5" width="10.28515625" style="8" customWidth="1"/>
    <col min="6" max="6" width="10" style="8" customWidth="1"/>
    <col min="7" max="7" width="24.28515625" style="8" customWidth="1"/>
    <col min="8" max="8" width="6.7109375" style="8" customWidth="1"/>
    <col min="9" max="9" width="14.140625" style="8" customWidth="1"/>
    <col min="10" max="10" width="10" style="8" customWidth="1"/>
    <col min="11" max="11" width="0.140625" style="8" customWidth="1"/>
    <col min="12" max="12" width="11.85546875" style="8" customWidth="1"/>
    <col min="13" max="13" width="0.140625" style="8" hidden="1" customWidth="1"/>
    <col min="14" max="14" width="17.140625" style="8" customWidth="1"/>
    <col min="15" max="15" width="0.42578125" style="8" customWidth="1"/>
    <col min="16" max="16" width="9.140625" style="8"/>
    <col min="17" max="17" width="11.28515625" style="8" customWidth="1"/>
    <col min="18" max="16384" width="9.140625" style="8"/>
  </cols>
  <sheetData>
    <row r="1" spans="1:16" ht="122.25" customHeight="1">
      <c r="A1" s="7"/>
      <c r="B1" s="187" t="s">
        <v>21</v>
      </c>
      <c r="C1" s="187"/>
      <c r="D1" s="187"/>
      <c r="E1" s="187"/>
      <c r="F1" s="187"/>
      <c r="G1" s="187"/>
      <c r="H1" s="187"/>
      <c r="I1" s="187"/>
      <c r="J1" s="187"/>
      <c r="K1" s="187"/>
      <c r="L1" s="22"/>
      <c r="M1" s="22"/>
      <c r="N1" s="22"/>
      <c r="O1" s="23"/>
      <c r="P1" s="23"/>
    </row>
    <row r="2" spans="1:16" s="7" customFormat="1" ht="6" customHeight="1"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  <c r="M2" s="25"/>
      <c r="N2" s="25"/>
      <c r="O2" s="25"/>
    </row>
    <row r="3" spans="1:16" s="7" customFormat="1" ht="6.75" customHeight="1"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  <c r="M3" s="25"/>
      <c r="N3" s="25"/>
      <c r="O3" s="25"/>
    </row>
    <row r="4" spans="1:16" ht="3.75" customHeight="1">
      <c r="B4" s="188"/>
      <c r="C4" s="188"/>
      <c r="D4" s="26"/>
      <c r="E4" s="190"/>
      <c r="F4" s="190"/>
      <c r="G4" s="27"/>
      <c r="H4" s="27"/>
      <c r="I4" s="27"/>
      <c r="J4" s="189"/>
      <c r="K4" s="189"/>
      <c r="L4" s="23"/>
      <c r="M4" s="23"/>
      <c r="N4" s="23"/>
      <c r="O4" s="23"/>
    </row>
    <row r="5" spans="1:16" ht="3" customHeight="1">
      <c r="B5" s="188"/>
      <c r="C5" s="188"/>
      <c r="D5" s="26"/>
      <c r="E5" s="190"/>
      <c r="F5" s="190"/>
      <c r="G5" s="27"/>
      <c r="H5" s="27"/>
      <c r="I5" s="27"/>
      <c r="J5" s="189"/>
      <c r="K5" s="189"/>
      <c r="L5" s="23"/>
      <c r="M5" s="23"/>
      <c r="N5" s="23"/>
      <c r="O5" s="23"/>
    </row>
    <row r="6" spans="1:16" ht="21" customHeight="1">
      <c r="B6" s="36" t="s">
        <v>68</v>
      </c>
      <c r="D6" s="181">
        <f>IFERROR(VLOOKUP(rngFacture,FacturesPrincipal[],3,FALSE),"")</f>
        <v>43080</v>
      </c>
      <c r="E6" s="181"/>
      <c r="F6" s="181"/>
      <c r="G6" s="31"/>
      <c r="H6" s="31"/>
      <c r="I6" s="43" t="s">
        <v>69</v>
      </c>
      <c r="J6" s="182" t="s">
        <v>45</v>
      </c>
      <c r="K6" s="182"/>
      <c r="L6" s="182"/>
      <c r="M6" s="23"/>
      <c r="N6" s="23"/>
      <c r="O6" s="23"/>
    </row>
    <row r="7" spans="1:16" ht="19.5" customHeight="1" thickBot="1">
      <c r="E7" s="39"/>
      <c r="F7" s="39"/>
      <c r="G7" s="39"/>
      <c r="H7" s="39"/>
      <c r="I7" s="39"/>
    </row>
    <row r="8" spans="1:16" s="20" customFormat="1" ht="27.75" customHeight="1" thickTop="1">
      <c r="B8" s="33" t="s">
        <v>29</v>
      </c>
      <c r="D8" s="38"/>
      <c r="E8" s="138" t="str">
        <f>IFERROR(VLOOKUP(VLOOKUP(rngFacture,FacturesPrincipal[],2),Listedesclients[],3,FALSE),"")</f>
        <v>Mr MARTIN</v>
      </c>
      <c r="F8" s="139"/>
      <c r="G8" s="140"/>
      <c r="H8" s="41"/>
      <c r="I8" s="37" t="s">
        <v>30</v>
      </c>
      <c r="J8" s="129" t="str">
        <f>IFERROR(VLOOKUP(VLOOKUP(rngFacture,FacturesPrincipal[],11),Listedesclients[],3,FALSE),"")</f>
        <v/>
      </c>
      <c r="K8" s="130"/>
      <c r="L8" s="130"/>
      <c r="M8" s="130"/>
      <c r="N8" s="131"/>
      <c r="O8" s="104"/>
    </row>
    <row r="9" spans="1:16" s="20" customFormat="1" ht="25.5" customHeight="1">
      <c r="B9" s="33"/>
      <c r="D9" s="38"/>
      <c r="E9" s="141" t="str">
        <f>IFERROR(VLOOKUP(VLOOKUP(rngFacture,FacturesPrincipal[],2),Listedesclients[],5,FALSE),"")</f>
        <v>8 rue de Lille</v>
      </c>
      <c r="F9" s="142"/>
      <c r="G9" s="143"/>
      <c r="H9" s="41"/>
      <c r="I9" s="41"/>
      <c r="J9" s="132" t="str">
        <f>IFERROR(VLOOKUP(VLOOKUP(rngFacture,FacturesPrincipal[],11),Listedesclients[],5,FALSE),"")</f>
        <v/>
      </c>
      <c r="K9" s="133"/>
      <c r="L9" s="133"/>
      <c r="M9" s="133"/>
      <c r="N9" s="134"/>
      <c r="O9" s="104"/>
    </row>
    <row r="10" spans="1:16" s="20" customFormat="1" ht="26.25" customHeight="1">
      <c r="B10" s="21"/>
      <c r="D10" s="38"/>
      <c r="E10" s="90" t="str">
        <f>IFERROR(VLOOKUP(VLOOKUP(rngFacture,FacturesPrincipal[],2),Listedesclients[],6,FALSE),"")</f>
        <v>59001</v>
      </c>
      <c r="F10" s="142" t="str">
        <f>IFERROR(VLOOKUP(VLOOKUP(rngFacture,FacturesPrincipal[],2),Listedesclients[],7,FALSE),"")</f>
        <v>MARCQ EN BAROEUL</v>
      </c>
      <c r="G10" s="143"/>
      <c r="H10" s="41"/>
      <c r="I10" s="41"/>
      <c r="J10" s="84" t="str">
        <f>IFERROR(VLOOKUP(VLOOKUP(rngFacture,FacturesPrincipal[],11),Listedesclients[],6,FALSE),"")</f>
        <v/>
      </c>
      <c r="K10" s="89" t="str">
        <f>IFERROR(VLOOKUP(VLOOKUP(rngFacture,FacturesPrincipal[],11),Listedesclients[],6,FALSE),"")</f>
        <v/>
      </c>
      <c r="L10" s="135" t="str">
        <f>IFERROR(VLOOKUP(VLOOKUP(rngFacture,FacturesPrincipal[],11),Listedesclients[],7,FALSE),"")</f>
        <v/>
      </c>
      <c r="M10" s="135"/>
      <c r="N10" s="136"/>
      <c r="O10" s="104"/>
    </row>
    <row r="11" spans="1:16" ht="18" customHeight="1" thickBot="1">
      <c r="B11" s="12"/>
      <c r="C11" s="34"/>
      <c r="D11" s="35"/>
      <c r="E11" s="76"/>
      <c r="F11" s="40"/>
      <c r="G11" s="77"/>
      <c r="H11" s="42"/>
      <c r="I11" s="42"/>
      <c r="J11" s="78"/>
      <c r="K11" s="79"/>
      <c r="L11" s="80"/>
      <c r="M11" s="80"/>
      <c r="N11" s="81"/>
      <c r="O11" s="105"/>
    </row>
    <row r="12" spans="1:16" ht="30.75" customHeight="1" thickTop="1" thickBot="1">
      <c r="B12" s="137" t="str">
        <f>"DEVIS : "&amp;IFERROR(VLOOKUP(rngFacture,FacturesPrincipal[],4),"")</f>
        <v xml:space="preserve">DEVIS : Travaux d'aménagement </v>
      </c>
      <c r="C12" s="137"/>
      <c r="D12" s="137"/>
      <c r="E12" s="137"/>
      <c r="F12" s="137"/>
      <c r="G12" s="137"/>
      <c r="H12" s="137"/>
      <c r="I12" s="137"/>
      <c r="J12" s="98"/>
      <c r="K12" s="98"/>
      <c r="L12" s="98"/>
      <c r="M12" s="98"/>
    </row>
    <row r="13" spans="1:16" s="9" customFormat="1" ht="23.25" customHeight="1" thickTop="1" thickBot="1">
      <c r="B13" s="55" t="s">
        <v>18</v>
      </c>
      <c r="C13" s="144" t="s">
        <v>5</v>
      </c>
      <c r="D13" s="144"/>
      <c r="E13" s="144"/>
      <c r="F13" s="144"/>
      <c r="G13" s="144"/>
      <c r="H13" s="71"/>
      <c r="I13" s="72"/>
      <c r="J13" s="56" t="s">
        <v>13</v>
      </c>
      <c r="K13" s="183" t="s">
        <v>15</v>
      </c>
      <c r="L13" s="183"/>
      <c r="M13" s="57" t="s">
        <v>14</v>
      </c>
      <c r="N13" s="58" t="s">
        <v>31</v>
      </c>
    </row>
    <row r="14" spans="1:16" s="9" customFormat="1" ht="22.5" customHeight="1">
      <c r="B14" s="59" t="str">
        <f t="array" ref="B14">IFERROR(INDEX(Détailsfacture[],SMALL(IF(Détailsfacture[N° du devis]=rngFacture,ROW(Détailsfacture[])-ROW(Détailsfacture[#Headers])), ROW(1:1)), MATCH($B$13, Détailsfacture[#Headers], 0)),"")</f>
        <v/>
      </c>
      <c r="C14" s="185" t="str">
        <f t="array" ref="C14">IFERROR(INDEX(Détailsfacture[],SMALL(IF(Détailsfacture[N° du devis]=rngFacture,ROW(Détailsfacture[])-ROW(Détailsfacture[#Headers])), ROW(1:1)), MATCH($C$13, Détailsfacture[#Headers], 0)),"")</f>
        <v/>
      </c>
      <c r="D14" s="185"/>
      <c r="E14" s="185"/>
      <c r="F14" s="185"/>
      <c r="G14" s="185"/>
      <c r="H14" s="185"/>
      <c r="I14" s="186"/>
      <c r="J14" s="94" t="str">
        <f t="array" ref="J14">IFERROR(INDEX(Détailsfacture[],SMALL(IF(Détailsfacture[N° du devis]=rngFacture,ROW(Détailsfacture[])-ROW(Détailsfacture[#Headers])), ROW(1:1)), MATCH($J$13, Détailsfacture[#Headers], 0)),"")</f>
        <v/>
      </c>
      <c r="K14" s="115" t="str">
        <f t="array" ref="K14">IFERROR(INDEX(Détailsfacture[],SMALL(IF(Détailsfacture[N° du devis]=rngFacture,ROW(Détailsfacture[])-ROW(Détailsfacture[#Headers])), ROW(1:1)), MATCH($K$13, Détailsfacture[#Headers], 0)),"")</f>
        <v/>
      </c>
      <c r="L14" s="184"/>
      <c r="M14" s="95" t="str">
        <f t="array" ref="M14">IFERROR(INDEX(Détailsfacture[],SMALL(IF(Détailsfacture[N° du devis]=rngFacture,ROW(Détailsfacture[])-ROW(Détailsfacture[#Headers])), ROW(1:1)), MATCH($M$13, Détailsfacture[#Headers], 0)),"")</f>
        <v/>
      </c>
      <c r="N14" s="96" t="str">
        <f>IFERROR((J14*K14)-M14,"")</f>
        <v/>
      </c>
    </row>
    <row r="15" spans="1:16" s="9" customFormat="1" ht="19.5" customHeight="1">
      <c r="B15" s="59" t="str">
        <f t="array" ref="B15">IFERROR(INDEX(Détailsfacture[],SMALL(IF(Détailsfacture[N° du devis]=rngFacture,ROW(Détailsfacture[])-ROW(Détailsfacture[#Headers])), ROW(2:2)), MATCH($B$13, Détailsfacture[#Headers], 0)),"")</f>
        <v/>
      </c>
      <c r="C15" s="116" t="str">
        <f t="array" ref="C15">IFERROR(INDEX(Détailsfacture[],SMALL(IF(Détailsfacture[N° du devis]=rngFacture,ROW(Détailsfacture[])-ROW(Détailsfacture[#Headers])), ROW(2:2)), MATCH($C$13, Détailsfacture[#Headers], 0)),"")</f>
        <v/>
      </c>
      <c r="D15" s="116"/>
      <c r="E15" s="116"/>
      <c r="F15" s="116"/>
      <c r="G15" s="116"/>
      <c r="H15" s="116"/>
      <c r="I15" s="117"/>
      <c r="J15" s="94" t="str">
        <f t="array" ref="J15">IFERROR(INDEX(Détailsfacture[],SMALL(IF(Détailsfacture[N° du devis]=rngFacture,ROW(Détailsfacture[])-ROW(Détailsfacture[#Headers])), ROW(2:2)), MATCH($J$13, Détailsfacture[#Headers], 0)),"")</f>
        <v/>
      </c>
      <c r="K15" s="115" t="str">
        <f t="array" ref="K15">IFERROR(INDEX(Détailsfacture[],SMALL(IF(Détailsfacture[N° du devis]=rngFacture,ROW(Détailsfacture[])-ROW(Détailsfacture[#Headers])), ROW(2:2)), MATCH($K$13, Détailsfacture[#Headers], 0)),"")</f>
        <v/>
      </c>
      <c r="L15" s="184"/>
      <c r="M15" s="95" t="str">
        <f t="array" ref="M15">IFERROR(INDEX(Détailsfacture[],SMALL(IF(Détailsfacture[N° du devis]=rngFacture,ROW(Détailsfacture[])-ROW(Détailsfacture[#Headers])), ROW(2:2)), MATCH($M$13, Détailsfacture[#Headers], 0)),"")</f>
        <v/>
      </c>
      <c r="N15" s="96" t="str">
        <f t="shared" ref="N15:N28" si="0">IFERROR((J15*K15)-M15,"")</f>
        <v/>
      </c>
    </row>
    <row r="16" spans="1:16" s="9" customFormat="1" ht="21.75" customHeight="1">
      <c r="B16" s="59" t="str">
        <f t="array" ref="B16">IFERROR(INDEX(Détailsfacture[],SMALL(IF(Détailsfacture[N° du devis]=rngFacture,ROW(Détailsfacture[])-ROW(Détailsfacture[#Headers])), ROW(3:3)), MATCH($B$13, Détailsfacture[#Headers], 0)),"")</f>
        <v/>
      </c>
      <c r="C16" s="116" t="str">
        <f t="array" ref="C16">IFERROR(INDEX(Détailsfacture[],SMALL(IF(Détailsfacture[N° du devis]=rngFacture,ROW(Détailsfacture[])-ROW(Détailsfacture[#Headers])), ROW(3:3)), MATCH($C$13, Détailsfacture[#Headers], 0)),"")</f>
        <v/>
      </c>
      <c r="D16" s="116"/>
      <c r="E16" s="116"/>
      <c r="F16" s="116"/>
      <c r="G16" s="116"/>
      <c r="H16" s="116"/>
      <c r="I16" s="117"/>
      <c r="J16" s="94" t="str">
        <f t="array" ref="J16">IFERROR(INDEX(Détailsfacture[],SMALL(IF(Détailsfacture[N° du devis]=rngFacture,ROW(Détailsfacture[])-ROW(Détailsfacture[#Headers])), ROW(3:3)), MATCH($J$13, Détailsfacture[#Headers], 0)),"")</f>
        <v/>
      </c>
      <c r="K16" s="115" t="str">
        <f t="array" ref="K16">IFERROR(INDEX(Détailsfacture[],SMALL(IF(Détailsfacture[N° du devis]=rngFacture,ROW(Détailsfacture[])-ROW(Détailsfacture[#Headers])), ROW(3:3)), MATCH($K$13, Détailsfacture[#Headers], 0)),"")</f>
        <v/>
      </c>
      <c r="L16" s="184"/>
      <c r="M16" s="95" t="str">
        <f t="array" ref="M16">IFERROR(INDEX(Détailsfacture[],SMALL(IF(Détailsfacture[N° du devis]=rngFacture,ROW(Détailsfacture[])-ROW(Détailsfacture[#Headers])), ROW(3:3)), MATCH($M$13, Détailsfacture[#Headers], 0)),"")</f>
        <v/>
      </c>
      <c r="N16" s="96" t="str">
        <f t="shared" si="0"/>
        <v/>
      </c>
    </row>
    <row r="17" spans="2:14" s="9" customFormat="1" ht="27" customHeight="1">
      <c r="B17" s="59" t="str">
        <f t="array" ref="B17">IFERROR(INDEX(Détailsfacture[],SMALL(IF(Détailsfacture[N° du devis]=rngFacture,ROW(Détailsfacture[])-ROW(Détailsfacture[#Headers])), ROW(4:4)), MATCH($B$13, Détailsfacture[#Headers], 0)),"")</f>
        <v/>
      </c>
      <c r="C17" s="116" t="str">
        <f t="array" ref="C17">IFERROR(INDEX(Détailsfacture[],SMALL(IF(Détailsfacture[N° du devis]=rngFacture,ROW(Détailsfacture[])-ROW(Détailsfacture[#Headers])), ROW(4:4)), MATCH($C$13, Détailsfacture[#Headers], 0)),"")</f>
        <v/>
      </c>
      <c r="D17" s="116"/>
      <c r="E17" s="116"/>
      <c r="F17" s="116"/>
      <c r="G17" s="116"/>
      <c r="H17" s="116"/>
      <c r="I17" s="117"/>
      <c r="J17" s="94" t="str">
        <f t="array" ref="J17">IFERROR(INDEX(Détailsfacture[],SMALL(IF(Détailsfacture[N° du devis]=rngFacture,ROW(Détailsfacture[])-ROW(Détailsfacture[#Headers])), ROW(4:4)), MATCH($J$13, Détailsfacture[#Headers], 0)),"")</f>
        <v/>
      </c>
      <c r="K17" s="115" t="str">
        <f t="array" ref="K17">IFERROR(INDEX(Détailsfacture[],SMALL(IF(Détailsfacture[N° du devis]=rngFacture,ROW(Détailsfacture[])-ROW(Détailsfacture[#Headers])), ROW(4:4)), MATCH($K$13, Détailsfacture[#Headers], 0)),"")</f>
        <v/>
      </c>
      <c r="L17" s="184"/>
      <c r="M17" s="95" t="str">
        <f t="array" ref="M17">IFERROR(INDEX(Détailsfacture[],SMALL(IF(Détailsfacture[N° du devis]=rngFacture,ROW(Détailsfacture[])-ROW(Détailsfacture[#Headers])), ROW(4:4)), MATCH($M$13, Détailsfacture[#Headers], 0)),"")</f>
        <v/>
      </c>
      <c r="N17" s="96" t="str">
        <f t="shared" si="0"/>
        <v/>
      </c>
    </row>
    <row r="18" spans="2:14" s="9" customFormat="1" ht="21.75" customHeight="1">
      <c r="B18" s="59" t="str">
        <f t="array" ref="B18">IFERROR(INDEX(Détailsfacture[],SMALL(IF(Détailsfacture[N° du devis]=rngFacture,ROW(Détailsfacture[])-ROW(Détailsfacture[#Headers])), ROW(5:5)), MATCH($B$13, Détailsfacture[#Headers], 0)),"")</f>
        <v/>
      </c>
      <c r="C18" s="116" t="str">
        <f t="array" ref="C18">IFERROR(INDEX(Détailsfacture[],SMALL(IF(Détailsfacture[N° du devis]=rngFacture,ROW(Détailsfacture[])-ROW(Détailsfacture[#Headers])), ROW(5:5)), MATCH($C$13, Détailsfacture[#Headers], 0)),"")</f>
        <v/>
      </c>
      <c r="D18" s="116"/>
      <c r="E18" s="116"/>
      <c r="F18" s="116"/>
      <c r="G18" s="116"/>
      <c r="H18" s="116"/>
      <c r="I18" s="117"/>
      <c r="J18" s="94" t="str">
        <f t="array" ref="J18">IFERROR(INDEX(Détailsfacture[],SMALL(IF(Détailsfacture[N° du devis]=rngFacture,ROW(Détailsfacture[])-ROW(Détailsfacture[#Headers])), ROW(5:5)), MATCH($J$13, Détailsfacture[#Headers], 0)),"")</f>
        <v/>
      </c>
      <c r="K18" s="115" t="str">
        <f t="array" ref="K18">IFERROR(INDEX(Détailsfacture[],SMALL(IF(Détailsfacture[N° du devis]=rngFacture,ROW(Détailsfacture[])-ROW(Détailsfacture[#Headers])), ROW(5:5)), MATCH($K$13, Détailsfacture[#Headers], 0)),"")</f>
        <v/>
      </c>
      <c r="L18" s="184"/>
      <c r="M18" s="95" t="str">
        <f t="array" ref="M18">IFERROR(INDEX(Détailsfacture[],SMALL(IF(Détailsfacture[N° du devis]=rngFacture,ROW(Détailsfacture[])-ROW(Détailsfacture[#Headers])), ROW(5:5)), MATCH($M$13, Détailsfacture[#Headers], 0)),"")</f>
        <v/>
      </c>
      <c r="N18" s="96" t="str">
        <f t="shared" si="0"/>
        <v/>
      </c>
    </row>
    <row r="19" spans="2:14" s="9" customFormat="1" ht="23.25" customHeight="1">
      <c r="B19" s="59" t="str">
        <f t="array" ref="B19">IFERROR(INDEX(Détailsfacture[],SMALL(IF(Détailsfacture[N° du devis]=rngFacture,ROW(Détailsfacture[])-ROW(Détailsfacture[#Headers])), ROW(6:6)), MATCH($B$13, Détailsfacture[#Headers], 0)),"")</f>
        <v/>
      </c>
      <c r="C19" s="116" t="str">
        <f t="array" ref="C19">IFERROR(INDEX(Détailsfacture[],SMALL(IF(Détailsfacture[N° du devis]=rngFacture,ROW(Détailsfacture[])-ROW(Détailsfacture[#Headers])), ROW(6:6)), MATCH($C$13, Détailsfacture[#Headers], 0)),"")</f>
        <v/>
      </c>
      <c r="D19" s="116"/>
      <c r="E19" s="116"/>
      <c r="F19" s="116"/>
      <c r="G19" s="116"/>
      <c r="H19" s="116"/>
      <c r="I19" s="117"/>
      <c r="J19" s="94" t="str">
        <f t="array" ref="J19">IFERROR(INDEX(Détailsfacture[],SMALL(IF(Détailsfacture[N° du devis]=rngFacture,ROW(Détailsfacture[])-ROW(Détailsfacture[#Headers])), ROW(6:6)), MATCH($J$13, Détailsfacture[#Headers], 0)),"")</f>
        <v/>
      </c>
      <c r="K19" s="114" t="str">
        <f t="array" ref="K19">IFERROR(INDEX(Détailsfacture[],SMALL(IF(Détailsfacture[N° du devis]=rngFacture,ROW(Détailsfacture[])-ROW(Détailsfacture[#Headers])), ROW(6:6)), MATCH($K$13, Détailsfacture[#Headers], 0)),"")</f>
        <v/>
      </c>
      <c r="L19" s="115"/>
      <c r="M19" s="95" t="str">
        <f t="array" ref="M19">IFERROR(INDEX(Détailsfacture[],SMALL(IF(Détailsfacture[N° du devis]=rngFacture,ROW(Détailsfacture[])-ROW(Détailsfacture[#Headers])), ROW(6:6)), MATCH($M$13, Détailsfacture[#Headers], 0)),"")</f>
        <v/>
      </c>
      <c r="N19" s="96" t="str">
        <f t="shared" si="0"/>
        <v/>
      </c>
    </row>
    <row r="20" spans="2:14" s="9" customFormat="1" ht="19.5" customHeight="1">
      <c r="B20" s="59" t="str">
        <f t="array" ref="B20">IFERROR(INDEX(Détailsfacture[],SMALL(IF(Détailsfacture[N° du devis]=rngFacture,ROW(Détailsfacture[])-ROW(Détailsfacture[#Headers])), ROW(7:7)), MATCH($B$13, Détailsfacture[#Headers], 0)),"")</f>
        <v/>
      </c>
      <c r="C20" s="116" t="str">
        <f t="array" ref="C20">IFERROR(INDEX(Détailsfacture[],SMALL(IF(Détailsfacture[N° du devis]=rngFacture,ROW(Détailsfacture[])-ROW(Détailsfacture[#Headers])), ROW(7:7)), MATCH($C$13, Détailsfacture[#Headers], 0)),"")</f>
        <v/>
      </c>
      <c r="D20" s="116"/>
      <c r="E20" s="116"/>
      <c r="F20" s="116"/>
      <c r="G20" s="116"/>
      <c r="H20" s="116"/>
      <c r="I20" s="117"/>
      <c r="J20" s="94" t="str">
        <f t="array" ref="J20">IFERROR(INDEX(Détailsfacture[],SMALL(IF(Détailsfacture[N° du devis]=rngFacture,ROW(Détailsfacture[])-ROW(Détailsfacture[#Headers])), ROW(7:7)), MATCH($J$13, Détailsfacture[#Headers], 0)),"")</f>
        <v/>
      </c>
      <c r="K20" s="114" t="str">
        <f t="array" ref="K20">IFERROR(INDEX(Détailsfacture[],SMALL(IF(Détailsfacture[N° du devis]=rngFacture,ROW(Détailsfacture[])-ROW(Détailsfacture[#Headers])), ROW(7:7)), MATCH($K$13, Détailsfacture[#Headers], 0)),"")</f>
        <v/>
      </c>
      <c r="L20" s="115"/>
      <c r="M20" s="95" t="str">
        <f t="array" ref="M20">IFERROR(INDEX(Détailsfacture[],SMALL(IF(Détailsfacture[N° du devis]=rngFacture,ROW(Détailsfacture[])-ROW(Détailsfacture[#Headers])), ROW(7:7)), MATCH($M$13, Détailsfacture[#Headers], 0)),"")</f>
        <v/>
      </c>
      <c r="N20" s="96" t="str">
        <f t="shared" si="0"/>
        <v/>
      </c>
    </row>
    <row r="21" spans="2:14" s="9" customFormat="1" ht="26.25" customHeight="1">
      <c r="B21" s="59" t="str">
        <f t="array" ref="B21">IFERROR(INDEX(Détailsfacture[],SMALL(IF(Détailsfacture[N° du devis]=rngFacture,ROW(Détailsfacture[])-ROW(Détailsfacture[#Headers])), ROW(8:8)), MATCH($B$13, Détailsfacture[#Headers], 0)),"")</f>
        <v/>
      </c>
      <c r="C21" s="116" t="str">
        <f t="array" ref="C21">IFERROR(INDEX(Détailsfacture[],SMALL(IF(Détailsfacture[N° du devis]=rngFacture,ROW(Détailsfacture[])-ROW(Détailsfacture[#Headers])), ROW(8:8)), MATCH($C$13, Détailsfacture[#Headers], 0)),"")</f>
        <v/>
      </c>
      <c r="D21" s="116"/>
      <c r="E21" s="116"/>
      <c r="F21" s="116"/>
      <c r="G21" s="116"/>
      <c r="H21" s="116"/>
      <c r="I21" s="117"/>
      <c r="J21" s="94" t="str">
        <f t="array" ref="J21">IFERROR(INDEX(Détailsfacture[],SMALL(IF(Détailsfacture[N° du devis]=rngFacture,ROW(Détailsfacture[])-ROW(Détailsfacture[#Headers])), ROW(8:8)), MATCH($J$13, Détailsfacture[#Headers], 0)),"")</f>
        <v/>
      </c>
      <c r="K21" s="114" t="str">
        <f t="array" ref="K21">IFERROR(INDEX(Détailsfacture[],SMALL(IF(Détailsfacture[N° du devis]=rngFacture,ROW(Détailsfacture[])-ROW(Détailsfacture[#Headers])), ROW(8:8)), MATCH($K$13, Détailsfacture[#Headers], 0)),"")</f>
        <v/>
      </c>
      <c r="L21" s="115"/>
      <c r="M21" s="95" t="str">
        <f t="array" ref="M21">IFERROR(INDEX(Détailsfacture[],SMALL(IF(Détailsfacture[N° du devis]=rngFacture,ROW(Détailsfacture[])-ROW(Détailsfacture[#Headers])), ROW(8:8)), MATCH($M$13, Détailsfacture[#Headers], 0)),"")</f>
        <v/>
      </c>
      <c r="N21" s="96" t="str">
        <f t="shared" si="0"/>
        <v/>
      </c>
    </row>
    <row r="22" spans="2:14" s="9" customFormat="1" ht="26.25" customHeight="1">
      <c r="B22" s="59" t="str">
        <f t="array" ref="B22">IFERROR(INDEX(Détailsfacture[],SMALL(IF(Détailsfacture[N° du devis]=rngFacture,ROW(Détailsfacture[])-ROW(Détailsfacture[#Headers])), ROW(9:9)), MATCH($B$13, Détailsfacture[#Headers], 0)),"")</f>
        <v/>
      </c>
      <c r="C22" s="116" t="str">
        <f t="array" ref="C22">IFERROR(INDEX(Détailsfacture[],SMALL(IF(Détailsfacture[N° du devis]=rngFacture,ROW(Détailsfacture[])-ROW(Détailsfacture[#Headers])), ROW(9:9)), MATCH($C$13, Détailsfacture[#Headers], 0)),"")</f>
        <v/>
      </c>
      <c r="D22" s="116"/>
      <c r="E22" s="116"/>
      <c r="F22" s="116"/>
      <c r="G22" s="116"/>
      <c r="H22" s="116"/>
      <c r="I22" s="117"/>
      <c r="J22" s="94" t="str">
        <f t="array" ref="J22">IFERROR(INDEX(Détailsfacture[],SMALL(IF(Détailsfacture[N° du devis]=rngFacture,ROW(Détailsfacture[])-ROW(Détailsfacture[#Headers])), ROW(9:9)), MATCH($J$13, Détailsfacture[#Headers], 0)),"")</f>
        <v/>
      </c>
      <c r="K22" s="114" t="str">
        <f t="array" ref="K22">IFERROR(INDEX(Détailsfacture[],SMALL(IF(Détailsfacture[N° du devis]=rngFacture,ROW(Détailsfacture[])-ROW(Détailsfacture[#Headers])), ROW(9:9)), MATCH($K$13, Détailsfacture[#Headers], 0)),"")</f>
        <v/>
      </c>
      <c r="L22" s="115"/>
      <c r="M22" s="95" t="str">
        <f t="array" ref="M22">IFERROR(INDEX(Détailsfacture[],SMALL(IF(Détailsfacture[N° du devis]=rngFacture,ROW(Détailsfacture[])-ROW(Détailsfacture[#Headers])), ROW(9:9)), MATCH($M$13, Détailsfacture[#Headers], 0)),"")</f>
        <v/>
      </c>
      <c r="N22" s="96" t="str">
        <f t="shared" si="0"/>
        <v/>
      </c>
    </row>
    <row r="23" spans="2:14" s="9" customFormat="1" ht="26.25" customHeight="1">
      <c r="B23" s="59" t="str">
        <f t="array" ref="B23">IFERROR(INDEX(Détailsfacture[],SMALL(IF(Détailsfacture[N° du devis]=rngFacture,ROW(Détailsfacture[])-ROW(Détailsfacture[#Headers])), ROW(10:10)), MATCH($B$13, Détailsfacture[#Headers], 0)),"")</f>
        <v/>
      </c>
      <c r="C23" s="116" t="str">
        <f t="array" ref="C23">IFERROR(INDEX(Détailsfacture[],SMALL(IF(Détailsfacture[N° du devis]=rngFacture,ROW(Détailsfacture[])-ROW(Détailsfacture[#Headers])), ROW(10:10)), MATCH($C$13, Détailsfacture[#Headers], 0)),"")</f>
        <v/>
      </c>
      <c r="D23" s="116"/>
      <c r="E23" s="116"/>
      <c r="F23" s="116"/>
      <c r="G23" s="116"/>
      <c r="H23" s="116"/>
      <c r="I23" s="117"/>
      <c r="J23" s="94" t="str">
        <f t="array" ref="J23">IFERROR(INDEX(Détailsfacture[],SMALL(IF(Détailsfacture[N° du devis]=rngFacture,ROW(Détailsfacture[])-ROW(Détailsfacture[#Headers])), ROW(10:10)), MATCH($J$13, Détailsfacture[#Headers], 0)),"")</f>
        <v/>
      </c>
      <c r="K23" s="114" t="str">
        <f t="array" ref="K23">IFERROR(INDEX(Détailsfacture[],SMALL(IF(Détailsfacture[N° du devis]=rngFacture,ROW(Détailsfacture[])-ROW(Détailsfacture[#Headers])), ROW(10:10)), MATCH($K$13, Détailsfacture[#Headers], 0)),"")</f>
        <v/>
      </c>
      <c r="L23" s="115"/>
      <c r="M23" s="95" t="str">
        <f t="array" ref="M23">IFERROR(INDEX(Détailsfacture[],SMALL(IF(Détailsfacture[N° du devis]=rngFacture,ROW(Détailsfacture[])-ROW(Détailsfacture[#Headers])), ROW(10:10)), MATCH($M$13, Détailsfacture[#Headers], 0)),"")</f>
        <v/>
      </c>
      <c r="N23" s="96" t="str">
        <f t="shared" si="0"/>
        <v/>
      </c>
    </row>
    <row r="24" spans="2:14" s="9" customFormat="1" ht="20.100000000000001" customHeight="1">
      <c r="B24" s="59" t="str">
        <f t="array" ref="B24">IFERROR(INDEX(Détailsfacture[],SMALL(IF(Détailsfacture[N° du devis]=rngFacture,ROW(Détailsfacture[])-ROW(Détailsfacture[#Headers])), ROW(11:11)), MATCH($B$13, Détailsfacture[#Headers], 0)),"")</f>
        <v/>
      </c>
      <c r="C24" s="116" t="str">
        <f t="array" ref="C24">IFERROR(INDEX(Détailsfacture[],SMALL(IF(Détailsfacture[N° du devis]=rngFacture,ROW(Détailsfacture[])-ROW(Détailsfacture[#Headers])), ROW(11:11)), MATCH($C$13, Détailsfacture[#Headers], 0)),"")</f>
        <v/>
      </c>
      <c r="D24" s="116"/>
      <c r="E24" s="116"/>
      <c r="F24" s="116"/>
      <c r="G24" s="116"/>
      <c r="H24" s="116"/>
      <c r="I24" s="117"/>
      <c r="J24" s="94" t="str">
        <f t="array" ref="J24">IFERROR(INDEX(Détailsfacture[],SMALL(IF(Détailsfacture[N° du devis]=rngFacture,ROW(Détailsfacture[])-ROW(Détailsfacture[#Headers])), ROW(11:11)), MATCH($J$13, Détailsfacture[#Headers], 0)),"")</f>
        <v/>
      </c>
      <c r="K24" s="114" t="str">
        <f t="array" ref="K24">IFERROR(INDEX(Détailsfacture[],SMALL(IF(Détailsfacture[N° du devis]=rngFacture,ROW(Détailsfacture[])-ROW(Détailsfacture[#Headers])), ROW(11:11)), MATCH($K$13, Détailsfacture[#Headers], 0)),"")</f>
        <v/>
      </c>
      <c r="L24" s="115"/>
      <c r="M24" s="95" t="str">
        <f t="array" ref="M24">IFERROR(INDEX(Détailsfacture[],SMALL(IF(Détailsfacture[N° du devis]=rngFacture,ROW(Détailsfacture[])-ROW(Détailsfacture[#Headers])), ROW(11:11)), MATCH($M$13, Détailsfacture[#Headers], 0)),"")</f>
        <v/>
      </c>
      <c r="N24" s="96" t="str">
        <f t="shared" si="0"/>
        <v/>
      </c>
    </row>
    <row r="25" spans="2:14" s="9" customFormat="1" ht="20.100000000000001" customHeight="1">
      <c r="B25" s="59" t="str">
        <f t="array" ref="B25">IFERROR(INDEX(Détailsfacture[],SMALL(IF(Détailsfacture[N° du devis]=rngFacture,ROW(Détailsfacture[])-ROW(Détailsfacture[#Headers])), ROW(12:12)), MATCH($B$13, Détailsfacture[#Headers], 0)),"")</f>
        <v/>
      </c>
      <c r="C25" s="116" t="str">
        <f t="array" ref="C25">IFERROR(INDEX(Détailsfacture[],SMALL(IF(Détailsfacture[N° du devis]=rngFacture,ROW(Détailsfacture[])-ROW(Détailsfacture[#Headers])), ROW(12:12)), MATCH($C$13, Détailsfacture[#Headers], 0)),"")</f>
        <v/>
      </c>
      <c r="D25" s="116"/>
      <c r="E25" s="116"/>
      <c r="F25" s="116"/>
      <c r="G25" s="116"/>
      <c r="H25" s="116"/>
      <c r="I25" s="117"/>
      <c r="J25" s="94" t="str">
        <f t="array" ref="J25">IFERROR(INDEX(Détailsfacture[],SMALL(IF(Détailsfacture[N° du devis]=rngFacture,ROW(Détailsfacture[])-ROW(Détailsfacture[#Headers])), ROW(12:12)), MATCH($J$13, Détailsfacture[#Headers], 0)),"")</f>
        <v/>
      </c>
      <c r="K25" s="114" t="str">
        <f t="array" ref="K25">IFERROR(INDEX(Détailsfacture[],SMALL(IF(Détailsfacture[N° du devis]=rngFacture,ROW(Détailsfacture[])-ROW(Détailsfacture[#Headers])), ROW(12:12)), MATCH($K$13, Détailsfacture[#Headers], 0)),"")</f>
        <v/>
      </c>
      <c r="L25" s="115"/>
      <c r="M25" s="95" t="str">
        <f t="array" ref="M25">IFERROR(INDEX(Détailsfacture[],SMALL(IF(Détailsfacture[N° du devis]=rngFacture,ROW(Détailsfacture[])-ROW(Détailsfacture[#Headers])), ROW(12:12)), MATCH($M$13, Détailsfacture[#Headers], 0)),"")</f>
        <v/>
      </c>
      <c r="N25" s="96" t="str">
        <f t="shared" si="0"/>
        <v/>
      </c>
    </row>
    <row r="26" spans="2:14" s="9" customFormat="1" ht="20.100000000000001" customHeight="1">
      <c r="B26" s="59" t="str">
        <f t="array" ref="B26">IFERROR(INDEX(Détailsfacture[],SMALL(IF(Détailsfacture[N° du devis]=rngFacture,ROW(Détailsfacture[])-ROW(Détailsfacture[#Headers])), ROW(13:13)), MATCH($B$13, Détailsfacture[#Headers], 0)),"")</f>
        <v/>
      </c>
      <c r="C26" s="116" t="str">
        <f t="array" ref="C26">IFERROR(INDEX(Détailsfacture[],SMALL(IF(Détailsfacture[N° du devis]=rngFacture,ROW(Détailsfacture[])-ROW(Détailsfacture[#Headers])), ROW(13:13)), MATCH($C$13, Détailsfacture[#Headers], 0)),"")</f>
        <v/>
      </c>
      <c r="D26" s="116"/>
      <c r="E26" s="116"/>
      <c r="F26" s="116"/>
      <c r="G26" s="116"/>
      <c r="H26" s="116"/>
      <c r="I26" s="117"/>
      <c r="J26" s="94" t="str">
        <f t="array" ref="J26">IFERROR(INDEX(Détailsfacture[],SMALL(IF(Détailsfacture[N° du devis]=rngFacture,ROW(Détailsfacture[])-ROW(Détailsfacture[#Headers])), ROW(13:13)), MATCH($J$13, Détailsfacture[#Headers], 0)),"")</f>
        <v/>
      </c>
      <c r="K26" s="114" t="str">
        <f t="array" ref="K26">IFERROR(INDEX(Détailsfacture[],SMALL(IF(Détailsfacture[N° du devis]=rngFacture,ROW(Détailsfacture[])-ROW(Détailsfacture[#Headers])), ROW(13:13)), MATCH($K$13, Détailsfacture[#Headers], 0)),"")</f>
        <v/>
      </c>
      <c r="L26" s="115"/>
      <c r="M26" s="95" t="str">
        <f t="array" ref="M26">IFERROR(INDEX(Détailsfacture[],SMALL(IF(Détailsfacture[N° du devis]=rngFacture,ROW(Détailsfacture[])-ROW(Détailsfacture[#Headers])), ROW(13:13)), MATCH($M$13, Détailsfacture[#Headers], 0)),"")</f>
        <v/>
      </c>
      <c r="N26" s="96" t="str">
        <f t="shared" si="0"/>
        <v/>
      </c>
    </row>
    <row r="27" spans="2:14" s="9" customFormat="1" ht="20.100000000000001" customHeight="1">
      <c r="B27" s="59" t="str">
        <f t="array" ref="B27">IFERROR(INDEX(Détailsfacture[],SMALL(IF(Détailsfacture[N° du devis]=rngFacture,ROW(Détailsfacture[])-ROW(Détailsfacture[#Headers])), ROW(14:14)), MATCH($B$13, Détailsfacture[#Headers], 0)),"")</f>
        <v/>
      </c>
      <c r="C27" s="116" t="str">
        <f t="array" ref="C27">IFERROR(INDEX(Détailsfacture[],SMALL(IF(Détailsfacture[N° du devis]=rngFacture,ROW(Détailsfacture[])-ROW(Détailsfacture[#Headers])), ROW(14:14)), MATCH($C$13, Détailsfacture[#Headers], 0)),"")</f>
        <v/>
      </c>
      <c r="D27" s="116"/>
      <c r="E27" s="116"/>
      <c r="F27" s="116"/>
      <c r="G27" s="116"/>
      <c r="H27" s="116"/>
      <c r="I27" s="117"/>
      <c r="J27" s="94" t="str">
        <f t="array" ref="J27">IFERROR(INDEX(Détailsfacture[],SMALL(IF(Détailsfacture[N° du devis]=rngFacture,ROW(Détailsfacture[])-ROW(Détailsfacture[#Headers])), ROW(14:14)), MATCH($J$13, Détailsfacture[#Headers], 0)),"")</f>
        <v/>
      </c>
      <c r="K27" s="114" t="str">
        <f t="array" ref="K27">IFERROR(INDEX(Détailsfacture[],SMALL(IF(Détailsfacture[N° du devis]=rngFacture,ROW(Détailsfacture[])-ROW(Détailsfacture[#Headers])), ROW(14:14)), MATCH($K$13, Détailsfacture[#Headers], 0)),"")</f>
        <v/>
      </c>
      <c r="L27" s="115"/>
      <c r="M27" s="95" t="str">
        <f t="array" ref="M27">IFERROR(INDEX(Détailsfacture[],SMALL(IF(Détailsfacture[N° du devis]=rngFacture,ROW(Détailsfacture[])-ROW(Détailsfacture[#Headers])), ROW(14:14)), MATCH($M$13, Détailsfacture[#Headers], 0)),"")</f>
        <v/>
      </c>
      <c r="N27" s="96" t="str">
        <f t="shared" si="0"/>
        <v/>
      </c>
    </row>
    <row r="28" spans="2:14" s="9" customFormat="1" ht="34.5" customHeight="1" thickBot="1">
      <c r="B28" s="59" t="str">
        <f t="array" ref="B28">IFERROR(INDEX(Détailsfacture[],SMALL(IF(Détailsfacture[N° du devis]=rngFacture,ROW(Détailsfacture[])-ROW(Détailsfacture[#Headers])), ROW(15:15)), MATCH($B$13, Détailsfacture[#Headers], 0)),"")</f>
        <v/>
      </c>
      <c r="C28" s="112" t="str">
        <f t="array" ref="C28">IFERROR(INDEX(Détailsfacture[],SMALL(IF(Détailsfacture[N° du devis]=rngFacture,ROW(Détailsfacture[])-ROW(Détailsfacture[#Headers])), ROW(15:15)), MATCH($C$13, Détailsfacture[#Headers], 0)),"")</f>
        <v/>
      </c>
      <c r="D28" s="112"/>
      <c r="E28" s="112"/>
      <c r="F28" s="112"/>
      <c r="G28" s="112"/>
      <c r="H28" s="112"/>
      <c r="I28" s="113"/>
      <c r="J28" s="94" t="str">
        <f t="array" ref="J28">IFERROR(INDEX(Détailsfacture[],SMALL(IF(Détailsfacture[N° du devis]=rngFacture,ROW(Détailsfacture[])-ROW(Détailsfacture[#Headers])), ROW(15:15)), MATCH($J$13, Détailsfacture[#Headers], 0)),"")</f>
        <v/>
      </c>
      <c r="K28" s="114" t="str">
        <f t="array" ref="K28">IFERROR(INDEX(Détailsfacture[],SMALL(IF(Détailsfacture[N° du devis]=rngFacture,ROW(Détailsfacture[])-ROW(Détailsfacture[#Headers])), ROW(15:15)), MATCH($K$13, Détailsfacture[#Headers], 0)),"")</f>
        <v/>
      </c>
      <c r="L28" s="115"/>
      <c r="M28" s="95" t="str">
        <f t="array" ref="M28">IFERROR(INDEX(Détailsfacture[],SMALL(IF(Détailsfacture[N° du devis]=rngFacture,ROW(Détailsfacture[])-ROW(Détailsfacture[#Headers])), ROW(15:15)), MATCH($M$13, Détailsfacture[#Headers], 0)),"")</f>
        <v/>
      </c>
      <c r="N28" s="96" t="str">
        <f t="shared" si="0"/>
        <v/>
      </c>
    </row>
    <row r="29" spans="2:14" s="9" customFormat="1" ht="18" customHeight="1">
      <c r="B29" s="151"/>
      <c r="C29" s="152"/>
      <c r="D29" s="152"/>
      <c r="E29" s="152"/>
      <c r="F29" s="152"/>
      <c r="G29" s="152"/>
      <c r="H29" s="152"/>
      <c r="I29" s="153"/>
      <c r="J29" s="169" t="s">
        <v>32</v>
      </c>
      <c r="K29" s="170"/>
      <c r="L29" s="171"/>
      <c r="M29" s="62" t="s">
        <v>9</v>
      </c>
      <c r="N29" s="67">
        <f>SUM(N14:N28)</f>
        <v>0</v>
      </c>
    </row>
    <row r="30" spans="2:14" s="9" customFormat="1" ht="18" customHeight="1">
      <c r="B30" s="154"/>
      <c r="C30" s="155"/>
      <c r="D30" s="155"/>
      <c r="E30" s="155"/>
      <c r="F30" s="155"/>
      <c r="G30" s="155"/>
      <c r="H30" s="155"/>
      <c r="I30" s="156"/>
      <c r="J30" s="172" t="s">
        <v>34</v>
      </c>
      <c r="K30" s="173"/>
      <c r="L30" s="174"/>
      <c r="M30" s="63" t="s">
        <v>12</v>
      </c>
      <c r="N30" s="68">
        <f>VLOOKUP(rngFacture,FacturesPrincipal[],7)</f>
        <v>0</v>
      </c>
    </row>
    <row r="31" spans="2:14" s="9" customFormat="1" ht="18" customHeight="1">
      <c r="B31" s="154"/>
      <c r="C31" s="155"/>
      <c r="D31" s="155"/>
      <c r="E31" s="155"/>
      <c r="F31" s="155"/>
      <c r="G31" s="155"/>
      <c r="H31" s="155"/>
      <c r="I31" s="156"/>
      <c r="J31" s="175" t="s">
        <v>35</v>
      </c>
      <c r="K31" s="176"/>
      <c r="L31" s="177"/>
      <c r="M31" s="64" t="s">
        <v>8</v>
      </c>
      <c r="N31" s="69">
        <f>VLOOKUP(rngFacture,FacturesPrincipal[],6)</f>
        <v>0</v>
      </c>
    </row>
    <row r="32" spans="2:14" s="9" customFormat="1" ht="18" customHeight="1">
      <c r="B32" s="157"/>
      <c r="C32" s="158"/>
      <c r="D32" s="158"/>
      <c r="E32" s="158"/>
      <c r="F32" s="158"/>
      <c r="G32" s="158"/>
      <c r="H32" s="158"/>
      <c r="I32" s="159"/>
      <c r="J32" s="178" t="s">
        <v>36</v>
      </c>
      <c r="K32" s="179"/>
      <c r="L32" s="180"/>
      <c r="M32" s="65" t="s">
        <v>9</v>
      </c>
      <c r="N32" s="83">
        <f>N29</f>
        <v>0</v>
      </c>
    </row>
    <row r="33" spans="2:17" s="9" customFormat="1" ht="18" customHeight="1">
      <c r="B33" s="157"/>
      <c r="C33" s="158"/>
      <c r="D33" s="158"/>
      <c r="E33" s="158"/>
      <c r="F33" s="158"/>
      <c r="G33" s="158"/>
      <c r="H33" s="158"/>
      <c r="I33" s="159"/>
      <c r="J33" s="145" t="s">
        <v>37</v>
      </c>
      <c r="K33" s="146"/>
      <c r="L33" s="147"/>
      <c r="M33" s="73" t="s">
        <v>10</v>
      </c>
      <c r="N33" s="74">
        <f>VLOOKUP(rngFacture,FacturesPrincipal[],5)</f>
        <v>0.2</v>
      </c>
    </row>
    <row r="34" spans="2:17" s="9" customFormat="1" ht="18" customHeight="1">
      <c r="B34" s="157"/>
      <c r="C34" s="158"/>
      <c r="D34" s="158"/>
      <c r="E34" s="158"/>
      <c r="F34" s="158"/>
      <c r="G34" s="158"/>
      <c r="H34" s="158"/>
      <c r="I34" s="159"/>
      <c r="J34" s="145" t="s">
        <v>33</v>
      </c>
      <c r="K34" s="146"/>
      <c r="L34" s="147"/>
      <c r="M34" s="73" t="s">
        <v>11</v>
      </c>
      <c r="N34" s="75">
        <f>N32*N33</f>
        <v>0</v>
      </c>
      <c r="Q34" s="13"/>
    </row>
    <row r="35" spans="2:17" ht="18" customHeight="1" thickBot="1">
      <c r="B35" s="160"/>
      <c r="C35" s="161"/>
      <c r="D35" s="161"/>
      <c r="E35" s="161"/>
      <c r="F35" s="161"/>
      <c r="G35" s="161"/>
      <c r="H35" s="161"/>
      <c r="I35" s="162"/>
      <c r="J35" s="148" t="s">
        <v>39</v>
      </c>
      <c r="K35" s="149"/>
      <c r="L35" s="150"/>
      <c r="M35" s="66" t="s">
        <v>1</v>
      </c>
      <c r="N35" s="70">
        <f>(N32+N34+N34)-N34</f>
        <v>0</v>
      </c>
    </row>
    <row r="36" spans="2:17" ht="29.25" customHeight="1" thickBot="1">
      <c r="B36" s="60" t="s">
        <v>41</v>
      </c>
      <c r="C36" s="53"/>
      <c r="D36" s="53"/>
      <c r="E36" s="53"/>
      <c r="F36" s="53"/>
      <c r="G36" s="53"/>
      <c r="H36" s="53"/>
      <c r="I36" s="53"/>
      <c r="J36" s="54"/>
      <c r="K36" s="54"/>
      <c r="L36" s="54"/>
      <c r="M36" s="54"/>
      <c r="N36" s="61"/>
    </row>
    <row r="37" spans="2:17" ht="12.75" customHeight="1">
      <c r="B37" s="163"/>
      <c r="C37" s="164"/>
      <c r="D37" s="164"/>
      <c r="E37" s="164"/>
      <c r="F37" s="164"/>
      <c r="G37" s="164"/>
      <c r="H37" s="164"/>
      <c r="I37" s="164"/>
      <c r="J37" s="120" t="s">
        <v>38</v>
      </c>
      <c r="K37" s="121"/>
      <c r="L37" s="121"/>
      <c r="M37" s="121"/>
      <c r="N37" s="122"/>
    </row>
    <row r="38" spans="2:17">
      <c r="B38" s="165"/>
      <c r="C38" s="166"/>
      <c r="D38" s="166"/>
      <c r="E38" s="166"/>
      <c r="F38" s="166"/>
      <c r="G38" s="166"/>
      <c r="H38" s="166"/>
      <c r="I38" s="166"/>
      <c r="J38" s="123"/>
      <c r="K38" s="124"/>
      <c r="L38" s="124"/>
      <c r="M38" s="124"/>
      <c r="N38" s="125"/>
    </row>
    <row r="39" spans="2:17" ht="35.25" customHeight="1" thickBot="1">
      <c r="B39" s="167"/>
      <c r="C39" s="168"/>
      <c r="D39" s="168"/>
      <c r="E39" s="168"/>
      <c r="F39" s="168"/>
      <c r="G39" s="168"/>
      <c r="H39" s="168"/>
      <c r="I39" s="168"/>
      <c r="J39" s="126"/>
      <c r="K39" s="127"/>
      <c r="L39" s="127"/>
      <c r="M39" s="127"/>
      <c r="N39" s="128"/>
    </row>
    <row r="40" spans="2:17" ht="13.5" thickTop="1"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</row>
    <row r="41" spans="2:17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</row>
    <row r="42" spans="2:17" s="11" customFormat="1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8"/>
    </row>
    <row r="43" spans="2:17" ht="36.75" customHeight="1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</row>
    <row r="46" spans="2:17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9" spans="2:3">
      <c r="B49" s="11"/>
      <c r="C49" s="11"/>
    </row>
  </sheetData>
  <sheetProtection formatCells="0" formatColumns="0" formatRows="0" selectLockedCells="1" sort="0"/>
  <mergeCells count="60">
    <mergeCell ref="B1:K1"/>
    <mergeCell ref="B4:C4"/>
    <mergeCell ref="B5:C5"/>
    <mergeCell ref="J4:K4"/>
    <mergeCell ref="J5:K5"/>
    <mergeCell ref="E4:F4"/>
    <mergeCell ref="E5:F5"/>
    <mergeCell ref="D6:F6"/>
    <mergeCell ref="J6:L6"/>
    <mergeCell ref="K20:L20"/>
    <mergeCell ref="K24:L24"/>
    <mergeCell ref="K28:L28"/>
    <mergeCell ref="K13:L13"/>
    <mergeCell ref="K14:L14"/>
    <mergeCell ref="K15:L15"/>
    <mergeCell ref="K16:L16"/>
    <mergeCell ref="K17:L17"/>
    <mergeCell ref="K18:L18"/>
    <mergeCell ref="K19:L19"/>
    <mergeCell ref="C14:I14"/>
    <mergeCell ref="C15:I15"/>
    <mergeCell ref="C17:I17"/>
    <mergeCell ref="C18:I18"/>
    <mergeCell ref="J34:L34"/>
    <mergeCell ref="J35:L35"/>
    <mergeCell ref="B29:I31"/>
    <mergeCell ref="B32:I35"/>
    <mergeCell ref="B37:I39"/>
    <mergeCell ref="J29:L29"/>
    <mergeCell ref="J30:L30"/>
    <mergeCell ref="J31:L31"/>
    <mergeCell ref="J32:L32"/>
    <mergeCell ref="J33:L33"/>
    <mergeCell ref="B40:M43"/>
    <mergeCell ref="J37:N39"/>
    <mergeCell ref="C19:I19"/>
    <mergeCell ref="J8:N8"/>
    <mergeCell ref="J9:N9"/>
    <mergeCell ref="L10:N10"/>
    <mergeCell ref="K21:L21"/>
    <mergeCell ref="B12:I12"/>
    <mergeCell ref="C20:I20"/>
    <mergeCell ref="C21:I21"/>
    <mergeCell ref="E8:G8"/>
    <mergeCell ref="E9:G9"/>
    <mergeCell ref="F10:G10"/>
    <mergeCell ref="C16:I16"/>
    <mergeCell ref="C13:G13"/>
    <mergeCell ref="C27:I27"/>
    <mergeCell ref="C28:I28"/>
    <mergeCell ref="K22:L22"/>
    <mergeCell ref="K23:L23"/>
    <mergeCell ref="K25:L25"/>
    <mergeCell ref="K26:L26"/>
    <mergeCell ref="K27:L27"/>
    <mergeCell ref="C22:I22"/>
    <mergeCell ref="C23:I23"/>
    <mergeCell ref="C24:I24"/>
    <mergeCell ref="C25:I25"/>
    <mergeCell ref="C26:I26"/>
  </mergeCells>
  <phoneticPr fontId="1" type="noConversion"/>
  <conditionalFormatting sqref="M29 M33:M34">
    <cfRule type="expression" dxfId="75" priority="8">
      <formula>MOD(ROW(),2)=0</formula>
    </cfRule>
  </conditionalFormatting>
  <conditionalFormatting sqref="M30:M32">
    <cfRule type="expression" dxfId="74" priority="1">
      <formula>MOD(ROW(),2)=0</formula>
    </cfRule>
  </conditionalFormatting>
  <dataValidations count="1">
    <dataValidation type="list" allowBlank="1" showInputMessage="1" showErrorMessage="1" errorTitle="Invalid Data" error="Please select and Invoice number from this list. If your invoice isn't shown, check the worksheet named Invoices - Main." sqref="J6">
      <formula1>N°defacture</formula1>
    </dataValidation>
  </dataValidations>
  <printOptions horizontalCentered="1"/>
  <pageMargins left="3.937007874015748E-2" right="3.937007874015748E-2" top="7.874015748031496E-2" bottom="7.874015748031496E-2" header="0" footer="0"/>
  <pageSetup paperSize="9" scale="82" orientation="portrait" horizontalDpi="4294967295" verticalDpi="300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4" tint="0.39997558519241921"/>
    <pageSetUpPr autoPageBreaks="0" fitToPage="1"/>
  </sheetPr>
  <dimension ref="B1:M40"/>
  <sheetViews>
    <sheetView showGridLines="0" workbookViewId="0">
      <selection activeCell="I4" sqref="I4"/>
    </sheetView>
  </sheetViews>
  <sheetFormatPr defaultColWidth="9.140625" defaultRowHeight="18.75" customHeight="1"/>
  <cols>
    <col min="1" max="1" width="2.140625" style="1" customWidth="1"/>
    <col min="2" max="2" width="15" style="1" customWidth="1"/>
    <col min="3" max="3" width="26.28515625" style="1" customWidth="1"/>
    <col min="4" max="4" width="18.28515625" style="1" customWidth="1"/>
    <col min="5" max="5" width="30.42578125" style="1" customWidth="1"/>
    <col min="6" max="6" width="10.5703125" style="4" customWidth="1"/>
    <col min="7" max="7" width="0.28515625" style="4" customWidth="1"/>
    <col min="8" max="8" width="0.42578125" style="4" customWidth="1"/>
    <col min="9" max="9" width="13.28515625" style="4" customWidth="1"/>
    <col min="10" max="10" width="10.28515625" style="4" customWidth="1"/>
    <col min="11" max="11" width="13.7109375" style="4" customWidth="1"/>
    <col min="12" max="12" width="2.140625" style="1" customWidth="1"/>
    <col min="13" max="16384" width="9.140625" style="1"/>
  </cols>
  <sheetData>
    <row r="1" spans="2:13" ht="34.5" customHeight="1">
      <c r="B1" s="8"/>
      <c r="C1" s="8"/>
      <c r="D1" s="8"/>
      <c r="E1" s="8"/>
      <c r="F1" s="44"/>
      <c r="G1" s="44"/>
      <c r="H1" s="44"/>
      <c r="I1" s="44"/>
      <c r="J1" s="44"/>
      <c r="K1" s="44"/>
      <c r="L1" s="8"/>
      <c r="M1" s="8"/>
    </row>
    <row r="2" spans="2:13" ht="35.25" customHeight="1">
      <c r="B2" s="107" t="s">
        <v>74</v>
      </c>
      <c r="C2" s="8"/>
      <c r="D2" s="191"/>
      <c r="E2" s="191"/>
      <c r="F2" s="191"/>
      <c r="G2" s="44"/>
      <c r="H2" s="44"/>
      <c r="I2" s="44"/>
      <c r="J2" s="44"/>
      <c r="K2" s="44"/>
      <c r="L2" s="8"/>
      <c r="M2" s="8"/>
    </row>
    <row r="3" spans="2:13" ht="21.75" customHeight="1">
      <c r="B3" s="46" t="s">
        <v>75</v>
      </c>
      <c r="C3" s="46" t="s">
        <v>42</v>
      </c>
      <c r="D3" s="46" t="s">
        <v>76</v>
      </c>
      <c r="E3" s="46" t="s">
        <v>4</v>
      </c>
      <c r="F3" s="47" t="s">
        <v>10</v>
      </c>
      <c r="G3" s="47" t="s">
        <v>12</v>
      </c>
      <c r="H3" s="47" t="s">
        <v>20</v>
      </c>
      <c r="I3" s="82" t="s">
        <v>77</v>
      </c>
      <c r="J3" s="82" t="s">
        <v>40</v>
      </c>
      <c r="K3" s="82" t="s">
        <v>78</v>
      </c>
      <c r="L3" s="8"/>
      <c r="M3" s="8"/>
    </row>
    <row r="4" spans="2:13" ht="18.75" customHeight="1">
      <c r="B4" s="32" t="s">
        <v>43</v>
      </c>
      <c r="C4" s="32" t="s">
        <v>96</v>
      </c>
      <c r="D4" s="48">
        <v>43072</v>
      </c>
      <c r="E4" s="32" t="s">
        <v>70</v>
      </c>
      <c r="F4" s="91">
        <v>0.2</v>
      </c>
      <c r="G4" s="92">
        <v>0</v>
      </c>
      <c r="H4" s="92">
        <v>0</v>
      </c>
      <c r="I4" s="92">
        <f>SUMIF(Détailsfacture[N° du devis],"="&amp;FacturesPrincipal[[#This Row],[N° de devis]],Détailsfacture[Total HT])</f>
        <v>1440</v>
      </c>
      <c r="J4" s="92">
        <f>FacturesPrincipal[[#This Row],[Total HT]]*FacturesPrincipal[[#This Row],[Taux T.V.A.]]</f>
        <v>288</v>
      </c>
      <c r="K4" s="92">
        <f>(FacturesPrincipal[[#This Row],[Total HT]]*(1+FacturesPrincipal[[#This Row],[Taux T.V.A.]]))+FacturesPrincipal[[#This Row],[Autre]]-FacturesPrincipal[[#This Row],[Dépôt]]</f>
        <v>1728</v>
      </c>
      <c r="L4" s="8"/>
      <c r="M4" s="8"/>
    </row>
    <row r="5" spans="2:13" ht="18.75" customHeight="1">
      <c r="B5" s="32" t="s">
        <v>44</v>
      </c>
      <c r="C5" s="32" t="s">
        <v>94</v>
      </c>
      <c r="D5" s="48">
        <v>43073</v>
      </c>
      <c r="E5" s="32" t="s">
        <v>71</v>
      </c>
      <c r="F5" s="91">
        <v>0.2</v>
      </c>
      <c r="G5" s="92">
        <v>0</v>
      </c>
      <c r="H5" s="92">
        <v>0</v>
      </c>
      <c r="I5" s="92">
        <f>SUMIF(Détailsfacture[N° du devis],"="&amp;FacturesPrincipal[[#This Row],[N° de devis]],Détailsfacture[Total HT])</f>
        <v>0</v>
      </c>
      <c r="J5" s="92">
        <f>FacturesPrincipal[[#This Row],[Total HT]]*FacturesPrincipal[[#This Row],[Taux T.V.A.]]</f>
        <v>0</v>
      </c>
      <c r="K5" s="92">
        <f>(FacturesPrincipal[[#This Row],[Total HT]]*(1+FacturesPrincipal[[#This Row],[Taux T.V.A.]]))+FacturesPrincipal[[#This Row],[Autre]]-FacturesPrincipal[[#This Row],[Dépôt]]</f>
        <v>0</v>
      </c>
      <c r="L5" s="8"/>
      <c r="M5" s="8"/>
    </row>
    <row r="6" spans="2:13" ht="18.75" customHeight="1">
      <c r="B6" s="32" t="s">
        <v>45</v>
      </c>
      <c r="C6" s="32" t="s">
        <v>95</v>
      </c>
      <c r="D6" s="48">
        <v>43080</v>
      </c>
      <c r="E6" s="32" t="s">
        <v>97</v>
      </c>
      <c r="F6" s="91">
        <v>0.2</v>
      </c>
      <c r="G6" s="92">
        <v>0</v>
      </c>
      <c r="H6" s="92">
        <v>0</v>
      </c>
      <c r="I6" s="92">
        <f>SUMIF(Détailsfacture[N° du devis],"="&amp;FacturesPrincipal[[#This Row],[N° de devis]],Détailsfacture[Total HT])</f>
        <v>0</v>
      </c>
      <c r="J6" s="92">
        <f>FacturesPrincipal[[#This Row],[Total HT]]*FacturesPrincipal[[#This Row],[Taux T.V.A.]]</f>
        <v>0</v>
      </c>
      <c r="K6" s="92">
        <f>(FacturesPrincipal[[#This Row],[Total HT]]*(1+FacturesPrincipal[[#This Row],[Taux T.V.A.]]))+FacturesPrincipal[[#This Row],[Autre]]-FacturesPrincipal[[#This Row],[Dépôt]]</f>
        <v>0</v>
      </c>
      <c r="L6" s="8"/>
      <c r="M6" s="8"/>
    </row>
    <row r="7" spans="2:13" ht="18.75" customHeight="1">
      <c r="B7" s="32" t="s">
        <v>46</v>
      </c>
      <c r="C7" s="32"/>
      <c r="D7" s="48"/>
      <c r="E7" s="32"/>
      <c r="F7" s="91"/>
      <c r="G7" s="92"/>
      <c r="H7" s="92"/>
      <c r="I7" s="92"/>
      <c r="J7" s="92"/>
      <c r="K7" s="92"/>
      <c r="L7" s="8"/>
      <c r="M7" s="8"/>
    </row>
    <row r="8" spans="2:13" ht="18.75" customHeight="1">
      <c r="B8" s="32" t="s">
        <v>47</v>
      </c>
      <c r="C8" s="32"/>
      <c r="D8" s="48"/>
      <c r="E8" s="32"/>
      <c r="F8" s="91"/>
      <c r="G8" s="92"/>
      <c r="H8" s="92"/>
      <c r="I8" s="92"/>
      <c r="J8" s="92"/>
      <c r="K8" s="92"/>
      <c r="L8" s="8"/>
      <c r="M8" s="8"/>
    </row>
    <row r="9" spans="2:13" ht="18.75" customHeight="1">
      <c r="B9" s="32" t="s">
        <v>48</v>
      </c>
      <c r="C9" s="32"/>
      <c r="D9" s="48"/>
      <c r="E9" s="32"/>
      <c r="F9" s="91"/>
      <c r="G9" s="92"/>
      <c r="H9" s="92"/>
      <c r="I9" s="92"/>
      <c r="J9" s="92"/>
      <c r="K9" s="92"/>
      <c r="L9" s="8"/>
      <c r="M9" s="8"/>
    </row>
    <row r="10" spans="2:13" ht="18.75" customHeight="1">
      <c r="B10" s="32" t="s">
        <v>49</v>
      </c>
      <c r="C10" s="32"/>
      <c r="D10" s="48"/>
      <c r="E10" s="32"/>
      <c r="F10" s="91"/>
      <c r="G10" s="92"/>
      <c r="H10" s="92"/>
      <c r="I10" s="92"/>
      <c r="J10" s="92"/>
      <c r="K10" s="92"/>
      <c r="L10" s="8"/>
      <c r="M10" s="8"/>
    </row>
    <row r="11" spans="2:13" ht="18.75" customHeight="1">
      <c r="B11" s="32" t="s">
        <v>50</v>
      </c>
      <c r="C11" s="32"/>
      <c r="D11" s="48"/>
      <c r="E11" s="32"/>
      <c r="F11" s="91"/>
      <c r="G11" s="92"/>
      <c r="H11" s="92"/>
      <c r="I11" s="92"/>
      <c r="J11" s="92"/>
      <c r="K11" s="92"/>
      <c r="L11" s="8"/>
      <c r="M11" s="8"/>
    </row>
    <row r="12" spans="2:13" ht="18.75" customHeight="1">
      <c r="B12" s="32" t="s">
        <v>51</v>
      </c>
      <c r="C12" s="32"/>
      <c r="D12" s="48"/>
      <c r="E12" s="32"/>
      <c r="F12" s="91"/>
      <c r="G12" s="92"/>
      <c r="H12" s="92"/>
      <c r="I12" s="92"/>
      <c r="J12" s="92"/>
      <c r="K12" s="92"/>
      <c r="L12" s="8"/>
      <c r="M12" s="8"/>
    </row>
    <row r="13" spans="2:13" ht="18.75" customHeight="1">
      <c r="B13" s="32" t="s">
        <v>52</v>
      </c>
      <c r="C13" s="32"/>
      <c r="D13" s="48"/>
      <c r="E13" s="32"/>
      <c r="F13" s="91"/>
      <c r="G13" s="92"/>
      <c r="H13" s="92"/>
      <c r="I13" s="92"/>
      <c r="J13" s="92"/>
      <c r="K13" s="92"/>
      <c r="L13" s="8"/>
      <c r="M13" s="8"/>
    </row>
    <row r="14" spans="2:13" ht="18.75" customHeight="1">
      <c r="B14" s="32" t="s">
        <v>53</v>
      </c>
      <c r="C14" s="32"/>
      <c r="D14" s="48"/>
      <c r="E14" s="32"/>
      <c r="F14" s="91"/>
      <c r="G14" s="92"/>
      <c r="H14" s="92"/>
      <c r="I14" s="92"/>
      <c r="J14" s="92"/>
      <c r="K14" s="92"/>
      <c r="L14" s="8"/>
      <c r="M14" s="8"/>
    </row>
    <row r="15" spans="2:13" ht="18.75" customHeight="1">
      <c r="B15" s="32" t="s">
        <v>54</v>
      </c>
      <c r="C15" s="32"/>
      <c r="D15" s="48"/>
      <c r="E15" s="32"/>
      <c r="F15" s="91"/>
      <c r="G15" s="92"/>
      <c r="H15" s="92"/>
      <c r="I15" s="92"/>
      <c r="J15" s="92"/>
      <c r="K15" s="92"/>
      <c r="L15" s="8"/>
      <c r="M15" s="8"/>
    </row>
    <row r="16" spans="2:13" ht="18.75" customHeight="1">
      <c r="B16" s="32" t="s">
        <v>55</v>
      </c>
      <c r="C16" s="32"/>
      <c r="D16" s="48"/>
      <c r="E16" s="32"/>
      <c r="F16" s="91"/>
      <c r="G16" s="92"/>
      <c r="H16" s="92"/>
      <c r="I16" s="92"/>
      <c r="J16" s="92"/>
      <c r="K16" s="92"/>
      <c r="L16" s="8"/>
      <c r="M16" s="8"/>
    </row>
    <row r="17" spans="2:13" ht="18.75" customHeight="1">
      <c r="B17" s="32" t="s">
        <v>56</v>
      </c>
      <c r="C17" s="32"/>
      <c r="D17" s="48"/>
      <c r="E17" s="32"/>
      <c r="F17" s="91"/>
      <c r="G17" s="92"/>
      <c r="H17" s="92"/>
      <c r="I17" s="92"/>
      <c r="J17" s="92"/>
      <c r="K17" s="92"/>
      <c r="L17" s="8"/>
      <c r="M17" s="8"/>
    </row>
    <row r="18" spans="2:13" ht="18.75" customHeight="1">
      <c r="B18" s="32" t="s">
        <v>57</v>
      </c>
      <c r="C18" s="32"/>
      <c r="D18" s="48"/>
      <c r="E18" s="32"/>
      <c r="F18" s="91"/>
      <c r="G18" s="92"/>
      <c r="H18" s="92"/>
      <c r="I18" s="92"/>
      <c r="J18" s="92"/>
      <c r="K18" s="92"/>
      <c r="L18" s="8"/>
      <c r="M18" s="8"/>
    </row>
    <row r="19" spans="2:13" ht="18.75" customHeight="1">
      <c r="B19" s="32" t="s">
        <v>58</v>
      </c>
      <c r="C19" s="32"/>
      <c r="D19" s="48"/>
      <c r="E19" s="32"/>
      <c r="F19" s="91"/>
      <c r="G19" s="92"/>
      <c r="H19" s="92"/>
      <c r="I19" s="92"/>
      <c r="J19" s="92"/>
      <c r="K19" s="92"/>
      <c r="L19" s="8"/>
      <c r="M19" s="8"/>
    </row>
    <row r="20" spans="2:13" ht="18.75" customHeight="1">
      <c r="B20" s="32" t="s">
        <v>59</v>
      </c>
      <c r="C20" s="32"/>
      <c r="D20" s="48"/>
      <c r="E20" s="32"/>
      <c r="F20" s="91"/>
      <c r="G20" s="92"/>
      <c r="H20" s="92"/>
      <c r="I20" s="92"/>
      <c r="J20" s="92"/>
      <c r="K20" s="92"/>
      <c r="L20" s="8"/>
      <c r="M20" s="8"/>
    </row>
    <row r="21" spans="2:13" ht="18.75" customHeight="1">
      <c r="B21" s="32" t="s">
        <v>60</v>
      </c>
      <c r="C21" s="32"/>
      <c r="D21" s="48"/>
      <c r="E21" s="32"/>
      <c r="F21" s="91"/>
      <c r="G21" s="92"/>
      <c r="H21" s="92"/>
      <c r="I21" s="92"/>
      <c r="J21" s="92"/>
      <c r="K21" s="92"/>
      <c r="L21" s="8"/>
      <c r="M21" s="8"/>
    </row>
    <row r="22" spans="2:13" ht="18.75" customHeight="1">
      <c r="B22" s="32" t="s">
        <v>61</v>
      </c>
      <c r="C22" s="32"/>
      <c r="D22" s="48"/>
      <c r="E22" s="32"/>
      <c r="F22" s="91"/>
      <c r="G22" s="92"/>
      <c r="H22" s="92"/>
      <c r="I22" s="92"/>
      <c r="J22" s="92"/>
      <c r="K22" s="92"/>
      <c r="L22" s="8"/>
      <c r="M22" s="8"/>
    </row>
    <row r="23" spans="2:13" ht="18.75" customHeight="1">
      <c r="B23" s="32" t="s">
        <v>62</v>
      </c>
      <c r="C23" s="32"/>
      <c r="D23" s="48"/>
      <c r="E23" s="32"/>
      <c r="F23" s="91"/>
      <c r="G23" s="92"/>
      <c r="H23" s="92"/>
      <c r="I23" s="92"/>
      <c r="J23" s="92"/>
      <c r="K23" s="92"/>
      <c r="L23" s="8"/>
      <c r="M23" s="8"/>
    </row>
    <row r="24" spans="2:13" ht="18.75" customHeight="1">
      <c r="B24" s="32" t="s">
        <v>63</v>
      </c>
      <c r="C24" s="32"/>
      <c r="D24" s="48"/>
      <c r="E24" s="32"/>
      <c r="F24" s="91"/>
      <c r="G24" s="92"/>
      <c r="H24" s="92"/>
      <c r="I24" s="92"/>
      <c r="J24" s="92"/>
      <c r="K24" s="92"/>
      <c r="L24" s="8"/>
      <c r="M24" s="8"/>
    </row>
    <row r="25" spans="2:13" ht="18.75" customHeight="1">
      <c r="B25" s="32" t="s">
        <v>64</v>
      </c>
      <c r="C25" s="32"/>
      <c r="D25" s="48"/>
      <c r="E25" s="32"/>
      <c r="F25" s="91"/>
      <c r="G25" s="92"/>
      <c r="H25" s="92"/>
      <c r="I25" s="92"/>
      <c r="J25" s="92"/>
      <c r="K25" s="92"/>
      <c r="L25" s="8"/>
      <c r="M25" s="8"/>
    </row>
    <row r="26" spans="2:13" ht="18.75" customHeight="1">
      <c r="B26" s="32" t="s">
        <v>65</v>
      </c>
      <c r="C26" s="32"/>
      <c r="D26" s="48"/>
      <c r="E26" s="32"/>
      <c r="F26" s="91"/>
      <c r="G26" s="92"/>
      <c r="H26" s="92"/>
      <c r="I26" s="92"/>
      <c r="J26" s="92"/>
      <c r="K26" s="92"/>
      <c r="L26" s="8"/>
      <c r="M26" s="8"/>
    </row>
    <row r="27" spans="2:13" ht="18.75" customHeight="1">
      <c r="B27" s="32" t="s">
        <v>66</v>
      </c>
      <c r="C27" s="32"/>
      <c r="D27" s="48"/>
      <c r="E27" s="32"/>
      <c r="F27" s="91"/>
      <c r="G27" s="92"/>
      <c r="H27" s="92"/>
      <c r="I27" s="92"/>
      <c r="J27" s="92"/>
      <c r="K27" s="92"/>
      <c r="L27" s="8"/>
      <c r="M27" s="8"/>
    </row>
    <row r="28" spans="2:13" ht="18.75" customHeight="1">
      <c r="B28" s="32" t="s">
        <v>67</v>
      </c>
      <c r="C28" s="32"/>
      <c r="D28" s="48"/>
      <c r="E28" s="32"/>
      <c r="F28" s="91"/>
      <c r="G28" s="92"/>
      <c r="H28" s="92"/>
      <c r="I28" s="92"/>
      <c r="J28" s="92"/>
      <c r="K28" s="92"/>
      <c r="L28" s="8"/>
      <c r="M28" s="8"/>
    </row>
    <row r="29" spans="2:13" ht="18.75" customHeight="1">
      <c r="B29" s="99" t="s">
        <v>19</v>
      </c>
      <c r="C29" s="99" t="str">
        <f>"Total des factures : "&amp;SUBTOTAL(103,[N° de devis])</f>
        <v>Total des factures : 25</v>
      </c>
      <c r="D29" s="100"/>
      <c r="E29" s="101"/>
      <c r="F29" s="102"/>
      <c r="G29" s="103">
        <f>SUBTOTAL(109,[Autre])</f>
        <v>0</v>
      </c>
      <c r="H29" s="103">
        <f>SUBTOTAL(109,[Dépôt])</f>
        <v>0</v>
      </c>
      <c r="I29" s="103">
        <f>SUBTOTAL(109,[Total HT])</f>
        <v>1440</v>
      </c>
      <c r="J29" s="103"/>
      <c r="K29" s="103">
        <f>SUBTOTAL(109,[Total TTC])</f>
        <v>1728</v>
      </c>
      <c r="L29" s="8"/>
      <c r="M29" s="8"/>
    </row>
    <row r="30" spans="2:13" ht="18.75" customHeight="1">
      <c r="B30" s="8"/>
      <c r="C30" s="8"/>
      <c r="D30" s="8"/>
      <c r="E30" s="8"/>
      <c r="F30" s="44"/>
      <c r="G30" s="44"/>
      <c r="H30" s="44"/>
      <c r="I30" s="44"/>
      <c r="J30" s="44"/>
      <c r="K30" s="44"/>
      <c r="L30" s="8"/>
      <c r="M30" s="8"/>
    </row>
    <row r="31" spans="2:13" ht="18.75" customHeight="1">
      <c r="B31" s="8"/>
      <c r="C31" s="8"/>
      <c r="D31" s="8"/>
      <c r="E31" s="8"/>
      <c r="F31" s="44"/>
      <c r="G31" s="44"/>
      <c r="H31" s="44"/>
      <c r="I31" s="44"/>
      <c r="J31" s="44"/>
      <c r="K31" s="44"/>
      <c r="L31" s="8"/>
      <c r="M31" s="8"/>
    </row>
    <row r="32" spans="2:13" ht="18.75" customHeight="1">
      <c r="B32" s="8"/>
      <c r="C32" s="8"/>
      <c r="D32" s="8"/>
      <c r="E32" s="8"/>
      <c r="F32" s="44"/>
      <c r="G32" s="44"/>
      <c r="H32" s="44"/>
      <c r="I32" s="44"/>
      <c r="J32" s="44"/>
      <c r="K32" s="44"/>
      <c r="L32" s="8"/>
      <c r="M32" s="8"/>
    </row>
    <row r="33" spans="2:13" ht="18.75" customHeight="1">
      <c r="B33" s="8"/>
      <c r="C33" s="8"/>
      <c r="D33" s="8"/>
      <c r="E33" s="8"/>
      <c r="F33" s="44"/>
      <c r="G33" s="44"/>
      <c r="H33" s="44"/>
      <c r="I33" s="44"/>
      <c r="J33" s="44"/>
      <c r="K33" s="44"/>
      <c r="L33" s="8"/>
      <c r="M33" s="8"/>
    </row>
    <row r="34" spans="2:13" ht="18.75" customHeight="1">
      <c r="B34" s="8"/>
      <c r="C34" s="8"/>
      <c r="D34" s="8"/>
      <c r="E34" s="8"/>
      <c r="F34" s="44"/>
      <c r="G34" s="44"/>
      <c r="H34" s="44"/>
      <c r="I34" s="44"/>
      <c r="J34" s="44"/>
      <c r="K34" s="44"/>
      <c r="L34" s="8"/>
      <c r="M34" s="8"/>
    </row>
    <row r="35" spans="2:13" ht="18.75" customHeight="1">
      <c r="B35" s="8"/>
      <c r="C35" s="8"/>
      <c r="D35" s="8"/>
      <c r="E35" s="8"/>
      <c r="F35" s="44"/>
      <c r="G35" s="44"/>
      <c r="H35" s="44"/>
      <c r="I35" s="44"/>
      <c r="J35" s="44"/>
      <c r="K35" s="44"/>
      <c r="L35" s="8"/>
      <c r="M35" s="8"/>
    </row>
    <row r="36" spans="2:13" ht="18.75" customHeight="1">
      <c r="B36" s="8"/>
      <c r="C36" s="8"/>
      <c r="D36" s="8"/>
      <c r="E36" s="8"/>
      <c r="F36" s="44"/>
      <c r="G36" s="44"/>
      <c r="H36" s="44"/>
      <c r="I36" s="44"/>
      <c r="J36" s="44"/>
      <c r="K36" s="44"/>
      <c r="L36" s="8"/>
      <c r="M36" s="8"/>
    </row>
    <row r="37" spans="2:13" ht="18.75" customHeight="1">
      <c r="B37" s="8"/>
      <c r="C37" s="8"/>
      <c r="D37" s="8"/>
      <c r="E37" s="8"/>
      <c r="F37" s="44"/>
      <c r="G37" s="44"/>
      <c r="H37" s="44"/>
      <c r="I37" s="44"/>
      <c r="J37" s="44"/>
      <c r="K37" s="44"/>
      <c r="L37" s="8"/>
      <c r="M37" s="8"/>
    </row>
    <row r="38" spans="2:13" ht="18.75" customHeight="1">
      <c r="B38" s="8"/>
      <c r="C38" s="8"/>
      <c r="D38" s="8"/>
      <c r="E38" s="8"/>
      <c r="F38" s="44"/>
      <c r="G38" s="44"/>
      <c r="H38" s="44"/>
      <c r="I38" s="44"/>
      <c r="J38" s="44"/>
      <c r="K38" s="44"/>
      <c r="L38" s="8"/>
      <c r="M38" s="8"/>
    </row>
    <row r="39" spans="2:13" ht="18.75" customHeight="1">
      <c r="B39" s="8"/>
      <c r="C39" s="8"/>
      <c r="D39" s="8"/>
      <c r="E39" s="8"/>
      <c r="F39" s="44"/>
      <c r="G39" s="44"/>
      <c r="H39" s="44"/>
      <c r="I39" s="44"/>
      <c r="J39" s="44"/>
      <c r="K39" s="44"/>
      <c r="L39" s="8"/>
      <c r="M39" s="8"/>
    </row>
    <row r="40" spans="2:13" ht="18.75" customHeight="1">
      <c r="B40" s="8"/>
      <c r="C40" s="8"/>
      <c r="D40" s="8"/>
      <c r="E40" s="8"/>
      <c r="F40" s="44"/>
      <c r="G40" s="44"/>
      <c r="H40" s="44"/>
      <c r="I40" s="44"/>
      <c r="J40" s="44"/>
      <c r="K40" s="44"/>
      <c r="L40" s="8"/>
      <c r="M40" s="8"/>
    </row>
  </sheetData>
  <sheetProtection formatCells="0" formatColumns="0" formatRows="0" insertRows="0" insertHyperlinks="0" deleteRows="0" selectLockedCells="1" sort="0" autoFilter="0" pivotTables="0"/>
  <mergeCells count="1">
    <mergeCell ref="D2:F2"/>
  </mergeCells>
  <conditionalFormatting sqref="B4:B28">
    <cfRule type="duplicateValues" dxfId="73" priority="38"/>
  </conditionalFormatting>
  <dataValidations count="1">
    <dataValidation type="list" allowBlank="1" showInputMessage="1" showErrorMessage="1" sqref="C4:C28">
      <formula1>recherchedeclient</formula1>
    </dataValidation>
  </dataValidations>
  <printOptions horizontalCentered="1"/>
  <pageMargins left="0.25" right="0.25" top="0.75" bottom="0.75" header="0.3" footer="0.3"/>
  <pageSetup paperSize="9" scale="85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tabColor theme="4" tint="0.59999389629810485"/>
    <pageSetUpPr autoPageBreaks="0" fitToPage="1"/>
  </sheetPr>
  <dimension ref="B1:H62"/>
  <sheetViews>
    <sheetView showGridLines="0" workbookViewId="0">
      <selection activeCell="B4" sqref="B4"/>
    </sheetView>
  </sheetViews>
  <sheetFormatPr defaultColWidth="9.140625" defaultRowHeight="18.75" customHeight="1"/>
  <cols>
    <col min="1" max="1" width="2.140625" style="1" customWidth="1"/>
    <col min="2" max="2" width="70.5703125" style="1" customWidth="1"/>
    <col min="3" max="3" width="15.85546875" style="1" customWidth="1"/>
    <col min="4" max="4" width="10.140625" style="1" customWidth="1"/>
    <col min="5" max="5" width="16.140625" style="1" customWidth="1"/>
    <col min="6" max="6" width="15.5703125" style="1" customWidth="1"/>
    <col min="7" max="7" width="7.85546875" style="1" customWidth="1"/>
    <col min="8" max="8" width="13" style="1" customWidth="1"/>
    <col min="9" max="9" width="2.140625" style="1" customWidth="1"/>
    <col min="10" max="16384" width="9.140625" style="1"/>
  </cols>
  <sheetData>
    <row r="1" spans="2:8" ht="31.5" customHeight="1">
      <c r="B1" s="8"/>
      <c r="C1" s="8"/>
      <c r="D1" s="8"/>
      <c r="E1" s="8"/>
      <c r="F1" s="8"/>
      <c r="G1" s="8"/>
      <c r="H1" s="8"/>
    </row>
    <row r="2" spans="2:8" ht="28.5" customHeight="1">
      <c r="B2" s="45" t="s">
        <v>72</v>
      </c>
      <c r="C2" s="8"/>
      <c r="D2" s="8"/>
      <c r="E2" s="8"/>
      <c r="F2" s="8"/>
      <c r="G2" s="8"/>
      <c r="H2" s="8"/>
    </row>
    <row r="3" spans="2:8" ht="21.75" customHeight="1">
      <c r="B3" s="50" t="s">
        <v>5</v>
      </c>
      <c r="C3" s="50" t="s">
        <v>73</v>
      </c>
      <c r="D3" s="50" t="s">
        <v>18</v>
      </c>
      <c r="E3" s="50" t="s">
        <v>13</v>
      </c>
      <c r="F3" s="50" t="s">
        <v>15</v>
      </c>
      <c r="G3" s="50" t="s">
        <v>14</v>
      </c>
      <c r="H3" s="50" t="s">
        <v>77</v>
      </c>
    </row>
    <row r="4" spans="2:8" ht="18.75" customHeight="1">
      <c r="B4" s="32" t="s">
        <v>92</v>
      </c>
      <c r="C4" s="32" t="s">
        <v>43</v>
      </c>
      <c r="D4" s="51">
        <v>1</v>
      </c>
      <c r="E4" s="52">
        <v>1</v>
      </c>
      <c r="F4" s="49">
        <v>1440</v>
      </c>
      <c r="G4" s="49"/>
      <c r="H4" s="49">
        <f>(Détailsfacture[[#This Row],[Quantité]]*Détailsfacture[[#This Row],[Prix unitaire]])-Détailsfacture[[#This Row],[Remise]]</f>
        <v>1440</v>
      </c>
    </row>
    <row r="5" spans="2:8" ht="18.75" customHeight="1">
      <c r="B5" s="32" t="s">
        <v>91</v>
      </c>
      <c r="C5" s="32" t="s">
        <v>43</v>
      </c>
      <c r="D5" s="51">
        <v>2</v>
      </c>
      <c r="E5" s="52"/>
      <c r="F5" s="49"/>
      <c r="G5" s="49"/>
      <c r="H5" s="49">
        <f>(Détailsfacture[[#This Row],[Quantité]]*Détailsfacture[[#This Row],[Prix unitaire]])-Détailsfacture[[#This Row],[Remise]]</f>
        <v>0</v>
      </c>
    </row>
    <row r="6" spans="2:8" ht="18.75" customHeight="1">
      <c r="B6" s="32" t="s">
        <v>93</v>
      </c>
      <c r="C6" s="32" t="s">
        <v>43</v>
      </c>
      <c r="D6" s="51">
        <v>3</v>
      </c>
      <c r="E6" s="52"/>
      <c r="F6" s="49"/>
      <c r="G6" s="49"/>
      <c r="H6" s="49">
        <f>(Détailsfacture[[#This Row],[Quantité]]*Détailsfacture[[#This Row],[Prix unitaire]])-Détailsfacture[[#This Row],[Remise]]</f>
        <v>0</v>
      </c>
    </row>
    <row r="7" spans="2:8" ht="18.75" customHeight="1">
      <c r="B7" s="97"/>
      <c r="C7" s="97"/>
      <c r="D7" s="51"/>
      <c r="E7" s="52"/>
      <c r="F7" s="49"/>
      <c r="G7" s="49"/>
      <c r="H7" s="49">
        <f>(Détailsfacture[[#This Row],[Quantité]]*Détailsfacture[[#This Row],[Prix unitaire]])-Détailsfacture[[#This Row],[Remise]]</f>
        <v>0</v>
      </c>
    </row>
    <row r="8" spans="2:8" ht="18.75" customHeight="1">
      <c r="B8" s="97"/>
      <c r="C8" s="97"/>
      <c r="D8" s="51"/>
      <c r="E8" s="52"/>
      <c r="F8" s="49"/>
      <c r="G8" s="49"/>
      <c r="H8" s="49">
        <f>(Détailsfacture[[#This Row],[Quantité]]*Détailsfacture[[#This Row],[Prix unitaire]])-Détailsfacture[[#This Row],[Remise]]</f>
        <v>0</v>
      </c>
    </row>
    <row r="9" spans="2:8" ht="18.75" customHeight="1">
      <c r="B9" s="97"/>
      <c r="C9" s="97"/>
      <c r="D9" s="51"/>
      <c r="E9" s="52"/>
      <c r="F9" s="49"/>
      <c r="G9" s="49"/>
      <c r="H9" s="49">
        <f>(Détailsfacture[[#This Row],[Quantité]]*Détailsfacture[[#This Row],[Prix unitaire]])-Détailsfacture[[#This Row],[Remise]]</f>
        <v>0</v>
      </c>
    </row>
    <row r="10" spans="2:8" ht="18.75" customHeight="1">
      <c r="B10" s="97"/>
      <c r="C10" s="97"/>
      <c r="D10" s="51"/>
      <c r="E10" s="52"/>
      <c r="F10" s="49"/>
      <c r="G10" s="49"/>
      <c r="H10" s="106">
        <f>(Détailsfacture[[#This Row],[Quantité]]*Détailsfacture[[#This Row],[Prix unitaire]])-Détailsfacture[[#This Row],[Remise]]</f>
        <v>0</v>
      </c>
    </row>
    <row r="11" spans="2:8" ht="18.75" customHeight="1">
      <c r="B11" s="97"/>
      <c r="C11" s="97"/>
      <c r="D11" s="51"/>
      <c r="E11" s="52"/>
      <c r="F11" s="49"/>
      <c r="G11" s="49"/>
      <c r="H11" s="106">
        <f>(Détailsfacture[[#This Row],[Quantité]]*Détailsfacture[[#This Row],[Prix unitaire]])-Détailsfacture[[#This Row],[Remise]]</f>
        <v>0</v>
      </c>
    </row>
    <row r="12" spans="2:8" ht="18.75" customHeight="1">
      <c r="B12" s="97"/>
      <c r="C12" s="97"/>
      <c r="D12" s="51"/>
      <c r="E12" s="52"/>
      <c r="F12" s="49"/>
      <c r="G12" s="49"/>
      <c r="H12" s="106">
        <f>(Détailsfacture[[#This Row],[Quantité]]*Détailsfacture[[#This Row],[Prix unitaire]])-Détailsfacture[[#This Row],[Remise]]</f>
        <v>0</v>
      </c>
    </row>
    <row r="13" spans="2:8" ht="18.75" customHeight="1">
      <c r="B13" s="97"/>
      <c r="C13" s="97"/>
      <c r="D13" s="51"/>
      <c r="E13" s="52"/>
      <c r="F13" s="49"/>
      <c r="G13" s="49"/>
      <c r="H13" s="106">
        <f>(Détailsfacture[[#This Row],[Quantité]]*Détailsfacture[[#This Row],[Prix unitaire]])-Détailsfacture[[#This Row],[Remise]]</f>
        <v>0</v>
      </c>
    </row>
    <row r="14" spans="2:8" ht="18.75" customHeight="1">
      <c r="B14" s="97"/>
      <c r="C14" s="97"/>
      <c r="D14" s="51"/>
      <c r="E14" s="52"/>
      <c r="F14" s="49"/>
      <c r="G14" s="49"/>
      <c r="H14" s="106">
        <f>(Détailsfacture[[#This Row],[Quantité]]*Détailsfacture[[#This Row],[Prix unitaire]])-Détailsfacture[[#This Row],[Remise]]</f>
        <v>0</v>
      </c>
    </row>
    <row r="15" spans="2:8" ht="18.75" customHeight="1">
      <c r="B15" s="97"/>
      <c r="C15" s="97"/>
      <c r="D15" s="51"/>
      <c r="E15" s="52"/>
      <c r="F15" s="49"/>
      <c r="G15" s="49"/>
      <c r="H15" s="106">
        <f>(Détailsfacture[[#This Row],[Quantité]]*Détailsfacture[[#This Row],[Prix unitaire]])-Détailsfacture[[#This Row],[Remise]]</f>
        <v>0</v>
      </c>
    </row>
    <row r="16" spans="2:8" ht="18.75" customHeight="1">
      <c r="B16" s="97"/>
      <c r="C16" s="97"/>
      <c r="D16" s="51"/>
      <c r="E16" s="52"/>
      <c r="F16" s="49"/>
      <c r="G16" s="49"/>
      <c r="H16" s="106">
        <f>(Détailsfacture[[#This Row],[Quantité]]*Détailsfacture[[#This Row],[Prix unitaire]])-Détailsfacture[[#This Row],[Remise]]</f>
        <v>0</v>
      </c>
    </row>
    <row r="17" spans="2:8" ht="18.75" customHeight="1">
      <c r="B17" s="51"/>
      <c r="C17" s="32"/>
      <c r="D17" s="51"/>
      <c r="E17" s="52"/>
      <c r="F17" s="49"/>
      <c r="G17" s="49"/>
      <c r="H17" s="49">
        <f>(Détailsfacture[[#This Row],[Quantité]]*Détailsfacture[[#This Row],[Prix unitaire]])-Détailsfacture[[#This Row],[Remise]]</f>
        <v>0</v>
      </c>
    </row>
    <row r="18" spans="2:8" ht="18.75" customHeight="1">
      <c r="B18" s="8"/>
      <c r="C18" s="8"/>
      <c r="D18" s="8"/>
      <c r="E18" s="8"/>
      <c r="F18" s="8"/>
      <c r="G18" s="8"/>
      <c r="H18" s="8"/>
    </row>
    <row r="19" spans="2:8" ht="18.75" customHeight="1">
      <c r="B19" s="8"/>
      <c r="C19" s="8"/>
      <c r="D19" s="8"/>
      <c r="E19" s="8"/>
      <c r="F19" s="8"/>
      <c r="G19" s="8"/>
      <c r="H19" s="8"/>
    </row>
    <row r="20" spans="2:8" ht="18.75" customHeight="1">
      <c r="B20" s="8"/>
      <c r="C20" s="8"/>
      <c r="D20" s="8"/>
      <c r="E20" s="8"/>
      <c r="F20" s="8"/>
      <c r="G20" s="8"/>
      <c r="H20" s="8"/>
    </row>
    <row r="21" spans="2:8" ht="18.75" customHeight="1">
      <c r="B21" s="8"/>
      <c r="C21" s="8"/>
      <c r="D21" s="8"/>
      <c r="E21" s="8"/>
      <c r="F21" s="8"/>
      <c r="G21" s="8"/>
      <c r="H21" s="8"/>
    </row>
    <row r="22" spans="2:8" ht="18.75" customHeight="1">
      <c r="B22" s="8"/>
      <c r="C22" s="8"/>
      <c r="D22" s="8"/>
      <c r="E22" s="8"/>
      <c r="F22" s="8"/>
      <c r="G22" s="8"/>
      <c r="H22" s="8"/>
    </row>
    <row r="23" spans="2:8" ht="18.75" customHeight="1">
      <c r="B23" s="8"/>
      <c r="C23" s="8"/>
      <c r="D23" s="8"/>
      <c r="E23" s="8"/>
      <c r="F23" s="8"/>
      <c r="G23" s="8"/>
      <c r="H23" s="8"/>
    </row>
    <row r="24" spans="2:8" ht="18.75" customHeight="1">
      <c r="B24" s="8"/>
      <c r="C24" s="8"/>
      <c r="D24" s="8"/>
      <c r="E24" s="8"/>
      <c r="F24" s="8"/>
      <c r="G24" s="8"/>
      <c r="H24" s="8"/>
    </row>
    <row r="25" spans="2:8" ht="18.75" customHeight="1">
      <c r="B25" s="8"/>
      <c r="C25" s="8"/>
      <c r="D25" s="8"/>
      <c r="E25" s="8"/>
      <c r="F25" s="8"/>
      <c r="G25" s="8"/>
      <c r="H25" s="8"/>
    </row>
    <row r="26" spans="2:8" ht="18.75" customHeight="1">
      <c r="B26" s="8"/>
      <c r="C26" s="8"/>
      <c r="D26" s="8"/>
      <c r="E26" s="8"/>
      <c r="F26" s="8"/>
      <c r="G26" s="8"/>
      <c r="H26" s="8"/>
    </row>
    <row r="27" spans="2:8" ht="18.75" customHeight="1">
      <c r="B27" s="8"/>
      <c r="C27" s="8"/>
      <c r="D27" s="8"/>
      <c r="E27" s="8"/>
      <c r="F27" s="8"/>
      <c r="G27" s="8"/>
      <c r="H27" s="8"/>
    </row>
    <row r="28" spans="2:8" ht="18.75" customHeight="1">
      <c r="B28" s="8"/>
      <c r="C28" s="8"/>
      <c r="D28" s="8"/>
      <c r="E28" s="8"/>
      <c r="F28" s="8"/>
      <c r="G28" s="8"/>
      <c r="H28" s="8"/>
    </row>
    <row r="29" spans="2:8" ht="18.75" customHeight="1">
      <c r="B29" s="8"/>
      <c r="C29" s="8"/>
      <c r="D29" s="8"/>
      <c r="E29" s="8"/>
      <c r="F29" s="8"/>
      <c r="G29" s="8"/>
      <c r="H29" s="8"/>
    </row>
    <row r="30" spans="2:8" ht="18.75" customHeight="1">
      <c r="B30" s="8"/>
      <c r="C30" s="8"/>
      <c r="D30" s="8"/>
      <c r="E30" s="8"/>
      <c r="F30" s="8"/>
      <c r="G30" s="8"/>
      <c r="H30" s="8"/>
    </row>
    <row r="31" spans="2:8" ht="18.75" customHeight="1">
      <c r="B31" s="8"/>
      <c r="C31" s="8"/>
      <c r="D31" s="8"/>
      <c r="E31" s="8"/>
      <c r="F31" s="8"/>
      <c r="G31" s="8"/>
      <c r="H31" s="8"/>
    </row>
    <row r="32" spans="2:8" ht="18.75" customHeight="1">
      <c r="B32" s="8"/>
      <c r="C32" s="8"/>
      <c r="D32" s="8"/>
      <c r="E32" s="8"/>
      <c r="F32" s="8"/>
      <c r="G32" s="8"/>
      <c r="H32" s="8"/>
    </row>
    <row r="33" spans="2:8" ht="18.75" customHeight="1">
      <c r="B33" s="8"/>
      <c r="C33" s="8"/>
      <c r="D33" s="8"/>
      <c r="E33" s="8"/>
      <c r="F33" s="8"/>
      <c r="G33" s="8"/>
      <c r="H33" s="8"/>
    </row>
    <row r="34" spans="2:8" ht="18.75" customHeight="1">
      <c r="B34" s="8"/>
      <c r="C34" s="8"/>
      <c r="D34" s="8"/>
      <c r="E34" s="8"/>
      <c r="F34" s="8"/>
      <c r="G34" s="8"/>
      <c r="H34" s="8"/>
    </row>
    <row r="35" spans="2:8" ht="18.75" customHeight="1">
      <c r="B35" s="8"/>
      <c r="C35" s="8"/>
      <c r="D35" s="8"/>
      <c r="E35" s="8"/>
      <c r="F35" s="8"/>
      <c r="G35" s="8"/>
      <c r="H35" s="8"/>
    </row>
    <row r="36" spans="2:8" ht="18.75" customHeight="1">
      <c r="B36" s="8"/>
      <c r="C36" s="8"/>
      <c r="D36" s="8"/>
      <c r="E36" s="8"/>
      <c r="F36" s="8"/>
      <c r="G36" s="8"/>
      <c r="H36" s="8"/>
    </row>
    <row r="37" spans="2:8" ht="18.75" customHeight="1">
      <c r="B37" s="8"/>
      <c r="C37" s="8"/>
      <c r="D37" s="8"/>
      <c r="E37" s="8"/>
      <c r="F37" s="8"/>
      <c r="G37" s="8"/>
      <c r="H37" s="8"/>
    </row>
    <row r="38" spans="2:8" ht="18.75" customHeight="1">
      <c r="B38" s="8"/>
      <c r="C38" s="8"/>
      <c r="D38" s="8"/>
      <c r="E38" s="8"/>
      <c r="F38" s="8"/>
      <c r="G38" s="8"/>
      <c r="H38" s="8"/>
    </row>
    <row r="39" spans="2:8" ht="18.75" customHeight="1">
      <c r="B39" s="8"/>
      <c r="C39" s="8"/>
      <c r="D39" s="8"/>
      <c r="E39" s="8"/>
      <c r="F39" s="8"/>
      <c r="G39" s="8"/>
      <c r="H39" s="8"/>
    </row>
    <row r="40" spans="2:8" ht="18.75" customHeight="1">
      <c r="B40" s="8"/>
      <c r="C40" s="8"/>
      <c r="D40" s="8"/>
      <c r="E40" s="8"/>
      <c r="F40" s="8"/>
      <c r="G40" s="8"/>
      <c r="H40" s="8"/>
    </row>
    <row r="41" spans="2:8" ht="18.75" customHeight="1">
      <c r="B41" s="8"/>
      <c r="C41" s="8"/>
      <c r="D41" s="8"/>
      <c r="E41" s="8"/>
      <c r="F41" s="8"/>
      <c r="G41" s="8"/>
      <c r="H41" s="8"/>
    </row>
    <row r="42" spans="2:8" ht="18.75" customHeight="1">
      <c r="B42" s="8"/>
      <c r="C42" s="8"/>
      <c r="D42" s="8"/>
      <c r="E42" s="8"/>
      <c r="F42" s="8"/>
      <c r="G42" s="8"/>
      <c r="H42" s="8"/>
    </row>
    <row r="43" spans="2:8" ht="18.75" customHeight="1">
      <c r="B43" s="8"/>
      <c r="C43" s="8"/>
      <c r="D43" s="8"/>
      <c r="E43" s="8"/>
      <c r="F43" s="8"/>
      <c r="G43" s="8"/>
      <c r="H43" s="8"/>
    </row>
    <row r="44" spans="2:8" ht="18.75" customHeight="1">
      <c r="B44" s="8"/>
      <c r="C44" s="8"/>
      <c r="D44" s="8"/>
      <c r="E44" s="8"/>
      <c r="F44" s="8"/>
      <c r="G44" s="8"/>
      <c r="H44" s="8"/>
    </row>
    <row r="45" spans="2:8" ht="18.75" customHeight="1">
      <c r="B45" s="8"/>
      <c r="C45" s="8"/>
      <c r="D45" s="8"/>
      <c r="E45" s="8"/>
      <c r="F45" s="8"/>
      <c r="G45" s="8"/>
      <c r="H45" s="8"/>
    </row>
    <row r="46" spans="2:8" ht="18.75" customHeight="1">
      <c r="B46" s="8"/>
      <c r="C46" s="8"/>
      <c r="D46" s="8"/>
      <c r="E46" s="8"/>
      <c r="F46" s="8"/>
      <c r="G46" s="8"/>
      <c r="H46" s="8"/>
    </row>
    <row r="47" spans="2:8" ht="18.75" customHeight="1">
      <c r="B47" s="8"/>
      <c r="C47" s="8"/>
      <c r="D47" s="8"/>
      <c r="E47" s="8"/>
      <c r="F47" s="8"/>
      <c r="G47" s="8"/>
      <c r="H47" s="8"/>
    </row>
    <row r="48" spans="2:8" ht="18.75" customHeight="1">
      <c r="B48" s="8"/>
      <c r="C48" s="8"/>
      <c r="D48" s="8"/>
      <c r="E48" s="8"/>
      <c r="F48" s="8"/>
      <c r="G48" s="8"/>
      <c r="H48" s="8"/>
    </row>
    <row r="49" spans="2:8" ht="18.75" customHeight="1">
      <c r="B49" s="8"/>
      <c r="C49" s="8"/>
      <c r="D49" s="8"/>
      <c r="E49" s="8"/>
      <c r="F49" s="8"/>
      <c r="G49" s="8"/>
      <c r="H49" s="8"/>
    </row>
    <row r="50" spans="2:8" ht="18.75" customHeight="1">
      <c r="B50" s="8"/>
      <c r="C50" s="8"/>
      <c r="D50" s="8"/>
      <c r="E50" s="8"/>
      <c r="F50" s="8"/>
      <c r="G50" s="8"/>
      <c r="H50" s="8"/>
    </row>
    <row r="51" spans="2:8" ht="18.75" customHeight="1">
      <c r="B51" s="8"/>
      <c r="C51" s="8"/>
      <c r="D51" s="8"/>
      <c r="E51" s="8"/>
      <c r="F51" s="8"/>
      <c r="G51" s="8"/>
      <c r="H51" s="8"/>
    </row>
    <row r="52" spans="2:8" ht="18.75" customHeight="1">
      <c r="B52" s="8"/>
      <c r="C52" s="8"/>
      <c r="D52" s="8"/>
      <c r="E52" s="8"/>
      <c r="F52" s="8"/>
      <c r="G52" s="8"/>
      <c r="H52" s="8"/>
    </row>
    <row r="53" spans="2:8" ht="18.75" customHeight="1">
      <c r="B53" s="8"/>
      <c r="C53" s="8"/>
      <c r="D53" s="8"/>
      <c r="E53" s="8"/>
      <c r="F53" s="8"/>
      <c r="G53" s="8"/>
      <c r="H53" s="8"/>
    </row>
    <row r="54" spans="2:8" ht="18.75" customHeight="1">
      <c r="B54" s="8"/>
      <c r="C54" s="8"/>
      <c r="D54" s="8"/>
      <c r="E54" s="8"/>
      <c r="F54" s="8"/>
      <c r="G54" s="8"/>
      <c r="H54" s="8"/>
    </row>
    <row r="55" spans="2:8" ht="18.75" customHeight="1">
      <c r="B55" s="8"/>
      <c r="C55" s="8"/>
      <c r="D55" s="8"/>
      <c r="E55" s="8"/>
      <c r="F55" s="8"/>
      <c r="G55" s="8"/>
      <c r="H55" s="8"/>
    </row>
    <row r="56" spans="2:8" ht="18.75" customHeight="1">
      <c r="B56" s="8"/>
      <c r="C56" s="8"/>
      <c r="D56" s="8"/>
      <c r="E56" s="8"/>
      <c r="F56" s="8"/>
      <c r="G56" s="8"/>
      <c r="H56" s="8"/>
    </row>
    <row r="57" spans="2:8" ht="18.75" customHeight="1">
      <c r="B57" s="8"/>
      <c r="C57" s="8"/>
      <c r="D57" s="8"/>
      <c r="E57" s="8"/>
      <c r="F57" s="8"/>
      <c r="G57" s="8"/>
      <c r="H57" s="8"/>
    </row>
    <row r="58" spans="2:8" ht="18.75" customHeight="1">
      <c r="B58" s="8"/>
      <c r="C58" s="8"/>
      <c r="D58" s="8"/>
      <c r="E58" s="8"/>
      <c r="F58" s="8"/>
      <c r="G58" s="8"/>
      <c r="H58" s="8"/>
    </row>
    <row r="59" spans="2:8" ht="18.75" customHeight="1">
      <c r="B59" s="8"/>
      <c r="C59" s="8"/>
      <c r="D59" s="8"/>
      <c r="E59" s="8"/>
      <c r="F59" s="8"/>
      <c r="G59" s="8"/>
      <c r="H59" s="8"/>
    </row>
    <row r="60" spans="2:8" ht="18.75" customHeight="1">
      <c r="B60" s="8"/>
      <c r="C60" s="8"/>
      <c r="D60" s="8"/>
      <c r="E60" s="8"/>
      <c r="F60" s="8"/>
      <c r="G60" s="8"/>
      <c r="H60" s="8"/>
    </row>
    <row r="61" spans="2:8" ht="18.75" customHeight="1">
      <c r="B61" s="8"/>
      <c r="C61" s="8"/>
      <c r="D61" s="8"/>
      <c r="E61" s="8"/>
      <c r="F61" s="8"/>
      <c r="G61" s="8"/>
      <c r="H61" s="8"/>
    </row>
    <row r="62" spans="2:8" ht="18.75" customHeight="1">
      <c r="B62" s="8"/>
      <c r="C62" s="8"/>
      <c r="D62" s="8"/>
      <c r="E62" s="8"/>
      <c r="F62" s="8"/>
      <c r="G62" s="8"/>
      <c r="H62" s="8"/>
    </row>
  </sheetData>
  <sheetProtection formatCells="0" formatColumns="0" formatRows="0" insertRows="0" deleteRows="0" selectLockedCells="1" sort="0" autoFilter="0" pivotTables="0"/>
  <conditionalFormatting sqref="B4:B6">
    <cfRule type="duplicateValues" dxfId="49" priority="82"/>
  </conditionalFormatting>
  <conditionalFormatting sqref="C4:C17">
    <cfRule type="duplicateValues" dxfId="48" priority="83"/>
  </conditionalFormatting>
  <printOptions horizontalCentered="1"/>
  <pageMargins left="0.25" right="0.25" top="0.75" bottom="0.75" header="0.3" footer="0.3"/>
  <pageSetup fitToHeight="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tabColor theme="9" tint="-0.249977111117893"/>
    <pageSetUpPr autoPageBreaks="0" fitToPage="1"/>
  </sheetPr>
  <dimension ref="B1:K13"/>
  <sheetViews>
    <sheetView showGridLines="0" topLeftCell="B1" workbookViewId="0">
      <selection activeCell="B4" sqref="B4"/>
    </sheetView>
  </sheetViews>
  <sheetFormatPr defaultColWidth="9.140625" defaultRowHeight="18.75" customHeight="1"/>
  <cols>
    <col min="1" max="1" width="1.28515625" style="1" customWidth="1"/>
    <col min="2" max="2" width="23" style="1" bestFit="1" customWidth="1"/>
    <col min="3" max="3" width="14.42578125" style="1" customWidth="1"/>
    <col min="4" max="4" width="28" style="1" customWidth="1"/>
    <col min="5" max="5" width="12.7109375" style="1" customWidth="1"/>
    <col min="6" max="6" width="24.85546875" style="1" customWidth="1"/>
    <col min="7" max="7" width="17.28515625" style="1" customWidth="1"/>
    <col min="8" max="8" width="29" style="2" customWidth="1"/>
    <col min="9" max="9" width="14.85546875" style="1" customWidth="1"/>
    <col min="10" max="10" width="22.7109375" style="1" customWidth="1"/>
    <col min="11" max="11" width="15.28515625" style="3" customWidth="1"/>
    <col min="12" max="16384" width="9.140625" style="1"/>
  </cols>
  <sheetData>
    <row r="1" spans="2:11" ht="31.5" customHeight="1"/>
    <row r="2" spans="2:11" ht="28.5" customHeight="1">
      <c r="C2" s="5" t="s">
        <v>17</v>
      </c>
    </row>
    <row r="3" spans="2:11" s="6" customFormat="1" ht="21.75" customHeight="1">
      <c r="B3" s="15" t="s">
        <v>6</v>
      </c>
      <c r="C3" s="15" t="s">
        <v>23</v>
      </c>
      <c r="D3" s="15" t="s">
        <v>42</v>
      </c>
      <c r="E3" s="15" t="s">
        <v>2</v>
      </c>
      <c r="F3" s="15" t="s">
        <v>3</v>
      </c>
      <c r="G3" s="15" t="s">
        <v>22</v>
      </c>
      <c r="H3" s="15" t="s">
        <v>98</v>
      </c>
      <c r="I3" s="14" t="s">
        <v>0</v>
      </c>
      <c r="J3" s="14" t="s">
        <v>16</v>
      </c>
      <c r="K3" s="14" t="s">
        <v>7</v>
      </c>
    </row>
    <row r="4" spans="2:11" ht="18.75" customHeight="1">
      <c r="B4" s="86" t="str">
        <f>C4&amp; " - "&amp;D4</f>
        <v>96 - Mr DUPONT</v>
      </c>
      <c r="C4" s="93" t="s">
        <v>82</v>
      </c>
      <c r="D4" s="86" t="s">
        <v>83</v>
      </c>
      <c r="E4" s="86"/>
      <c r="F4" s="86" t="s">
        <v>79</v>
      </c>
      <c r="G4" s="86" t="s">
        <v>26</v>
      </c>
      <c r="H4" s="86" t="s">
        <v>27</v>
      </c>
      <c r="I4" s="88"/>
      <c r="J4" s="85"/>
      <c r="K4" s="87"/>
    </row>
    <row r="5" spans="2:11" ht="18.75" customHeight="1">
      <c r="B5" s="86" t="str">
        <f>C5&amp; " - "&amp;D5</f>
        <v>97 - Mr MARTIN</v>
      </c>
      <c r="C5" s="93" t="s">
        <v>84</v>
      </c>
      <c r="D5" s="86" t="s">
        <v>85</v>
      </c>
      <c r="E5" s="86"/>
      <c r="F5" s="86" t="s">
        <v>87</v>
      </c>
      <c r="G5" s="86" t="s">
        <v>89</v>
      </c>
      <c r="H5" s="86" t="s">
        <v>25</v>
      </c>
      <c r="I5" s="88"/>
      <c r="J5" s="85"/>
      <c r="K5" s="87"/>
    </row>
    <row r="6" spans="2:11" ht="18.75" customHeight="1">
      <c r="B6" s="15" t="str">
        <f t="shared" ref="B6" si="0">C6&amp; " - "&amp;D6</f>
        <v>98 - Mr LEFEBVRE Frédéric</v>
      </c>
      <c r="C6" s="15" t="s">
        <v>86</v>
      </c>
      <c r="D6" s="15" t="s">
        <v>28</v>
      </c>
      <c r="E6" s="15"/>
      <c r="F6" s="86" t="s">
        <v>88</v>
      </c>
      <c r="G6" s="15" t="s">
        <v>90</v>
      </c>
      <c r="H6" s="15" t="s">
        <v>24</v>
      </c>
      <c r="I6" s="14"/>
      <c r="J6" s="14"/>
      <c r="K6" s="14"/>
    </row>
    <row r="7" spans="2:11" ht="18.75" customHeight="1">
      <c r="B7" s="86" t="str">
        <f t="shared" ref="B7:B12" si="1">C7&amp; " - "&amp;D7</f>
        <v xml:space="preserve"> - </v>
      </c>
      <c r="C7" s="93"/>
      <c r="D7" s="86"/>
      <c r="E7" s="86"/>
      <c r="F7" s="86"/>
      <c r="G7" s="86"/>
      <c r="H7" s="86"/>
      <c r="I7" s="88"/>
      <c r="J7" s="85"/>
      <c r="K7" s="87"/>
    </row>
    <row r="8" spans="2:11" ht="18.75" customHeight="1">
      <c r="B8" s="86" t="str">
        <f t="shared" si="1"/>
        <v xml:space="preserve"> - </v>
      </c>
      <c r="C8" s="93"/>
      <c r="D8" s="86"/>
      <c r="E8" s="86"/>
      <c r="F8" s="86"/>
      <c r="G8" s="86"/>
      <c r="H8" s="86"/>
      <c r="I8" s="88"/>
      <c r="J8" s="85"/>
      <c r="K8" s="87"/>
    </row>
    <row r="9" spans="2:11" ht="18.75" customHeight="1">
      <c r="B9" s="86" t="str">
        <f t="shared" si="1"/>
        <v xml:space="preserve"> - </v>
      </c>
      <c r="C9" s="93"/>
      <c r="D9" s="86"/>
      <c r="E9" s="86"/>
      <c r="F9" s="86"/>
      <c r="G9" s="86"/>
      <c r="H9" s="86"/>
      <c r="I9" s="88"/>
      <c r="J9" s="85"/>
      <c r="K9" s="87"/>
    </row>
    <row r="10" spans="2:11" ht="18.75" customHeight="1">
      <c r="B10" s="86" t="str">
        <f t="shared" si="1"/>
        <v xml:space="preserve"> - </v>
      </c>
      <c r="C10" s="93"/>
      <c r="D10" s="86"/>
      <c r="E10" s="86"/>
      <c r="F10" s="86"/>
      <c r="G10" s="86"/>
      <c r="H10" s="86"/>
      <c r="I10" s="88"/>
      <c r="J10" s="85"/>
      <c r="K10" s="87"/>
    </row>
    <row r="11" spans="2:11" ht="18.75" customHeight="1">
      <c r="B11" s="16" t="str">
        <f t="shared" si="1"/>
        <v xml:space="preserve"> - </v>
      </c>
      <c r="C11" s="19"/>
      <c r="D11" s="16"/>
      <c r="E11" s="16"/>
      <c r="F11" s="16"/>
      <c r="G11" s="16"/>
      <c r="H11" s="16"/>
      <c r="I11" s="18"/>
      <c r="J11" s="17"/>
      <c r="K11" s="18"/>
    </row>
    <row r="12" spans="2:11" ht="18.75" customHeight="1">
      <c r="B12" s="16" t="str">
        <f t="shared" si="1"/>
        <v xml:space="preserve"> - </v>
      </c>
      <c r="C12" s="19"/>
      <c r="D12" s="16"/>
      <c r="E12" s="16"/>
      <c r="F12" s="16"/>
      <c r="G12" s="16"/>
      <c r="H12" s="16"/>
      <c r="I12" s="18"/>
      <c r="J12" s="17"/>
      <c r="K12" s="18"/>
    </row>
    <row r="13" spans="2:11" ht="18.75" customHeight="1">
      <c r="B13" s="28" t="s">
        <v>19</v>
      </c>
      <c r="C13" s="29" t="str">
        <f>"Total clients : "&amp;SUBTOTAL(103,[N° de société])</f>
        <v>Total clients : 3</v>
      </c>
      <c r="D13" s="28"/>
      <c r="E13" s="28"/>
      <c r="F13" s="28"/>
      <c r="G13" s="28"/>
      <c r="H13" s="28"/>
      <c r="I13" s="30"/>
      <c r="J13" s="28"/>
      <c r="K13" s="30">
        <f>SUBTOTAL(103,[Télécopie])</f>
        <v>0</v>
      </c>
    </row>
  </sheetData>
  <sheetProtection formatCells="0" formatColumns="0" formatRows="0" insertColumns="0" insertRows="0" insertHyperlinks="0" deleteColumns="0" deleteRows="0" selectLockedCells="1" sort="0" autoFilter="0" pivotTables="0"/>
  <conditionalFormatting sqref="C11:C12">
    <cfRule type="duplicateValues" dxfId="38" priority="15"/>
  </conditionalFormatting>
  <conditionalFormatting sqref="D11:D12">
    <cfRule type="duplicateValues" dxfId="37" priority="16"/>
  </conditionalFormatting>
  <printOptions horizontalCentered="1"/>
  <pageMargins left="0.25" right="0.25" top="0.75" bottom="0.75" header="0.3" footer="0.3"/>
  <pageSetup scale="77" fitToHeight="0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M40"/>
  <sheetViews>
    <sheetView tabSelected="1" workbookViewId="0">
      <selection activeCell="D4" sqref="D4"/>
    </sheetView>
  </sheetViews>
  <sheetFormatPr defaultColWidth="9.140625" defaultRowHeight="27.75" customHeight="1"/>
  <cols>
    <col min="1" max="1" width="16" style="2" customWidth="1"/>
    <col min="2" max="2" width="15" style="2" customWidth="1"/>
    <col min="3" max="3" width="26.28515625" style="2" customWidth="1"/>
    <col min="4" max="4" width="30.42578125" style="2" customWidth="1"/>
    <col min="5" max="5" width="11.42578125" style="2" customWidth="1"/>
    <col min="6" max="6" width="10.5703125" style="4" customWidth="1"/>
    <col min="7" max="7" width="0.28515625" style="4" customWidth="1"/>
    <col min="8" max="8" width="0.42578125" style="4" customWidth="1"/>
    <col min="9" max="9" width="13.28515625" style="4" customWidth="1"/>
    <col min="10" max="10" width="10.28515625" style="4" customWidth="1"/>
    <col min="11" max="11" width="13.7109375" style="4" customWidth="1"/>
    <col min="12" max="12" width="2.140625" style="2" customWidth="1"/>
    <col min="13" max="16384" width="9.140625" style="2"/>
  </cols>
  <sheetData>
    <row r="1" spans="1:13" ht="21.75" customHeight="1">
      <c r="A1" s="8"/>
      <c r="B1" s="8"/>
      <c r="C1" s="8"/>
      <c r="D1" s="8"/>
      <c r="E1" s="8"/>
      <c r="F1" s="44"/>
      <c r="G1" s="44"/>
      <c r="H1" s="44"/>
      <c r="I1" s="44"/>
      <c r="J1" s="44"/>
      <c r="K1" s="44"/>
      <c r="L1" s="8"/>
      <c r="M1" s="8"/>
    </row>
    <row r="2" spans="1:13" ht="36.75" customHeight="1">
      <c r="B2" s="107" t="s">
        <v>74</v>
      </c>
      <c r="C2" s="8"/>
      <c r="D2" s="191"/>
      <c r="E2" s="191"/>
      <c r="F2" s="191"/>
      <c r="G2" s="44"/>
      <c r="H2" s="44"/>
      <c r="I2" s="44"/>
      <c r="J2" s="44"/>
      <c r="K2" s="44"/>
      <c r="L2" s="8"/>
      <c r="M2" s="8"/>
    </row>
    <row r="3" spans="1:13" ht="27.75" customHeight="1">
      <c r="A3" s="110" t="s">
        <v>76</v>
      </c>
      <c r="B3" s="46" t="s">
        <v>75</v>
      </c>
      <c r="C3" s="46" t="s">
        <v>42</v>
      </c>
      <c r="D3" s="110" t="s">
        <v>80</v>
      </c>
      <c r="E3" s="108" t="s">
        <v>81</v>
      </c>
      <c r="F3" s="47" t="s">
        <v>10</v>
      </c>
      <c r="G3" s="47" t="s">
        <v>12</v>
      </c>
      <c r="H3" s="47" t="s">
        <v>20</v>
      </c>
      <c r="I3" s="82" t="s">
        <v>77</v>
      </c>
      <c r="J3" s="82" t="s">
        <v>40</v>
      </c>
      <c r="K3" s="82" t="s">
        <v>78</v>
      </c>
      <c r="L3" s="8"/>
      <c r="M3" s="8"/>
    </row>
    <row r="4" spans="1:13" ht="27.75" customHeight="1">
      <c r="A4" s="48">
        <f>FacturesPrincipal[[#This Row],[Date du devis]]</f>
        <v>43072</v>
      </c>
      <c r="B4" s="32" t="str">
        <f>FacturesPrincipal[[#This Row],[N° de devis]]</f>
        <v>PRR9930826</v>
      </c>
      <c r="C4" s="32" t="str">
        <f>FacturesPrincipal[[#This Row],[Client Travaux]]</f>
        <v>98 - Mr LEFEBVRE Frédéric</v>
      </c>
      <c r="D4" s="111" t="str">
        <f>IFERROR(VLOOKUP(FacturesPrincipal6[[#This Row],[Client Travaux]],Listedesclients[[Recherche]:[Ville]],7,FALSE),"")</f>
        <v>WASQUEHAL</v>
      </c>
      <c r="E4" s="109"/>
      <c r="F4" s="91">
        <v>0.2</v>
      </c>
      <c r="G4" s="92"/>
      <c r="H4" s="92"/>
      <c r="I4" s="92">
        <f>SUMIF(Détailsfacture[N° du devis],"="&amp;FacturesPrincipal6[[#This Row],[N° de devis]],Détailsfacture[Total HT])</f>
        <v>1440</v>
      </c>
      <c r="J4" s="92">
        <f>FacturesPrincipal6[[#This Row],[Total HT]]*FacturesPrincipal6[[#This Row],[Taux T.V.A.]]</f>
        <v>288</v>
      </c>
      <c r="K4" s="92">
        <f>(FacturesPrincipal6[[#This Row],[Total HT]]*(1+FacturesPrincipal6[[#This Row],[Taux T.V.A.]]))+FacturesPrincipal6[[#This Row],[Autre]]-FacturesPrincipal6[[#This Row],[Dépôt]]</f>
        <v>1728</v>
      </c>
      <c r="L4" s="8"/>
      <c r="M4" s="8"/>
    </row>
    <row r="5" spans="1:13" ht="27.75" customHeight="1">
      <c r="A5" s="48">
        <f>FacturesPrincipal[[#This Row],[Date du devis]]</f>
        <v>43073</v>
      </c>
      <c r="B5" s="32" t="str">
        <f>FacturesPrincipal[[#This Row],[N° de devis]]</f>
        <v>PRR9930827</v>
      </c>
      <c r="C5" s="32" t="str">
        <f>FacturesPrincipal[[#This Row],[Client Travaux]]</f>
        <v>96 - Mr DUPONT</v>
      </c>
      <c r="D5" s="111" t="str">
        <f>IFERROR(VLOOKUP(FacturesPrincipal6[[#This Row],[Client Travaux]],Listedesclients[[Recherche]:[Ville]],7,FALSE),"")</f>
        <v>LILLE</v>
      </c>
      <c r="E5" s="109"/>
      <c r="F5" s="91">
        <v>0.2</v>
      </c>
      <c r="G5" s="92">
        <v>0</v>
      </c>
      <c r="H5" s="92">
        <v>0</v>
      </c>
      <c r="I5" s="92">
        <f>SUMIF(Détailsfacture[N° du devis],"="&amp;FacturesPrincipal6[[#This Row],[N° de devis]],Détailsfacture[Total HT])</f>
        <v>0</v>
      </c>
      <c r="J5" s="92">
        <f>FacturesPrincipal6[[#This Row],[Total HT]]*FacturesPrincipal6[[#This Row],[Taux T.V.A.]]</f>
        <v>0</v>
      </c>
      <c r="K5" s="92">
        <f>(FacturesPrincipal6[[#This Row],[Total HT]]*(1+FacturesPrincipal6[[#This Row],[Taux T.V.A.]]))+FacturesPrincipal6[[#This Row],[Autre]]-FacturesPrincipal6[[#This Row],[Dépôt]]</f>
        <v>0</v>
      </c>
      <c r="L5" s="8"/>
      <c r="M5" s="8"/>
    </row>
    <row r="6" spans="1:13" ht="27.75" customHeight="1">
      <c r="A6" s="48">
        <f>FacturesPrincipal[[#This Row],[Date du devis]]</f>
        <v>43080</v>
      </c>
      <c r="B6" s="32" t="str">
        <f>FacturesPrincipal[[#This Row],[N° de devis]]</f>
        <v>PRR9930828</v>
      </c>
      <c r="C6" s="32" t="str">
        <f>FacturesPrincipal[[#This Row],[Client Travaux]]</f>
        <v>97 - Mr MARTIN</v>
      </c>
      <c r="D6" s="111" t="str">
        <f>IFERROR(VLOOKUP(FacturesPrincipal6[[#This Row],[Client Travaux]],Listedesclients[[Recherche]:[Ville]],7,FALSE),"")</f>
        <v>MARCQ EN BAROEUL</v>
      </c>
      <c r="E6" s="109"/>
      <c r="F6" s="91">
        <v>0.2</v>
      </c>
      <c r="G6" s="92">
        <v>0</v>
      </c>
      <c r="H6" s="92">
        <v>0</v>
      </c>
      <c r="I6" s="92">
        <f>SUMIF(Détailsfacture[N° du devis],"="&amp;FacturesPrincipal6[[#This Row],[N° de devis]],Détailsfacture[Total HT])</f>
        <v>0</v>
      </c>
      <c r="J6" s="92">
        <f>FacturesPrincipal6[[#This Row],[Total HT]]*FacturesPrincipal6[[#This Row],[Taux T.V.A.]]</f>
        <v>0</v>
      </c>
      <c r="K6" s="92">
        <f>(FacturesPrincipal6[[#This Row],[Total HT]]*(1+FacturesPrincipal6[[#This Row],[Taux T.V.A.]]))+FacturesPrincipal6[[#This Row],[Autre]]-FacturesPrincipal6[[#This Row],[Dépôt]]</f>
        <v>0</v>
      </c>
      <c r="L6" s="8"/>
      <c r="M6" s="8"/>
    </row>
    <row r="7" spans="1:13" ht="27.75" customHeight="1">
      <c r="A7" s="48">
        <f>FacturesPrincipal[[#This Row],[Date du devis]]</f>
        <v>0</v>
      </c>
      <c r="B7" s="32"/>
      <c r="C7" s="32"/>
      <c r="D7" s="111" t="str">
        <f>IFERROR(VLOOKUP(FacturesPrincipal6[[#This Row],[Client Travaux]],Listedesclients[[Recherche]:[Ville]],7,FALSE),"")</f>
        <v/>
      </c>
      <c r="E7" s="109"/>
      <c r="F7" s="91"/>
      <c r="G7" s="92"/>
      <c r="H7" s="92"/>
      <c r="I7" s="92"/>
      <c r="J7" s="92"/>
      <c r="K7" s="92"/>
      <c r="L7" s="8"/>
      <c r="M7" s="8"/>
    </row>
    <row r="8" spans="1:13" ht="27.75" customHeight="1">
      <c r="A8" s="48">
        <f>FacturesPrincipal[[#This Row],[Date du devis]]</f>
        <v>0</v>
      </c>
      <c r="B8" s="32"/>
      <c r="C8" s="32"/>
      <c r="D8" s="111" t="str">
        <f>IFERROR(VLOOKUP(FacturesPrincipal6[[#This Row],[Client Travaux]],Listedesclients[[Recherche]:[Ville]],7,FALSE),"")</f>
        <v/>
      </c>
      <c r="E8" s="109"/>
      <c r="F8" s="91"/>
      <c r="G8" s="92"/>
      <c r="H8" s="92"/>
      <c r="I8" s="92"/>
      <c r="J8" s="92"/>
      <c r="K8" s="92"/>
      <c r="L8" s="8"/>
      <c r="M8" s="8"/>
    </row>
    <row r="9" spans="1:13" ht="27.75" customHeight="1">
      <c r="A9" s="48">
        <f>FacturesPrincipal[[#This Row],[Date du devis]]</f>
        <v>0</v>
      </c>
      <c r="B9" s="32"/>
      <c r="C9" s="32"/>
      <c r="D9" s="111" t="str">
        <f>IFERROR(VLOOKUP(FacturesPrincipal6[[#This Row],[Client Travaux]],Listedesclients[[Recherche]:[Ville]],7,FALSE),"")</f>
        <v/>
      </c>
      <c r="E9" s="109"/>
      <c r="F9" s="91"/>
      <c r="G9" s="92"/>
      <c r="H9" s="92"/>
      <c r="I9" s="92"/>
      <c r="J9" s="92"/>
      <c r="K9" s="92"/>
      <c r="L9" s="8"/>
      <c r="M9" s="8"/>
    </row>
    <row r="10" spans="1:13" ht="27.75" customHeight="1">
      <c r="A10" s="48">
        <f>FacturesPrincipal[[#This Row],[Date du devis]]</f>
        <v>0</v>
      </c>
      <c r="B10" s="32"/>
      <c r="C10" s="32"/>
      <c r="D10" s="111" t="str">
        <f>IFERROR(VLOOKUP(FacturesPrincipal6[[#This Row],[Client Travaux]],Listedesclients[[Recherche]:[Ville]],7,FALSE),"")</f>
        <v/>
      </c>
      <c r="E10" s="109"/>
      <c r="F10" s="91"/>
      <c r="G10" s="92"/>
      <c r="H10" s="92"/>
      <c r="I10" s="92"/>
      <c r="J10" s="92"/>
      <c r="K10" s="92"/>
      <c r="L10" s="8"/>
      <c r="M10" s="8"/>
    </row>
    <row r="11" spans="1:13" ht="27.75" customHeight="1">
      <c r="A11" s="48">
        <f>FacturesPrincipal[[#This Row],[Date du devis]]</f>
        <v>0</v>
      </c>
      <c r="B11" s="32"/>
      <c r="C11" s="32"/>
      <c r="D11" s="111" t="str">
        <f>IFERROR(VLOOKUP(FacturesPrincipal6[[#This Row],[Client Travaux]],Listedesclients[[Recherche]:[Ville]],7,FALSE),"")</f>
        <v/>
      </c>
      <c r="E11" s="109"/>
      <c r="F11" s="91"/>
      <c r="G11" s="92"/>
      <c r="H11" s="92"/>
      <c r="I11" s="92"/>
      <c r="J11" s="92"/>
      <c r="K11" s="92"/>
      <c r="L11" s="8"/>
      <c r="M11" s="8"/>
    </row>
    <row r="12" spans="1:13" ht="27.75" customHeight="1">
      <c r="A12" s="48">
        <f>FacturesPrincipal[[#This Row],[Date du devis]]</f>
        <v>0</v>
      </c>
      <c r="B12" s="32"/>
      <c r="C12" s="32"/>
      <c r="D12" s="111" t="str">
        <f>IFERROR(VLOOKUP(FacturesPrincipal6[[#This Row],[Client Travaux]],Listedesclients[[Recherche]:[Ville]],7,FALSE),"")</f>
        <v/>
      </c>
      <c r="E12" s="109"/>
      <c r="F12" s="91"/>
      <c r="G12" s="92"/>
      <c r="H12" s="92"/>
      <c r="I12" s="92"/>
      <c r="J12" s="92"/>
      <c r="K12" s="92"/>
      <c r="L12" s="8"/>
      <c r="M12" s="8"/>
    </row>
    <row r="13" spans="1:13" ht="27.75" customHeight="1">
      <c r="A13" s="48">
        <f>FacturesPrincipal[[#This Row],[Date du devis]]</f>
        <v>0</v>
      </c>
      <c r="B13" s="32"/>
      <c r="C13" s="32"/>
      <c r="D13" s="111" t="str">
        <f>IFERROR(VLOOKUP(FacturesPrincipal6[[#This Row],[Client Travaux]],Listedesclients[[Recherche]:[Ville]],7,FALSE),"")</f>
        <v/>
      </c>
      <c r="E13" s="109"/>
      <c r="F13" s="91"/>
      <c r="G13" s="92"/>
      <c r="H13" s="92"/>
      <c r="I13" s="92"/>
      <c r="J13" s="92"/>
      <c r="K13" s="92"/>
      <c r="L13" s="8"/>
      <c r="M13" s="8"/>
    </row>
    <row r="14" spans="1:13" ht="27.75" customHeight="1">
      <c r="A14" s="48">
        <f>FacturesPrincipal[[#This Row],[Date du devis]]</f>
        <v>0</v>
      </c>
      <c r="B14" s="32"/>
      <c r="C14" s="32"/>
      <c r="D14" s="111" t="str">
        <f>IFERROR(VLOOKUP(FacturesPrincipal6[[#This Row],[Client Travaux]],Listedesclients[[Recherche]:[Ville]],7,FALSE),"")</f>
        <v/>
      </c>
      <c r="E14" s="109"/>
      <c r="F14" s="91"/>
      <c r="G14" s="92"/>
      <c r="H14" s="92"/>
      <c r="I14" s="92"/>
      <c r="J14" s="92"/>
      <c r="K14" s="92"/>
      <c r="L14" s="8"/>
      <c r="M14" s="8"/>
    </row>
    <row r="15" spans="1:13" ht="27.75" customHeight="1">
      <c r="A15" s="48">
        <f>FacturesPrincipal[[#This Row],[Date du devis]]</f>
        <v>0</v>
      </c>
      <c r="B15" s="32"/>
      <c r="C15" s="32"/>
      <c r="D15" s="111" t="str">
        <f>IFERROR(VLOOKUP(FacturesPrincipal6[[#This Row],[Client Travaux]],Listedesclients[[Recherche]:[Ville]],7,FALSE),"")</f>
        <v/>
      </c>
      <c r="E15" s="109"/>
      <c r="F15" s="91"/>
      <c r="G15" s="92"/>
      <c r="H15" s="92"/>
      <c r="I15" s="92"/>
      <c r="J15" s="92"/>
      <c r="K15" s="92"/>
      <c r="L15" s="8"/>
      <c r="M15" s="8"/>
    </row>
    <row r="16" spans="1:13" ht="27.75" customHeight="1">
      <c r="A16" s="48">
        <f>FacturesPrincipal[[#This Row],[Date du devis]]</f>
        <v>0</v>
      </c>
      <c r="B16" s="32"/>
      <c r="C16" s="32"/>
      <c r="D16" s="111" t="str">
        <f>IFERROR(VLOOKUP(FacturesPrincipal6[[#This Row],[Client Travaux]],Listedesclients[[Recherche]:[Ville]],7,FALSE),"")</f>
        <v/>
      </c>
      <c r="E16" s="109"/>
      <c r="F16" s="91"/>
      <c r="G16" s="92"/>
      <c r="H16" s="92"/>
      <c r="I16" s="92"/>
      <c r="J16" s="92"/>
      <c r="K16" s="92"/>
      <c r="L16" s="8"/>
      <c r="M16" s="8"/>
    </row>
    <row r="17" spans="1:13" ht="27.75" customHeight="1">
      <c r="A17" s="48">
        <f>FacturesPrincipal[[#This Row],[Date du devis]]</f>
        <v>0</v>
      </c>
      <c r="B17" s="32"/>
      <c r="C17" s="32"/>
      <c r="D17" s="111" t="str">
        <f>IFERROR(VLOOKUP(FacturesPrincipal6[[#This Row],[Client Travaux]],Listedesclients[[Recherche]:[Ville]],7,FALSE),"")</f>
        <v/>
      </c>
      <c r="E17" s="109"/>
      <c r="F17" s="91"/>
      <c r="G17" s="92"/>
      <c r="H17" s="92"/>
      <c r="I17" s="92"/>
      <c r="J17" s="92"/>
      <c r="K17" s="92"/>
      <c r="L17" s="8"/>
      <c r="M17" s="8"/>
    </row>
    <row r="18" spans="1:13" ht="27.75" customHeight="1">
      <c r="A18" s="48">
        <f>FacturesPrincipal[[#This Row],[Date du devis]]</f>
        <v>0</v>
      </c>
      <c r="B18" s="32"/>
      <c r="C18" s="32"/>
      <c r="D18" s="111" t="str">
        <f>IFERROR(VLOOKUP(FacturesPrincipal6[[#This Row],[Client Travaux]],Listedesclients[[Recherche]:[Ville]],7,FALSE),"")</f>
        <v/>
      </c>
      <c r="E18" s="109"/>
      <c r="F18" s="91"/>
      <c r="G18" s="92"/>
      <c r="H18" s="92"/>
      <c r="I18" s="92"/>
      <c r="J18" s="92"/>
      <c r="K18" s="92"/>
      <c r="L18" s="8"/>
      <c r="M18" s="8"/>
    </row>
    <row r="19" spans="1:13" ht="27.75" customHeight="1">
      <c r="A19" s="48">
        <f>FacturesPrincipal[[#This Row],[Date du devis]]</f>
        <v>0</v>
      </c>
      <c r="B19" s="32"/>
      <c r="C19" s="32"/>
      <c r="D19" s="111" t="str">
        <f>IFERROR(VLOOKUP(FacturesPrincipal6[[#This Row],[Client Travaux]],Listedesclients[[Recherche]:[Ville]],7,FALSE),"")</f>
        <v/>
      </c>
      <c r="E19" s="109"/>
      <c r="F19" s="91"/>
      <c r="G19" s="92"/>
      <c r="H19" s="92"/>
      <c r="I19" s="92"/>
      <c r="J19" s="92"/>
      <c r="K19" s="92"/>
      <c r="L19" s="8"/>
      <c r="M19" s="8"/>
    </row>
    <row r="20" spans="1:13" ht="27.75" customHeight="1">
      <c r="A20" s="48">
        <f>FacturesPrincipal[[#This Row],[Date du devis]]</f>
        <v>0</v>
      </c>
      <c r="B20" s="32"/>
      <c r="C20" s="32"/>
      <c r="D20" s="111" t="str">
        <f>IFERROR(VLOOKUP(FacturesPrincipal6[[#This Row],[Client Travaux]],Listedesclients[[Recherche]:[Ville]],7,FALSE),"")</f>
        <v/>
      </c>
      <c r="E20" s="109"/>
      <c r="F20" s="91"/>
      <c r="G20" s="92"/>
      <c r="H20" s="92"/>
      <c r="I20" s="92"/>
      <c r="J20" s="92"/>
      <c r="K20" s="92"/>
      <c r="L20" s="8"/>
      <c r="M20" s="8"/>
    </row>
    <row r="21" spans="1:13" ht="27.75" customHeight="1">
      <c r="A21" s="48">
        <f>FacturesPrincipal[[#This Row],[Date du devis]]</f>
        <v>0</v>
      </c>
      <c r="B21" s="32"/>
      <c r="C21" s="32"/>
      <c r="D21" s="111" t="str">
        <f>IFERROR(VLOOKUP(FacturesPrincipal6[[#This Row],[Client Travaux]],Listedesclients[[Recherche]:[Ville]],7,FALSE),"")</f>
        <v/>
      </c>
      <c r="E21" s="109"/>
      <c r="F21" s="91"/>
      <c r="G21" s="92"/>
      <c r="H21" s="92"/>
      <c r="I21" s="92"/>
      <c r="J21" s="92"/>
      <c r="K21" s="92"/>
      <c r="L21" s="8"/>
      <c r="M21" s="8"/>
    </row>
    <row r="22" spans="1:13" ht="27.75" customHeight="1">
      <c r="A22" s="48">
        <f>FacturesPrincipal[[#This Row],[Date du devis]]</f>
        <v>0</v>
      </c>
      <c r="B22" s="32"/>
      <c r="C22" s="32"/>
      <c r="D22" s="111" t="str">
        <f>IFERROR(VLOOKUP(FacturesPrincipal6[[#This Row],[Client Travaux]],Listedesclients[[Recherche]:[Ville]],7,FALSE),"")</f>
        <v/>
      </c>
      <c r="E22" s="109"/>
      <c r="F22" s="91"/>
      <c r="G22" s="92"/>
      <c r="H22" s="92"/>
      <c r="I22" s="92"/>
      <c r="J22" s="92"/>
      <c r="K22" s="92"/>
      <c r="L22" s="8"/>
      <c r="M22" s="8"/>
    </row>
    <row r="23" spans="1:13" ht="27.75" customHeight="1">
      <c r="A23" s="48">
        <f>FacturesPrincipal[[#This Row],[Date du devis]]</f>
        <v>0</v>
      </c>
      <c r="B23" s="32"/>
      <c r="C23" s="32"/>
      <c r="D23" s="111" t="str">
        <f>IFERROR(VLOOKUP(FacturesPrincipal6[[#This Row],[Client Travaux]],Listedesclients[[Recherche]:[Ville]],7,FALSE),"")</f>
        <v/>
      </c>
      <c r="E23" s="109"/>
      <c r="F23" s="91"/>
      <c r="G23" s="92"/>
      <c r="H23" s="92"/>
      <c r="I23" s="92"/>
      <c r="J23" s="92"/>
      <c r="K23" s="92"/>
      <c r="L23" s="8"/>
      <c r="M23" s="8"/>
    </row>
    <row r="24" spans="1:13" ht="27.75" customHeight="1">
      <c r="A24" s="48">
        <f>FacturesPrincipal[[#This Row],[Date du devis]]</f>
        <v>0</v>
      </c>
      <c r="B24" s="32"/>
      <c r="C24" s="32"/>
      <c r="D24" s="111" t="str">
        <f>IFERROR(VLOOKUP(FacturesPrincipal6[[#This Row],[Client Travaux]],Listedesclients[[Recherche]:[Ville]],7,FALSE),"")</f>
        <v/>
      </c>
      <c r="E24" s="109"/>
      <c r="F24" s="91"/>
      <c r="G24" s="92"/>
      <c r="H24" s="92"/>
      <c r="I24" s="92"/>
      <c r="J24" s="92"/>
      <c r="K24" s="92"/>
      <c r="L24" s="8"/>
      <c r="M24" s="8"/>
    </row>
    <row r="25" spans="1:13" ht="27.75" customHeight="1">
      <c r="A25" s="48">
        <f>FacturesPrincipal[[#This Row],[Date du devis]]</f>
        <v>0</v>
      </c>
      <c r="B25" s="32"/>
      <c r="C25" s="32"/>
      <c r="D25" s="111" t="str">
        <f>IFERROR(VLOOKUP(FacturesPrincipal6[[#This Row],[Client Travaux]],Listedesclients[[Recherche]:[Ville]],7,FALSE),"")</f>
        <v/>
      </c>
      <c r="E25" s="109"/>
      <c r="F25" s="91"/>
      <c r="G25" s="92"/>
      <c r="H25" s="92"/>
      <c r="I25" s="92"/>
      <c r="J25" s="92"/>
      <c r="K25" s="92"/>
      <c r="L25" s="8"/>
      <c r="M25" s="8"/>
    </row>
    <row r="26" spans="1:13" ht="27.75" customHeight="1">
      <c r="A26" s="48">
        <f>FacturesPrincipal[[#This Row],[Date du devis]]</f>
        <v>0</v>
      </c>
      <c r="B26" s="32"/>
      <c r="C26" s="32"/>
      <c r="D26" s="111" t="str">
        <f>IFERROR(VLOOKUP(FacturesPrincipal6[[#This Row],[Client Travaux]],Listedesclients[[Recherche]:[Ville]],7,FALSE),"")</f>
        <v/>
      </c>
      <c r="E26" s="109"/>
      <c r="F26" s="91"/>
      <c r="G26" s="92"/>
      <c r="H26" s="92"/>
      <c r="I26" s="92"/>
      <c r="J26" s="92"/>
      <c r="K26" s="92"/>
      <c r="L26" s="8"/>
      <c r="M26" s="8"/>
    </row>
    <row r="27" spans="1:13" ht="27.75" customHeight="1">
      <c r="A27" s="48">
        <f>FacturesPrincipal[[#This Row],[Date du devis]]</f>
        <v>0</v>
      </c>
      <c r="B27" s="32"/>
      <c r="C27" s="32"/>
      <c r="D27" s="111" t="str">
        <f>IFERROR(VLOOKUP(FacturesPrincipal6[[#This Row],[Client Travaux]],Listedesclients[[Recherche]:[Ville]],7,FALSE),"")</f>
        <v/>
      </c>
      <c r="E27" s="109"/>
      <c r="F27" s="91"/>
      <c r="G27" s="92"/>
      <c r="H27" s="92"/>
      <c r="I27" s="92"/>
      <c r="J27" s="92"/>
      <c r="K27" s="92"/>
      <c r="L27" s="8"/>
      <c r="M27" s="8"/>
    </row>
    <row r="28" spans="1:13" ht="27.75" customHeight="1">
      <c r="A28" s="48">
        <f>FacturesPrincipal[[#This Row],[Date du devis]]</f>
        <v>0</v>
      </c>
      <c r="B28" s="32"/>
      <c r="C28" s="32"/>
      <c r="D28" s="111" t="str">
        <f>IFERROR(VLOOKUP(FacturesPrincipal6[[#This Row],[Client Travaux]],Listedesclients[[Recherche]:[Ville]],7,FALSE),"")</f>
        <v/>
      </c>
      <c r="E28" s="109"/>
      <c r="F28" s="91"/>
      <c r="G28" s="92"/>
      <c r="H28" s="92"/>
      <c r="I28" s="92"/>
      <c r="J28" s="92"/>
      <c r="K28" s="92"/>
      <c r="L28" s="8"/>
      <c r="M28" s="8"/>
    </row>
    <row r="29" spans="1:13" ht="27.75" customHeight="1">
      <c r="A29" s="100"/>
      <c r="B29" s="99" t="s">
        <v>19</v>
      </c>
      <c r="C29" s="99" t="str">
        <f>"Total des factures : "&amp;SUBTOTAL(103,[N° de devis])</f>
        <v>Total des factures : 3</v>
      </c>
      <c r="D29" s="101"/>
      <c r="E29" s="101"/>
      <c r="F29" s="102"/>
      <c r="G29" s="103">
        <f>SUBTOTAL(109,[Autre])</f>
        <v>0</v>
      </c>
      <c r="H29" s="103">
        <f>SUBTOTAL(109,[Dépôt])</f>
        <v>0</v>
      </c>
      <c r="I29" s="103">
        <f>SUBTOTAL(109,[Total HT])</f>
        <v>1440</v>
      </c>
      <c r="J29" s="103"/>
      <c r="K29" s="103">
        <f>SUBTOTAL(109,[Total TTC])</f>
        <v>1728</v>
      </c>
      <c r="L29" s="8"/>
      <c r="M29" s="8"/>
    </row>
    <row r="30" spans="1:13" ht="27.75" customHeight="1">
      <c r="A30" s="8"/>
      <c r="B30" s="8"/>
      <c r="C30" s="8"/>
      <c r="D30" s="8"/>
      <c r="E30" s="8"/>
      <c r="F30" s="44"/>
      <c r="G30" s="44"/>
      <c r="H30" s="44"/>
      <c r="I30" s="44"/>
      <c r="J30" s="44"/>
      <c r="K30" s="44"/>
      <c r="L30" s="8"/>
      <c r="M30" s="8"/>
    </row>
    <row r="31" spans="1:13" ht="27.75" customHeight="1">
      <c r="A31" s="8"/>
      <c r="B31" s="8"/>
      <c r="C31" s="8"/>
      <c r="D31" s="8"/>
      <c r="E31" s="8"/>
      <c r="F31" s="44"/>
      <c r="G31" s="44"/>
      <c r="H31" s="44"/>
      <c r="I31" s="44"/>
      <c r="J31" s="44"/>
      <c r="K31" s="44"/>
      <c r="L31" s="8"/>
      <c r="M31" s="8"/>
    </row>
    <row r="32" spans="1:13" ht="27.75" customHeight="1">
      <c r="A32" s="8"/>
      <c r="B32" s="8"/>
      <c r="C32" s="8"/>
      <c r="D32" s="8"/>
      <c r="E32" s="8"/>
      <c r="F32" s="44"/>
      <c r="G32" s="44"/>
      <c r="H32" s="44"/>
      <c r="I32" s="44"/>
      <c r="J32" s="44"/>
      <c r="K32" s="44"/>
      <c r="L32" s="8"/>
      <c r="M32" s="8"/>
    </row>
    <row r="33" spans="1:13" ht="27.75" customHeight="1">
      <c r="A33" s="8"/>
      <c r="B33" s="8"/>
      <c r="C33" s="8"/>
      <c r="D33" s="8"/>
      <c r="E33" s="8"/>
      <c r="F33" s="44"/>
      <c r="G33" s="44"/>
      <c r="H33" s="44"/>
      <c r="I33" s="44"/>
      <c r="J33" s="44"/>
      <c r="K33" s="44"/>
      <c r="L33" s="8"/>
      <c r="M33" s="8"/>
    </row>
    <row r="34" spans="1:13" ht="27.75" customHeight="1">
      <c r="A34" s="8"/>
      <c r="B34" s="8"/>
      <c r="C34" s="8"/>
      <c r="D34" s="8"/>
      <c r="E34" s="8"/>
      <c r="F34" s="44"/>
      <c r="G34" s="44"/>
      <c r="H34" s="44"/>
      <c r="I34" s="44"/>
      <c r="J34" s="44"/>
      <c r="K34" s="44"/>
      <c r="L34" s="8"/>
      <c r="M34" s="8"/>
    </row>
    <row r="35" spans="1:13" ht="27.75" customHeight="1">
      <c r="A35" s="8"/>
      <c r="B35" s="8"/>
      <c r="C35" s="8"/>
      <c r="D35" s="8"/>
      <c r="E35" s="8"/>
      <c r="F35" s="44"/>
      <c r="G35" s="44"/>
      <c r="H35" s="44"/>
      <c r="I35" s="44"/>
      <c r="J35" s="44"/>
      <c r="K35" s="44"/>
      <c r="L35" s="8"/>
      <c r="M35" s="8"/>
    </row>
    <row r="36" spans="1:13" ht="27.75" customHeight="1">
      <c r="A36" s="8"/>
      <c r="B36" s="8"/>
      <c r="C36" s="8"/>
      <c r="D36" s="8"/>
      <c r="E36" s="8"/>
      <c r="F36" s="44"/>
      <c r="G36" s="44"/>
      <c r="H36" s="44"/>
      <c r="I36" s="44"/>
      <c r="J36" s="44"/>
      <c r="K36" s="44"/>
      <c r="L36" s="8"/>
      <c r="M36" s="8"/>
    </row>
    <row r="37" spans="1:13" ht="27.75" customHeight="1">
      <c r="A37" s="8"/>
      <c r="B37" s="8"/>
      <c r="C37" s="8"/>
      <c r="D37" s="8"/>
      <c r="E37" s="8"/>
      <c r="F37" s="44"/>
      <c r="G37" s="44"/>
      <c r="H37" s="44"/>
      <c r="I37" s="44"/>
      <c r="J37" s="44"/>
      <c r="K37" s="44"/>
      <c r="L37" s="8"/>
      <c r="M37" s="8"/>
    </row>
    <row r="38" spans="1:13" ht="27.75" customHeight="1">
      <c r="A38" s="8"/>
      <c r="B38" s="8"/>
      <c r="C38" s="8"/>
      <c r="D38" s="8"/>
      <c r="E38" s="8"/>
      <c r="F38" s="44"/>
      <c r="G38" s="44"/>
      <c r="H38" s="44"/>
      <c r="I38" s="44"/>
      <c r="J38" s="44"/>
      <c r="K38" s="44"/>
      <c r="L38" s="8"/>
      <c r="M38" s="8"/>
    </row>
    <row r="39" spans="1:13" ht="27.75" customHeight="1">
      <c r="A39" s="8"/>
      <c r="B39" s="8"/>
      <c r="C39" s="8"/>
      <c r="D39" s="8"/>
      <c r="E39" s="8"/>
      <c r="F39" s="44"/>
      <c r="G39" s="44"/>
      <c r="H39" s="44"/>
      <c r="I39" s="44"/>
      <c r="J39" s="44"/>
      <c r="K39" s="44"/>
      <c r="L39" s="8"/>
      <c r="M39" s="8"/>
    </row>
    <row r="40" spans="1:13" ht="27.75" customHeight="1">
      <c r="A40" s="8"/>
      <c r="B40" s="8"/>
      <c r="C40" s="8"/>
      <c r="D40" s="8"/>
      <c r="E40" s="8"/>
      <c r="F40" s="44"/>
      <c r="G40" s="44"/>
      <c r="H40" s="44"/>
      <c r="I40" s="44"/>
      <c r="J40" s="44"/>
      <c r="K40" s="44"/>
      <c r="L40" s="8"/>
      <c r="M40" s="8"/>
    </row>
  </sheetData>
  <mergeCells count="1">
    <mergeCell ref="D2:F2"/>
  </mergeCells>
  <dataValidations count="1">
    <dataValidation type="list" allowBlank="1" showInputMessage="1" showErrorMessage="1" sqref="C4:C28">
      <formula1>recherchedeclient</formula1>
    </dataValidation>
  </dataValidation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Facture</vt:lpstr>
      <vt:lpstr>Factures – Principal</vt:lpstr>
      <vt:lpstr>Détails de la facture</vt:lpstr>
      <vt:lpstr>Clients</vt:lpstr>
      <vt:lpstr>Liste Devis PLUS</vt:lpstr>
      <vt:lpstr>N°defacture</vt:lpstr>
      <vt:lpstr>Nomdelasociété</vt:lpstr>
      <vt:lpstr>Clients!Print_Titles</vt:lpstr>
      <vt:lpstr>'Détails de la facture'!Print_Titles</vt:lpstr>
      <vt:lpstr>'Factures – Principal'!Print_Titles</vt:lpstr>
      <vt:lpstr>recherchedeclient</vt:lpstr>
      <vt:lpstr>rngFacture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2018-01-16T17:28:27Z</dcterms:created>
  <dcterms:modified xsi:type="dcterms:W3CDTF">2018-01-19T17:27:35Z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TC031076589991</vt:lpwstr>
  </property>
</Properties>
</file>