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honyAUGUSTO\Desktop\"/>
    </mc:Choice>
  </mc:AlternateContent>
  <bookViews>
    <workbookView xWindow="0" yWindow="0" windowWidth="13680" windowHeight="9465" tabRatio="766" activeTab="6" xr2:uid="{17BBCB03-2D60-4F5E-909E-1A9DD1350F9D}"/>
  </bookViews>
  <sheets>
    <sheet name="OUVERTURES 2018" sheetId="1" r:id="rId1"/>
    <sheet name="PREVISIONNEL 2018" sheetId="2" state="hidden" r:id="rId2"/>
    <sheet name="CA 2018" sheetId="7" r:id="rId3"/>
    <sheet name="DROITS D'ENTREES" sheetId="3" state="hidden" r:id="rId4"/>
    <sheet name="LISTE DETAILS FOURNISSEURS" sheetId="5" state="hidden" r:id="rId5"/>
    <sheet name="WOK 2018" sheetId="6" state="hidden" r:id="rId6"/>
    <sheet name="CA 2017" sheetId="4" r:id="rId7"/>
  </sheets>
  <externalReferences>
    <externalReference r:id="rId8"/>
  </externalReferences>
  <definedNames>
    <definedName name="_xlnm._FilterDatabase" localSheetId="6" hidden="1">'CA 2017'!$A$4:$R$4</definedName>
    <definedName name="_xlnm._FilterDatabase" localSheetId="2" hidden="1">'CA 2018'!$A$4:$R$4</definedName>
    <definedName name="_xlnm._FilterDatabase" localSheetId="4" hidden="1">'LISTE DETAILS FOURNISSEURS'!$A$3:$F$3</definedName>
    <definedName name="_xlnm._FilterDatabase" localSheetId="0" hidden="1">'OUVERTURES 2018'!$L$5:$N$16</definedName>
    <definedName name="_xlnm._FilterDatabase" localSheetId="1" hidden="1">'PREVISIONNEL 2018'!$A$7:$L$7</definedName>
    <definedName name="NuméroBac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H7" i="4"/>
  <c r="I7" i="4"/>
  <c r="J7" i="4"/>
  <c r="K7" i="4"/>
  <c r="L7" i="4"/>
  <c r="M7" i="4"/>
  <c r="N7" i="4"/>
  <c r="O7" i="4"/>
  <c r="P7" i="4"/>
  <c r="Q7" i="4"/>
  <c r="G16" i="4"/>
  <c r="H16" i="4"/>
  <c r="I16" i="4"/>
  <c r="J16" i="4"/>
  <c r="K16" i="4"/>
  <c r="L16" i="4"/>
  <c r="M16" i="4"/>
  <c r="N16" i="4"/>
  <c r="O16" i="4"/>
  <c r="P16" i="4"/>
  <c r="Q16" i="4"/>
  <c r="G18" i="4"/>
  <c r="H18" i="4"/>
  <c r="I18" i="4"/>
  <c r="J18" i="4"/>
  <c r="K18" i="4"/>
  <c r="L18" i="4"/>
  <c r="M18" i="4"/>
  <c r="N18" i="4"/>
  <c r="O18" i="4"/>
  <c r="P18" i="4"/>
  <c r="Q18" i="4"/>
  <c r="G10" i="4"/>
  <c r="H10" i="4"/>
  <c r="I10" i="4"/>
  <c r="J10" i="4"/>
  <c r="K10" i="4"/>
  <c r="L10" i="4"/>
  <c r="M10" i="4"/>
  <c r="N10" i="4"/>
  <c r="O10" i="4"/>
  <c r="P10" i="4"/>
  <c r="Q10" i="4"/>
  <c r="G14" i="4"/>
  <c r="H14" i="4"/>
  <c r="I14" i="4"/>
  <c r="J14" i="4"/>
  <c r="K14" i="4"/>
  <c r="L14" i="4"/>
  <c r="M14" i="4"/>
  <c r="N14" i="4"/>
  <c r="O14" i="4"/>
  <c r="P14" i="4"/>
  <c r="Q14" i="4"/>
  <c r="G17" i="4"/>
  <c r="H17" i="4"/>
  <c r="I17" i="4"/>
  <c r="J17" i="4"/>
  <c r="K17" i="4"/>
  <c r="L17" i="4"/>
  <c r="M17" i="4"/>
  <c r="N17" i="4"/>
  <c r="O17" i="4"/>
  <c r="P17" i="4"/>
  <c r="Q17" i="4"/>
  <c r="G6" i="4"/>
  <c r="H6" i="4"/>
  <c r="I6" i="4"/>
  <c r="J6" i="4"/>
  <c r="K6" i="4"/>
  <c r="L6" i="4"/>
  <c r="M6" i="4"/>
  <c r="N6" i="4"/>
  <c r="O6" i="4"/>
  <c r="P6" i="4"/>
  <c r="Q6" i="4"/>
  <c r="G12" i="4"/>
  <c r="H12" i="4"/>
  <c r="I12" i="4"/>
  <c r="J12" i="4"/>
  <c r="K12" i="4"/>
  <c r="L12" i="4"/>
  <c r="M12" i="4"/>
  <c r="N12" i="4"/>
  <c r="O12" i="4"/>
  <c r="P12" i="4"/>
  <c r="Q12" i="4"/>
  <c r="G22" i="4"/>
  <c r="H22" i="4"/>
  <c r="I22" i="4"/>
  <c r="J22" i="4"/>
  <c r="K22" i="4"/>
  <c r="L22" i="4"/>
  <c r="M22" i="4"/>
  <c r="N22" i="4"/>
  <c r="O22" i="4"/>
  <c r="P22" i="4"/>
  <c r="Q22" i="4"/>
  <c r="G13" i="4"/>
  <c r="H13" i="4"/>
  <c r="I13" i="4"/>
  <c r="J13" i="4"/>
  <c r="K13" i="4"/>
  <c r="L13" i="4"/>
  <c r="M13" i="4"/>
  <c r="N13" i="4"/>
  <c r="O13" i="4"/>
  <c r="P13" i="4"/>
  <c r="Q13" i="4"/>
  <c r="G19" i="4"/>
  <c r="H19" i="4"/>
  <c r="I19" i="4"/>
  <c r="J19" i="4"/>
  <c r="K19" i="4"/>
  <c r="L19" i="4"/>
  <c r="M19" i="4"/>
  <c r="N19" i="4"/>
  <c r="O19" i="4"/>
  <c r="P19" i="4"/>
  <c r="Q19" i="4"/>
  <c r="G11" i="4"/>
  <c r="H11" i="4"/>
  <c r="I11" i="4"/>
  <c r="J11" i="4"/>
  <c r="K11" i="4"/>
  <c r="L11" i="4"/>
  <c r="M11" i="4"/>
  <c r="N11" i="4"/>
  <c r="O11" i="4"/>
  <c r="P11" i="4"/>
  <c r="Q11" i="4"/>
  <c r="G34" i="4"/>
  <c r="H34" i="4"/>
  <c r="I34" i="4"/>
  <c r="J34" i="4"/>
  <c r="K34" i="4"/>
  <c r="L34" i="4"/>
  <c r="M34" i="4"/>
  <c r="N34" i="4"/>
  <c r="O34" i="4"/>
  <c r="P34" i="4"/>
  <c r="Q34" i="4"/>
  <c r="G33" i="4"/>
  <c r="H33" i="4"/>
  <c r="I33" i="4"/>
  <c r="J33" i="4"/>
  <c r="K33" i="4"/>
  <c r="L33" i="4"/>
  <c r="M33" i="4"/>
  <c r="N33" i="4"/>
  <c r="O33" i="4"/>
  <c r="P33" i="4"/>
  <c r="Q33" i="4"/>
  <c r="G30" i="4"/>
  <c r="H30" i="4"/>
  <c r="I30" i="4"/>
  <c r="J30" i="4"/>
  <c r="K30" i="4"/>
  <c r="L30" i="4"/>
  <c r="M30" i="4"/>
  <c r="N30" i="4"/>
  <c r="O30" i="4"/>
  <c r="P30" i="4"/>
  <c r="Q30" i="4"/>
  <c r="G29" i="4"/>
  <c r="H29" i="4"/>
  <c r="I29" i="4"/>
  <c r="J29" i="4"/>
  <c r="K29" i="4"/>
  <c r="L29" i="4"/>
  <c r="M29" i="4"/>
  <c r="N29" i="4"/>
  <c r="O29" i="4"/>
  <c r="P29" i="4"/>
  <c r="Q29" i="4"/>
  <c r="G9" i="4"/>
  <c r="H9" i="4"/>
  <c r="I9" i="4"/>
  <c r="J9" i="4"/>
  <c r="K9" i="4"/>
  <c r="L9" i="4"/>
  <c r="M9" i="4"/>
  <c r="N9" i="4"/>
  <c r="O9" i="4"/>
  <c r="P9" i="4"/>
  <c r="Q9" i="4"/>
  <c r="M36" i="4"/>
  <c r="N36" i="4"/>
  <c r="O36" i="4"/>
  <c r="P36" i="4"/>
  <c r="Q36" i="4"/>
  <c r="M37" i="4"/>
  <c r="N37" i="4"/>
  <c r="O37" i="4"/>
  <c r="P37" i="4"/>
  <c r="Q37" i="4"/>
  <c r="M38" i="4"/>
  <c r="N38" i="4"/>
  <c r="O38" i="4"/>
  <c r="P38" i="4"/>
  <c r="Q38" i="4"/>
  <c r="G8" i="4"/>
  <c r="H8" i="4"/>
  <c r="I8" i="4"/>
  <c r="J8" i="4"/>
  <c r="K8" i="4"/>
  <c r="L8" i="4"/>
  <c r="M8" i="4"/>
  <c r="N8" i="4"/>
  <c r="O8" i="4"/>
  <c r="P8" i="4"/>
  <c r="Q8" i="4"/>
  <c r="G27" i="4"/>
  <c r="H27" i="4"/>
  <c r="I27" i="4"/>
  <c r="J27" i="4"/>
  <c r="K27" i="4"/>
  <c r="L27" i="4"/>
  <c r="M27" i="4"/>
  <c r="N27" i="4"/>
  <c r="O27" i="4"/>
  <c r="P27" i="4"/>
  <c r="Q27" i="4"/>
  <c r="G31" i="4"/>
  <c r="H31" i="4"/>
  <c r="I31" i="4"/>
  <c r="J31" i="4"/>
  <c r="K31" i="4"/>
  <c r="L31" i="4"/>
  <c r="M31" i="4"/>
  <c r="N31" i="4"/>
  <c r="O31" i="4"/>
  <c r="P31" i="4"/>
  <c r="Q31" i="4"/>
  <c r="G15" i="4"/>
  <c r="H15" i="4"/>
  <c r="I15" i="4"/>
  <c r="J15" i="4"/>
  <c r="K15" i="4"/>
  <c r="L15" i="4"/>
  <c r="M15" i="4"/>
  <c r="N15" i="4"/>
  <c r="O15" i="4"/>
  <c r="P15" i="4"/>
  <c r="Q15" i="4"/>
  <c r="G23" i="4"/>
  <c r="H23" i="4"/>
  <c r="I23" i="4"/>
  <c r="J23" i="4"/>
  <c r="K23" i="4"/>
  <c r="L23" i="4"/>
  <c r="M23" i="4"/>
  <c r="N23" i="4"/>
  <c r="O23" i="4"/>
  <c r="P23" i="4"/>
  <c r="Q23" i="4"/>
  <c r="G26" i="4"/>
  <c r="H26" i="4"/>
  <c r="I26" i="4"/>
  <c r="J26" i="4"/>
  <c r="K26" i="4"/>
  <c r="L26" i="4"/>
  <c r="M26" i="4"/>
  <c r="N26" i="4"/>
  <c r="O26" i="4"/>
  <c r="P26" i="4"/>
  <c r="Q26" i="4"/>
  <c r="G21" i="4"/>
  <c r="H21" i="4"/>
  <c r="I21" i="4"/>
  <c r="J21" i="4"/>
  <c r="K21" i="4"/>
  <c r="L21" i="4"/>
  <c r="M21" i="4"/>
  <c r="N21" i="4"/>
  <c r="O21" i="4"/>
  <c r="P21" i="4"/>
  <c r="Q21" i="4"/>
  <c r="G24" i="4"/>
  <c r="H24" i="4"/>
  <c r="I24" i="4"/>
  <c r="J24" i="4"/>
  <c r="K24" i="4"/>
  <c r="L24" i="4"/>
  <c r="M24" i="4"/>
  <c r="N24" i="4"/>
  <c r="O24" i="4"/>
  <c r="P24" i="4"/>
  <c r="Q24" i="4"/>
  <c r="G35" i="4"/>
  <c r="H35" i="4"/>
  <c r="I35" i="4"/>
  <c r="J35" i="4"/>
  <c r="K35" i="4"/>
  <c r="L35" i="4"/>
  <c r="M35" i="4"/>
  <c r="N35" i="4"/>
  <c r="O35" i="4"/>
  <c r="P35" i="4"/>
  <c r="Q35" i="4"/>
  <c r="G20" i="4"/>
  <c r="H20" i="4"/>
  <c r="I20" i="4"/>
  <c r="J20" i="4"/>
  <c r="K20" i="4"/>
  <c r="L20" i="4"/>
  <c r="M20" i="4"/>
  <c r="N20" i="4"/>
  <c r="O20" i="4"/>
  <c r="P20" i="4"/>
  <c r="Q20" i="4"/>
  <c r="G32" i="4"/>
  <c r="H32" i="4"/>
  <c r="I32" i="4"/>
  <c r="J32" i="4"/>
  <c r="K32" i="4"/>
  <c r="L32" i="4"/>
  <c r="M32" i="4"/>
  <c r="N32" i="4"/>
  <c r="O32" i="4"/>
  <c r="P32" i="4"/>
  <c r="Q32" i="4"/>
  <c r="G28" i="4"/>
  <c r="H28" i="4"/>
  <c r="I28" i="4"/>
  <c r="J28" i="4"/>
  <c r="K28" i="4"/>
  <c r="L28" i="4"/>
  <c r="M28" i="4"/>
  <c r="N28" i="4"/>
  <c r="O28" i="4"/>
  <c r="P28" i="4"/>
  <c r="Q28" i="4"/>
  <c r="G25" i="4"/>
  <c r="H25" i="4"/>
  <c r="I25" i="4"/>
  <c r="J25" i="4"/>
  <c r="K25" i="4"/>
  <c r="L25" i="4"/>
  <c r="M25" i="4"/>
  <c r="N25" i="4"/>
  <c r="O25" i="4"/>
  <c r="P25" i="4"/>
  <c r="Q25" i="4"/>
  <c r="G5" i="4"/>
  <c r="H5" i="4"/>
  <c r="I5" i="4"/>
  <c r="J5" i="4"/>
  <c r="K5" i="4"/>
  <c r="L5" i="4"/>
  <c r="M5" i="4"/>
  <c r="N5" i="4"/>
  <c r="O5" i="4"/>
  <c r="P5" i="4"/>
  <c r="Q5" i="4"/>
  <c r="K8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L27" i="1"/>
  <c r="N27" i="1" s="1"/>
  <c r="D26" i="1"/>
  <c r="D27" i="1"/>
  <c r="I26" i="1"/>
  <c r="I27" i="1"/>
  <c r="L20" i="1"/>
  <c r="N20" i="1" s="1"/>
  <c r="L26" i="1"/>
  <c r="N26" i="1" s="1"/>
  <c r="D20" i="1"/>
  <c r="I20" i="1"/>
  <c r="K9" i="2" l="1"/>
  <c r="K10" i="2"/>
  <c r="K11" i="2"/>
  <c r="K12" i="2"/>
  <c r="K13" i="2"/>
  <c r="K14" i="2"/>
  <c r="K15" i="2"/>
  <c r="K16" i="2"/>
  <c r="K18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9" i="2"/>
  <c r="K42" i="2"/>
  <c r="K43" i="2"/>
  <c r="K45" i="2"/>
  <c r="K46" i="2"/>
  <c r="K48" i="2"/>
  <c r="K49" i="2"/>
  <c r="K50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17" i="2"/>
  <c r="K19" i="2"/>
  <c r="K20" i="2"/>
  <c r="K51" i="2"/>
  <c r="K41" i="2"/>
  <c r="K38" i="2"/>
  <c r="K36" i="2"/>
  <c r="K40" i="2"/>
  <c r="K47" i="2"/>
  <c r="K35" i="2"/>
  <c r="K34" i="2"/>
  <c r="K37" i="2"/>
  <c r="K44" i="2"/>
  <c r="K65" i="2"/>
  <c r="C50" i="7"/>
  <c r="B50" i="7" s="1"/>
  <c r="C51" i="7"/>
  <c r="B51" i="7" s="1"/>
  <c r="C52" i="7"/>
  <c r="B52" i="7" s="1"/>
  <c r="C53" i="7"/>
  <c r="B53" i="7" s="1"/>
  <c r="C54" i="7"/>
  <c r="B54" i="7" s="1"/>
  <c r="C55" i="7"/>
  <c r="B55" i="7" s="1"/>
  <c r="C56" i="7"/>
  <c r="B56" i="7" s="1"/>
  <c r="C57" i="7"/>
  <c r="B57" i="7" s="1"/>
  <c r="C58" i="7"/>
  <c r="B58" i="7" s="1"/>
  <c r="C59" i="7"/>
  <c r="B59" i="7" s="1"/>
  <c r="C60" i="7"/>
  <c r="B60" i="7" s="1"/>
  <c r="C61" i="7"/>
  <c r="B61" i="7" s="1"/>
  <c r="C62" i="7"/>
  <c r="B62" i="7" s="1"/>
  <c r="E50" i="7"/>
  <c r="D50" i="7" s="1"/>
  <c r="E51" i="7"/>
  <c r="F51" i="7" s="1"/>
  <c r="E52" i="7"/>
  <c r="D52" i="7" s="1"/>
  <c r="E53" i="7"/>
  <c r="D53" i="7" s="1"/>
  <c r="E54" i="7"/>
  <c r="D54" i="7" s="1"/>
  <c r="E55" i="7"/>
  <c r="F55" i="7" s="1"/>
  <c r="E56" i="7"/>
  <c r="D56" i="7" s="1"/>
  <c r="E57" i="7"/>
  <c r="D57" i="7" s="1"/>
  <c r="E58" i="7"/>
  <c r="D58" i="7" s="1"/>
  <c r="E59" i="7"/>
  <c r="F59" i="7" s="1"/>
  <c r="E60" i="7"/>
  <c r="D60" i="7" s="1"/>
  <c r="E61" i="7"/>
  <c r="D61" i="7" s="1"/>
  <c r="E62" i="7"/>
  <c r="D62" i="7" s="1"/>
  <c r="E39" i="7"/>
  <c r="D39" i="7" s="1"/>
  <c r="E40" i="7"/>
  <c r="F40" i="7" s="1"/>
  <c r="E41" i="7"/>
  <c r="F41" i="7" s="1"/>
  <c r="E42" i="7"/>
  <c r="D42" i="7" s="1"/>
  <c r="E43" i="7"/>
  <c r="D43" i="7" s="1"/>
  <c r="E44" i="7"/>
  <c r="F44" i="7" s="1"/>
  <c r="E45" i="7"/>
  <c r="F45" i="7" s="1"/>
  <c r="E46" i="7"/>
  <c r="D46" i="7" s="1"/>
  <c r="E47" i="7"/>
  <c r="D47" i="7" s="1"/>
  <c r="E48" i="7"/>
  <c r="F48" i="7" s="1"/>
  <c r="E49" i="7"/>
  <c r="D49" i="7" s="1"/>
  <c r="C39" i="7"/>
  <c r="B39" i="7" s="1"/>
  <c r="C40" i="7"/>
  <c r="B40" i="7" s="1"/>
  <c r="C41" i="7"/>
  <c r="B41" i="7" s="1"/>
  <c r="C42" i="7"/>
  <c r="B42" i="7" s="1"/>
  <c r="C43" i="7"/>
  <c r="B43" i="7" s="1"/>
  <c r="C44" i="7"/>
  <c r="B44" i="7" s="1"/>
  <c r="C45" i="7"/>
  <c r="B45" i="7" s="1"/>
  <c r="C46" i="7"/>
  <c r="B46" i="7" s="1"/>
  <c r="C47" i="7"/>
  <c r="B47" i="7" s="1"/>
  <c r="C48" i="7"/>
  <c r="B48" i="7" s="1"/>
  <c r="C49" i="7"/>
  <c r="B49" i="7" s="1"/>
  <c r="C38" i="7"/>
  <c r="B38" i="7" s="1"/>
  <c r="E38" i="7"/>
  <c r="D38" i="7" s="1"/>
  <c r="C37" i="7"/>
  <c r="B37" i="7" s="1"/>
  <c r="E37" i="7"/>
  <c r="D37" i="7" s="1"/>
  <c r="C36" i="7"/>
  <c r="B36" i="7" s="1"/>
  <c r="E36" i="7"/>
  <c r="D36" i="7" s="1"/>
  <c r="C35" i="7"/>
  <c r="B35" i="7" s="1"/>
  <c r="E35" i="7"/>
  <c r="D35" i="7" s="1"/>
  <c r="C34" i="7"/>
  <c r="B34" i="7" s="1"/>
  <c r="E34" i="7"/>
  <c r="D34" i="7" s="1"/>
  <c r="C33" i="7"/>
  <c r="B33" i="7" s="1"/>
  <c r="E33" i="7"/>
  <c r="D33" i="7" s="1"/>
  <c r="C32" i="7"/>
  <c r="B32" i="7" s="1"/>
  <c r="E32" i="7"/>
  <c r="D32" i="7" s="1"/>
  <c r="C31" i="7"/>
  <c r="B31" i="7" s="1"/>
  <c r="E31" i="7"/>
  <c r="D31" i="7" s="1"/>
  <c r="C30" i="7"/>
  <c r="B30" i="7" s="1"/>
  <c r="E30" i="7"/>
  <c r="D30" i="7" s="1"/>
  <c r="C29" i="7"/>
  <c r="B29" i="7" s="1"/>
  <c r="E29" i="7"/>
  <c r="D29" i="7" s="1"/>
  <c r="C28" i="7"/>
  <c r="B28" i="7" s="1"/>
  <c r="E28" i="7"/>
  <c r="D28" i="7" s="1"/>
  <c r="C27" i="7"/>
  <c r="B27" i="7" s="1"/>
  <c r="E27" i="7"/>
  <c r="D27" i="7" s="1"/>
  <c r="C26" i="7"/>
  <c r="B26" i="7" s="1"/>
  <c r="E26" i="7"/>
  <c r="D26" i="7" s="1"/>
  <c r="E25" i="7"/>
  <c r="C25" i="7"/>
  <c r="B25" i="7" s="1"/>
  <c r="C24" i="7"/>
  <c r="B24" i="7" s="1"/>
  <c r="E24" i="7"/>
  <c r="D24" i="7" s="1"/>
  <c r="E23" i="7"/>
  <c r="C23" i="7"/>
  <c r="B23" i="7" s="1"/>
  <c r="E22" i="7"/>
  <c r="C22" i="7"/>
  <c r="B22" i="7" s="1"/>
  <c r="E21" i="7"/>
  <c r="C21" i="7"/>
  <c r="B21" i="7" s="1"/>
  <c r="E20" i="7"/>
  <c r="C20" i="7"/>
  <c r="B20" i="7" s="1"/>
  <c r="E19" i="7"/>
  <c r="C19" i="7"/>
  <c r="B19" i="7" s="1"/>
  <c r="C18" i="7"/>
  <c r="B18" i="7" s="1"/>
  <c r="E17" i="7"/>
  <c r="E16" i="7"/>
  <c r="C16" i="7"/>
  <c r="B16" i="7" s="1"/>
  <c r="E15" i="7"/>
  <c r="C15" i="7"/>
  <c r="B15" i="7" s="1"/>
  <c r="C14" i="7"/>
  <c r="B14" i="7" s="1"/>
  <c r="C13" i="7"/>
  <c r="B13" i="7" s="1"/>
  <c r="E12" i="7"/>
  <c r="C11" i="7"/>
  <c r="B11" i="7" s="1"/>
  <c r="E10" i="7"/>
  <c r="E9" i="7"/>
  <c r="C9" i="7"/>
  <c r="B9" i="7" s="1"/>
  <c r="E8" i="7"/>
  <c r="C8" i="7"/>
  <c r="B8" i="7" s="1"/>
  <c r="E7" i="7"/>
  <c r="C7" i="7"/>
  <c r="B7" i="7" s="1"/>
  <c r="E6" i="7"/>
  <c r="C6" i="7"/>
  <c r="B6" i="7" s="1"/>
  <c r="E5" i="7"/>
  <c r="C5" i="7"/>
  <c r="B5" i="7" s="1"/>
  <c r="C42" i="4"/>
  <c r="C41" i="4"/>
  <c r="B43" i="4"/>
  <c r="B44" i="4"/>
  <c r="B45" i="4"/>
  <c r="B46" i="4"/>
  <c r="B39" i="4"/>
  <c r="B40" i="4"/>
  <c r="L11" i="1"/>
  <c r="N11" i="1" s="1"/>
  <c r="L15" i="1"/>
  <c r="N15" i="1" s="1"/>
  <c r="L13" i="1"/>
  <c r="N13" i="1" s="1"/>
  <c r="L17" i="1"/>
  <c r="N17" i="1" s="1"/>
  <c r="L22" i="1"/>
  <c r="N22" i="1" s="1"/>
  <c r="L12" i="1"/>
  <c r="N12" i="1" s="1"/>
  <c r="I18" i="1"/>
  <c r="I15" i="1"/>
  <c r="I13" i="1"/>
  <c r="I17" i="1"/>
  <c r="I22" i="1"/>
  <c r="I12" i="1"/>
  <c r="F43" i="7" l="1"/>
  <c r="F39" i="7"/>
  <c r="F47" i="7"/>
  <c r="D44" i="7"/>
  <c r="D48" i="7"/>
  <c r="D40" i="7"/>
  <c r="F49" i="7"/>
  <c r="F46" i="7"/>
  <c r="F42" i="7"/>
  <c r="F62" i="7"/>
  <c r="F60" i="7"/>
  <c r="F58" i="7"/>
  <c r="F56" i="7"/>
  <c r="F54" i="7"/>
  <c r="F52" i="7"/>
  <c r="F50" i="7"/>
  <c r="F61" i="7"/>
  <c r="D59" i="7"/>
  <c r="F57" i="7"/>
  <c r="D55" i="7"/>
  <c r="F53" i="7"/>
  <c r="D51" i="7"/>
  <c r="D45" i="7"/>
  <c r="D41" i="7"/>
  <c r="L25" i="1"/>
  <c r="L18" i="1"/>
  <c r="N18" i="1" s="1"/>
  <c r="L14" i="1"/>
  <c r="N14" i="1" s="1"/>
  <c r="B32" i="5"/>
  <c r="F5" i="7"/>
  <c r="D5" i="7"/>
  <c r="F17" i="7"/>
  <c r="D17" i="7"/>
  <c r="F8" i="7"/>
  <c r="D8" i="7"/>
  <c r="F10" i="7"/>
  <c r="D10" i="7"/>
  <c r="F15" i="7"/>
  <c r="D15" i="7"/>
  <c r="F16" i="7"/>
  <c r="D16" i="7"/>
  <c r="F7" i="7"/>
  <c r="D7" i="7"/>
  <c r="F6" i="7"/>
  <c r="D6" i="7"/>
  <c r="F9" i="7"/>
  <c r="D9" i="7"/>
  <c r="F12" i="7"/>
  <c r="D12" i="7"/>
  <c r="F19" i="7"/>
  <c r="D19" i="7"/>
  <c r="F20" i="7"/>
  <c r="D20" i="7"/>
  <c r="F21" i="7"/>
  <c r="D21" i="7"/>
  <c r="F22" i="7"/>
  <c r="D22" i="7"/>
  <c r="F23" i="7"/>
  <c r="D23" i="7"/>
  <c r="F25" i="7"/>
  <c r="D25" i="7"/>
  <c r="F24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C10" i="7"/>
  <c r="B10" i="7" s="1"/>
  <c r="C12" i="7"/>
  <c r="B12" i="7" s="1"/>
  <c r="C17" i="7"/>
  <c r="B17" i="7" s="1"/>
  <c r="E11" i="7"/>
  <c r="E13" i="7"/>
  <c r="E14" i="7"/>
  <c r="E18" i="7"/>
  <c r="E25" i="4"/>
  <c r="D25" i="4" s="1"/>
  <c r="E32" i="4"/>
  <c r="D32" i="4" s="1"/>
  <c r="E24" i="4"/>
  <c r="D24" i="4" s="1"/>
  <c r="E21" i="4"/>
  <c r="D21" i="4" s="1"/>
  <c r="E15" i="4"/>
  <c r="D15" i="4" s="1"/>
  <c r="C38" i="4"/>
  <c r="B38" i="4" s="1"/>
  <c r="C11" i="4"/>
  <c r="B11" i="4" s="1"/>
  <c r="C13" i="4"/>
  <c r="B13" i="4" s="1"/>
  <c r="C22" i="4"/>
  <c r="B22" i="4" s="1"/>
  <c r="E12" i="4"/>
  <c r="F12" i="4" s="1"/>
  <c r="E14" i="4"/>
  <c r="F14" i="4" s="1"/>
  <c r="E10" i="4"/>
  <c r="F10" i="4" s="1"/>
  <c r="E18" i="4"/>
  <c r="F18" i="4" s="1"/>
  <c r="E16" i="4"/>
  <c r="F16" i="4" s="1"/>
  <c r="E7" i="4"/>
  <c r="F7" i="4" s="1"/>
  <c r="E8" i="2"/>
  <c r="E5" i="2" s="1"/>
  <c r="G8" i="2"/>
  <c r="C29" i="4" l="1"/>
  <c r="B29" i="4" s="1"/>
  <c r="E31" i="4"/>
  <c r="D31" i="4" s="1"/>
  <c r="C24" i="4"/>
  <c r="B24" i="4" s="1"/>
  <c r="C30" i="4"/>
  <c r="B30" i="4" s="1"/>
  <c r="E37" i="4"/>
  <c r="D37" i="4" s="1"/>
  <c r="E13" i="4"/>
  <c r="F13" i="4" s="1"/>
  <c r="C33" i="4"/>
  <c r="B33" i="4" s="1"/>
  <c r="C36" i="4"/>
  <c r="B36" i="4" s="1"/>
  <c r="E27" i="4"/>
  <c r="D27" i="4" s="1"/>
  <c r="E26" i="4"/>
  <c r="D26" i="4" s="1"/>
  <c r="C21" i="4"/>
  <c r="B21" i="4" s="1"/>
  <c r="C20" i="4"/>
  <c r="B20" i="4" s="1"/>
  <c r="E28" i="4"/>
  <c r="D28" i="4" s="1"/>
  <c r="C25" i="4"/>
  <c r="B25" i="4" s="1"/>
  <c r="E6" i="4"/>
  <c r="F6" i="4" s="1"/>
  <c r="C19" i="4"/>
  <c r="B19" i="4" s="1"/>
  <c r="E22" i="4"/>
  <c r="F22" i="4" s="1"/>
  <c r="C34" i="4"/>
  <c r="B34" i="4" s="1"/>
  <c r="C9" i="4"/>
  <c r="B9" i="4" s="1"/>
  <c r="E8" i="4"/>
  <c r="D8" i="4" s="1"/>
  <c r="E23" i="4"/>
  <c r="D23" i="4" s="1"/>
  <c r="C35" i="4"/>
  <c r="B35" i="4" s="1"/>
  <c r="D5" i="2"/>
  <c r="K8" i="2"/>
  <c r="E1" i="7"/>
  <c r="H1" i="7"/>
  <c r="F11" i="7"/>
  <c r="D11" i="7"/>
  <c r="F18" i="7"/>
  <c r="D18" i="7"/>
  <c r="F13" i="7"/>
  <c r="D13" i="7"/>
  <c r="F14" i="7"/>
  <c r="D14" i="7"/>
  <c r="C5" i="4"/>
  <c r="C7" i="4"/>
  <c r="B7" i="4" s="1"/>
  <c r="E35" i="4"/>
  <c r="D35" i="4" s="1"/>
  <c r="C32" i="4"/>
  <c r="B32" i="4" s="1"/>
  <c r="C17" i="4"/>
  <c r="B17" i="4" s="1"/>
  <c r="C6" i="4"/>
  <c r="B6" i="4" s="1"/>
  <c r="C12" i="4"/>
  <c r="B12" i="4" s="1"/>
  <c r="E19" i="4"/>
  <c r="F19" i="4" s="1"/>
  <c r="E11" i="4"/>
  <c r="F11" i="4" s="1"/>
  <c r="E34" i="4"/>
  <c r="D34" i="4" s="1"/>
  <c r="E33" i="4"/>
  <c r="D33" i="4" s="1"/>
  <c r="E30" i="4"/>
  <c r="D30" i="4" s="1"/>
  <c r="E29" i="4"/>
  <c r="F29" i="4" s="1"/>
  <c r="E9" i="4"/>
  <c r="D9" i="4" s="1"/>
  <c r="E36" i="4"/>
  <c r="F36" i="4" s="1"/>
  <c r="C37" i="4"/>
  <c r="B37" i="4" s="1"/>
  <c r="E38" i="4"/>
  <c r="D38" i="4" s="1"/>
  <c r="C8" i="4"/>
  <c r="B8" i="4" s="1"/>
  <c r="C27" i="4"/>
  <c r="B27" i="4" s="1"/>
  <c r="C31" i="4"/>
  <c r="B31" i="4" s="1"/>
  <c r="C15" i="4"/>
  <c r="B15" i="4" s="1"/>
  <c r="C23" i="4"/>
  <c r="B23" i="4" s="1"/>
  <c r="C26" i="4"/>
  <c r="B26" i="4" s="1"/>
  <c r="E20" i="4"/>
  <c r="D20" i="4" s="1"/>
  <c r="C28" i="4"/>
  <c r="B28" i="4" s="1"/>
  <c r="C16" i="4"/>
  <c r="B16" i="4" s="1"/>
  <c r="C18" i="4"/>
  <c r="B18" i="4" s="1"/>
  <c r="C10" i="4"/>
  <c r="B10" i="4" s="1"/>
  <c r="C14" i="4"/>
  <c r="B14" i="4" s="1"/>
  <c r="E5" i="4"/>
  <c r="D7" i="4"/>
  <c r="D16" i="4"/>
  <c r="D18" i="4"/>
  <c r="D10" i="4"/>
  <c r="D14" i="4"/>
  <c r="D12" i="4"/>
  <c r="D22" i="4"/>
  <c r="D13" i="4"/>
  <c r="F37" i="4"/>
  <c r="F31" i="4"/>
  <c r="F15" i="4"/>
  <c r="F26" i="4"/>
  <c r="F21" i="4"/>
  <c r="F24" i="4"/>
  <c r="F32" i="4"/>
  <c r="F25" i="4"/>
  <c r="E17" i="4"/>
  <c r="B26" i="5" l="1"/>
  <c r="B28" i="5"/>
  <c r="B21" i="5"/>
  <c r="F23" i="4"/>
  <c r="B54" i="5"/>
  <c r="B10" i="5"/>
  <c r="B52" i="5"/>
  <c r="B17" i="5"/>
  <c r="F28" i="4"/>
  <c r="F27" i="4"/>
  <c r="B53" i="5"/>
  <c r="B27" i="5"/>
  <c r="B45" i="5"/>
  <c r="B25" i="5"/>
  <c r="B6" i="5"/>
  <c r="B7" i="5"/>
  <c r="B44" i="5"/>
  <c r="D29" i="4"/>
  <c r="B48" i="5"/>
  <c r="B47" i="5"/>
  <c r="B19" i="5"/>
  <c r="B20" i="5"/>
  <c r="B50" i="5"/>
  <c r="B9" i="5"/>
  <c r="B12" i="5"/>
  <c r="B11" i="5"/>
  <c r="B46" i="5"/>
  <c r="B49" i="5"/>
  <c r="B8" i="5"/>
  <c r="B22" i="5"/>
  <c r="B42" i="5"/>
  <c r="B23" i="5"/>
  <c r="B18" i="5"/>
  <c r="B51" i="5"/>
  <c r="B13" i="5"/>
  <c r="D11" i="4"/>
  <c r="D6" i="4"/>
  <c r="F38" i="4"/>
  <c r="F9" i="4"/>
  <c r="F34" i="4"/>
  <c r="F8" i="4"/>
  <c r="B5" i="4"/>
  <c r="B16" i="5" s="1"/>
  <c r="H1" i="4"/>
  <c r="F30" i="4"/>
  <c r="D36" i="4"/>
  <c r="F33" i="4"/>
  <c r="F20" i="4"/>
  <c r="D19" i="4"/>
  <c r="F35" i="4"/>
  <c r="F17" i="4"/>
  <c r="D17" i="4"/>
  <c r="D5" i="4"/>
  <c r="F5" i="4"/>
  <c r="B43" i="5" l="1"/>
  <c r="B24" i="5"/>
  <c r="E1" i="4"/>
  <c r="C8" i="3"/>
  <c r="D8" i="3"/>
  <c r="E8" i="3"/>
  <c r="F8" i="3"/>
  <c r="G8" i="3"/>
  <c r="B8" i="3"/>
  <c r="C7" i="3"/>
  <c r="D7" i="3"/>
  <c r="E7" i="3"/>
  <c r="F7" i="3"/>
  <c r="G7" i="3"/>
  <c r="B7" i="3"/>
  <c r="C6" i="3"/>
  <c r="F6" i="3"/>
  <c r="G6" i="3"/>
  <c r="C5" i="3"/>
  <c r="D5" i="3"/>
  <c r="D6" i="3" s="1"/>
  <c r="E5" i="3"/>
  <c r="E6" i="3" s="1"/>
  <c r="F5" i="3"/>
  <c r="G5" i="3"/>
  <c r="B5" i="3"/>
  <c r="B6" i="3" s="1"/>
  <c r="C50" i="2"/>
  <c r="C49" i="2"/>
  <c r="C48" i="2"/>
  <c r="C43" i="2"/>
  <c r="C39" i="2"/>
  <c r="C18" i="2"/>
  <c r="C8" i="2"/>
  <c r="K6" i="1"/>
  <c r="B29" i="5"/>
  <c r="B14" i="5"/>
  <c r="G5" i="2"/>
  <c r="H5" i="2"/>
  <c r="I5" i="2"/>
  <c r="J5" i="2"/>
  <c r="B40" i="5" l="1"/>
  <c r="B31" i="5"/>
  <c r="B41" i="5"/>
  <c r="B15" i="5"/>
  <c r="B30" i="5"/>
  <c r="B33" i="5"/>
  <c r="B4" i="5"/>
  <c r="B34" i="5"/>
  <c r="G3" i="2"/>
  <c r="B36" i="5"/>
  <c r="L19" i="1"/>
  <c r="B37" i="5"/>
  <c r="L21" i="1"/>
  <c r="B39" i="5"/>
  <c r="L23" i="1"/>
  <c r="M3" i="1"/>
  <c r="K5" i="2"/>
  <c r="A5" i="2" s="1"/>
  <c r="C5" i="2"/>
  <c r="I7" i="1"/>
  <c r="I9" i="1"/>
  <c r="I10" i="1"/>
  <c r="I19" i="1"/>
  <c r="I23" i="1"/>
  <c r="L7" i="1"/>
  <c r="L10" i="1"/>
  <c r="L8" i="1"/>
  <c r="I8" i="1"/>
  <c r="I21" i="1"/>
  <c r="I6" i="1"/>
  <c r="I24" i="1"/>
  <c r="I25" i="1"/>
  <c r="I16" i="1"/>
  <c r="H3" i="1"/>
  <c r="B3" i="1"/>
  <c r="N8" i="1" l="1"/>
  <c r="L9" i="1"/>
  <c r="N9" i="1" s="1"/>
  <c r="N10" i="1"/>
  <c r="N23" i="1"/>
  <c r="L6" i="1"/>
  <c r="N6" i="1" s="1"/>
  <c r="N19" i="1"/>
  <c r="N21" i="1"/>
  <c r="N7" i="1"/>
  <c r="L16" i="1"/>
  <c r="N16" i="1" s="1"/>
  <c r="L24" i="1"/>
  <c r="N24" i="1" s="1"/>
  <c r="N25" i="1"/>
  <c r="K3" i="1"/>
  <c r="I3" i="1"/>
  <c r="L3" i="1" l="1"/>
  <c r="N3" i="1" l="1"/>
  <c r="A3" i="1" s="1"/>
</calcChain>
</file>

<file path=xl/sharedStrings.xml><?xml version="1.0" encoding="utf-8"?>
<sst xmlns="http://schemas.openxmlformats.org/spreadsheetml/2006/main" count="448" uniqueCount="274">
  <si>
    <t>PREVISIONS D'OUVERTURES 2018</t>
  </si>
  <si>
    <t>BENEFICE TOTAL :</t>
  </si>
  <si>
    <t>NOMBRE D'OUVERTURE 2018 :</t>
  </si>
  <si>
    <t>COÛT TOTAL DES IMMOBILISATIONS HT :</t>
  </si>
  <si>
    <t>TVA :</t>
  </si>
  <si>
    <t>ENCAISSEMENT KIMOCO A L'ANNEE :</t>
  </si>
  <si>
    <t>SITE</t>
  </si>
  <si>
    <t>VISITE</t>
  </si>
  <si>
    <t>PLAN</t>
  </si>
  <si>
    <t>VALIDATION ADHERANT</t>
  </si>
  <si>
    <t>COMMANDE COSMO</t>
  </si>
  <si>
    <t>DIMENSION Lxl</t>
  </si>
  <si>
    <t>DATE DE LIVRAISON</t>
  </si>
  <si>
    <t>VALEUR HT</t>
  </si>
  <si>
    <t>VALEUR TTC</t>
  </si>
  <si>
    <t>CA DE LA MAREE</t>
  </si>
  <si>
    <t>CA PREVISIONNEL DU STAND</t>
  </si>
  <si>
    <t>COMMISSION PREVISIONNEL DU STAND</t>
  </si>
  <si>
    <t>DROIT D'ENTREE</t>
  </si>
  <si>
    <t>ENCAISSEMENT</t>
  </si>
  <si>
    <t>INTERMARCHE PLEURTUIT</t>
  </si>
  <si>
    <t>Faites le 06/12/17</t>
  </si>
  <si>
    <t>OK</t>
  </si>
  <si>
    <t>Le 16/12/17</t>
  </si>
  <si>
    <t>Passée le 08/12/17</t>
  </si>
  <si>
    <t>4000x2000</t>
  </si>
  <si>
    <t>S14</t>
  </si>
  <si>
    <t>Faites le 10/11/17</t>
  </si>
  <si>
    <t>Le 09/12/17</t>
  </si>
  <si>
    <t xml:space="preserve">S6 </t>
  </si>
  <si>
    <t>LECLERC PLESSIS BELLEVILLE</t>
  </si>
  <si>
    <t>Faites le 07/12/17</t>
  </si>
  <si>
    <t>En Attente</t>
  </si>
  <si>
    <t>-</t>
  </si>
  <si>
    <t>4000x2500</t>
  </si>
  <si>
    <t>CARREFOUR CUSSET</t>
  </si>
  <si>
    <t>Faites le 19/12/17</t>
  </si>
  <si>
    <t>REPRISE STAND</t>
  </si>
  <si>
    <t>Reprise de Stand Sushishop</t>
  </si>
  <si>
    <t>LECLERC BOURG EN BRESSE</t>
  </si>
  <si>
    <t>Faites le 21/12/17</t>
  </si>
  <si>
    <t>Le 23/12/17</t>
  </si>
  <si>
    <t>Passée le 23/12/18</t>
  </si>
  <si>
    <t>3020x3100</t>
  </si>
  <si>
    <t>S8</t>
  </si>
  <si>
    <t>GEANT CASINO ARLES</t>
  </si>
  <si>
    <t>Faites le 12/10/17</t>
  </si>
  <si>
    <t>Le 01/12/17</t>
  </si>
  <si>
    <t>Passée le 01/12/17</t>
  </si>
  <si>
    <t>5000x2500</t>
  </si>
  <si>
    <t>S7</t>
  </si>
  <si>
    <t>GEANT CASINO BOE</t>
  </si>
  <si>
    <t>GEANT CASINO BESANCON</t>
  </si>
  <si>
    <t>GEANT CASINO ANNONAY</t>
  </si>
  <si>
    <t>LECLERC GAILLAC</t>
  </si>
  <si>
    <t>Faites le 16/12/17</t>
  </si>
  <si>
    <t>INTERMARCHE St JULIEN</t>
  </si>
  <si>
    <t>Faites le 05/10/17</t>
  </si>
  <si>
    <t>Le 05/10/17</t>
  </si>
  <si>
    <t>Le 09/10/17</t>
  </si>
  <si>
    <t>Colonne3</t>
  </si>
  <si>
    <t>Colonne4</t>
  </si>
  <si>
    <t>Colonne5</t>
  </si>
  <si>
    <t>DROITS D'ENTREES  :</t>
  </si>
  <si>
    <t>COMMISSION PREVISIONNEL DES STANDS:</t>
  </si>
  <si>
    <t>PREVISIONNEL CA TOTAL DES STANDS :</t>
  </si>
  <si>
    <t>CA REEL</t>
  </si>
  <si>
    <t>COMMISSION REEL</t>
  </si>
  <si>
    <t xml:space="preserve">GEANT QUIMPER CORNOUAILLE          </t>
  </si>
  <si>
    <t xml:space="preserve">SM CASINO CANNES PONT DE GABRES    </t>
  </si>
  <si>
    <t xml:space="preserve">GEANT BORDEAUX VILLENAVE D'ORNON   </t>
  </si>
  <si>
    <t xml:space="preserve">GEANT LA FOUX GASSIN               </t>
  </si>
  <si>
    <t xml:space="preserve">SM CASINO MOUANS SARTOUX           </t>
  </si>
  <si>
    <t xml:space="preserve">SM CASINO ANTIBES BADINE           </t>
  </si>
  <si>
    <t xml:space="preserve">SM CASINO TASSIN LA DEMI LUNE 2    </t>
  </si>
  <si>
    <t xml:space="preserve">SM CASINO BORDEAUX TALENCE         </t>
  </si>
  <si>
    <t xml:space="preserve">GEANT ALBERTVILLE                  </t>
  </si>
  <si>
    <t xml:space="preserve">GEANT ANNECY SEYNOD                </t>
  </si>
  <si>
    <t xml:space="preserve">GEANT VILLEFRANCHE SUR SAONE       </t>
  </si>
  <si>
    <t xml:space="preserve">GEANT CLERMONT FERRAND             </t>
  </si>
  <si>
    <t xml:space="preserve">GEANT ST LOUIS                     </t>
  </si>
  <si>
    <t xml:space="preserve">GEANT ST ANDRE DE CUBZAC           </t>
  </si>
  <si>
    <t xml:space="preserve">SM CASINO MERIGNAC ARLAC           </t>
  </si>
  <si>
    <t xml:space="preserve">GEANT TOULOUSE FENOUILLET          </t>
  </si>
  <si>
    <t xml:space="preserve">GEANT AMIENS GLISY                      </t>
  </si>
  <si>
    <t>GEANT NIORT CHAURAY</t>
  </si>
  <si>
    <t xml:space="preserve">GEANT NIMES COSTIERES              </t>
  </si>
  <si>
    <t xml:space="preserve">SM CASINO TOULON LA VALETTE        </t>
  </si>
  <si>
    <t xml:space="preserve">GEANT SALON DE PROVENCE            </t>
  </si>
  <si>
    <t xml:space="preserve">GEANT BEZIERS                      </t>
  </si>
  <si>
    <t xml:space="preserve">SM CASINO MAISONS LAFFITTE         </t>
  </si>
  <si>
    <t xml:space="preserve">GEANT AURILLAC                     </t>
  </si>
  <si>
    <t xml:space="preserve">GEANT FREJUS                       </t>
  </si>
  <si>
    <t xml:space="preserve">SM CASINO MONTPELLIER GANGES        </t>
  </si>
  <si>
    <t xml:space="preserve">SM CASINO ST ETIENNE NORD          </t>
  </si>
  <si>
    <t xml:space="preserve">SM CASINO AIX EST                  </t>
  </si>
  <si>
    <t xml:space="preserve">GEANT ANGERS ESPACE ANJOU          </t>
  </si>
  <si>
    <t>GEANT ANGOULEME</t>
  </si>
  <si>
    <t>GEANT GAP</t>
  </si>
  <si>
    <t>GEANT POITIERS</t>
  </si>
  <si>
    <t>LECLERC CHARTRON</t>
  </si>
  <si>
    <t>INTERMARCHE SERRES CASTET</t>
  </si>
  <si>
    <t>CA REEL DES STANDS</t>
  </si>
  <si>
    <t>COMMISSION REEL DES STANDS</t>
  </si>
  <si>
    <t>PARTENAIRE</t>
  </si>
  <si>
    <t>KETSADA SASU</t>
  </si>
  <si>
    <t>AYAKO SUSHI</t>
  </si>
  <si>
    <t>AYUMI SUSHI</t>
  </si>
  <si>
    <t>CHOK DEE SUSHI</t>
  </si>
  <si>
    <t>ICHI SUSHI</t>
  </si>
  <si>
    <t>KHOURY GESTION</t>
  </si>
  <si>
    <t>K&amp;W COMPANY</t>
  </si>
  <si>
    <t>KHAMMA SUSHI</t>
  </si>
  <si>
    <t>TOKYO EIGHT</t>
  </si>
  <si>
    <t>VALEUR DES STANDS HT</t>
  </si>
  <si>
    <t xml:space="preserve">SM CASINO MARSEILLE VALMANTE                 </t>
  </si>
  <si>
    <t>MIKO SAS</t>
  </si>
  <si>
    <t>NANI TING</t>
  </si>
  <si>
    <t>NGO SUSHI</t>
  </si>
  <si>
    <t>NGUYEN</t>
  </si>
  <si>
    <t>YH</t>
  </si>
  <si>
    <t>KIM ANH</t>
  </si>
  <si>
    <t>SAKURA SUSHI</t>
  </si>
  <si>
    <t>PHETCHAWADEE</t>
  </si>
  <si>
    <t>SARL SUSHI KIT</t>
  </si>
  <si>
    <t>SUSHIS PARADIS</t>
  </si>
  <si>
    <t xml:space="preserve">SM CASINO MARSEILLE LES CAILLOLS             </t>
  </si>
  <si>
    <t>SAS SUSHI STARS</t>
  </si>
  <si>
    <t xml:space="preserve">SUSHI CHAWALUCK </t>
  </si>
  <si>
    <t>MJPTS</t>
  </si>
  <si>
    <t>SUSHI LACKY</t>
  </si>
  <si>
    <t>MME TRAN</t>
  </si>
  <si>
    <t>JUXIN</t>
  </si>
  <si>
    <t>DEAL'EM</t>
  </si>
  <si>
    <t>BESUTO</t>
  </si>
  <si>
    <t>PAUL KOUCH</t>
  </si>
  <si>
    <t>DANIEL</t>
  </si>
  <si>
    <t>DROITS D'ENTREES HT :</t>
  </si>
  <si>
    <t>1ERE ANNEE</t>
  </si>
  <si>
    <t>2EME ANNEE</t>
  </si>
  <si>
    <t>3EME ANNEE</t>
  </si>
  <si>
    <t>4EME ANNEE</t>
  </si>
  <si>
    <t>ANNEE</t>
  </si>
  <si>
    <t>2eme Année</t>
  </si>
  <si>
    <t>3eme Année</t>
  </si>
  <si>
    <t>4eme Année</t>
  </si>
  <si>
    <t>5eme Année</t>
  </si>
  <si>
    <t>&lt;200 000</t>
  </si>
  <si>
    <t>&lt;300 000</t>
  </si>
  <si>
    <t>&lt;500 000</t>
  </si>
  <si>
    <t>&lt;600 000</t>
  </si>
  <si>
    <t>&lt;800 000</t>
  </si>
  <si>
    <t>1ere   Année</t>
  </si>
  <si>
    <t xml:space="preserve">CHIFFRES D'AFFAIRES </t>
  </si>
  <si>
    <t>DROITS D'ENTREES HT 2018</t>
  </si>
  <si>
    <t>Commission KIMOCO</t>
  </si>
  <si>
    <t>CA NET TTC 2017</t>
  </si>
  <si>
    <t>MAGASINS</t>
  </si>
  <si>
    <t>CA CAISSE</t>
  </si>
  <si>
    <t>CA TOTAL 2017</t>
  </si>
  <si>
    <t>CA INSUFFISANT</t>
  </si>
  <si>
    <t>CA MOYEN 2017</t>
  </si>
  <si>
    <t>CA SUFFISANT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</si>
  <si>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</si>
  <si>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</si>
  <si>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</si>
  <si>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</si>
  <si>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</si>
  <si>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</si>
  <si>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</si>
  <si>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</si>
  <si>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</si>
  <si>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</si>
  <si>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</si>
  <si>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12.2017</t>
  </si>
  <si>
    <t xml:space="preserve">13819-GEANT SALON DE PROVENCE            </t>
  </si>
  <si>
    <t xml:space="preserve">73338-GEANT ALBERTVILLE                  </t>
  </si>
  <si>
    <t xml:space="preserve">74343-GEANT ANNECY SEYNOD                </t>
  </si>
  <si>
    <t xml:space="preserve">69879-GEANT VILLEFRANCHE SUR SAONE       </t>
  </si>
  <si>
    <t xml:space="preserve">31845-GEANT TOULOUSE FENOUILLET          </t>
  </si>
  <si>
    <t xml:space="preserve">63815-GEANT CLERMONT FERRAND             </t>
  </si>
  <si>
    <t xml:space="preserve">83820-GEANT FREJUS                       </t>
  </si>
  <si>
    <t xml:space="preserve">83835-GEANT LA FOUX GASSIN               </t>
  </si>
  <si>
    <t xml:space="preserve">79322-GEANT NIORT                        </t>
  </si>
  <si>
    <t xml:space="preserve">49350-GEANT ANGERS ESPACE ANJOU          </t>
  </si>
  <si>
    <t xml:space="preserve">80205-GEANT AMIENS                       </t>
  </si>
  <si>
    <t xml:space="preserve">30222-GEANT NIMES COSTIERES              </t>
  </si>
  <si>
    <t xml:space="preserve">33880-GEANT BORDEAUX VILLENAVE D ORNON   </t>
  </si>
  <si>
    <t xml:space="preserve">29301-GEANT QUIMPER CORNOUAILLE          </t>
  </si>
  <si>
    <t xml:space="preserve">68809-GEANT ST LOUIS                     </t>
  </si>
  <si>
    <t xml:space="preserve">34811-GEANT BEZIERS                      </t>
  </si>
  <si>
    <t xml:space="preserve">33334-GEANT ST ANDRE DE CUBZAC           </t>
  </si>
  <si>
    <t xml:space="preserve">15333-GEANT AURILLAC                     </t>
  </si>
  <si>
    <t xml:space="preserve">16331-GEANT ANGOULEME CHAMPNIERS         </t>
  </si>
  <si>
    <t xml:space="preserve">86319-GEANT POITIERS                     </t>
  </si>
  <si>
    <t xml:space="preserve">05340-GEANT GAP                          </t>
  </si>
  <si>
    <t xml:space="preserve">06987-SM CASINO CANNES PONT DE GABRES    </t>
  </si>
  <si>
    <t xml:space="preserve">06817-SM CASINO MOUANS SARTOUX           </t>
  </si>
  <si>
    <t xml:space="preserve">06923-SM CASINO ANTIBES BADINE           </t>
  </si>
  <si>
    <t xml:space="preserve">42952-SM CASINO ST ETIENNE NORD          </t>
  </si>
  <si>
    <t xml:space="preserve">78494-SM CASINO MAISONS LAFFITTE         </t>
  </si>
  <si>
    <t xml:space="preserve">13625-SM CASINO AIX EST                  </t>
  </si>
  <si>
    <t xml:space="preserve">33914-SM CASINO BORDEAUX TALENCE         </t>
  </si>
  <si>
    <t xml:space="preserve">33748-SM CASINO MERIGNAC ARLAC           </t>
  </si>
  <si>
    <t xml:space="preserve">34812-SM CASINO MONTPELLIER NORD         </t>
  </si>
  <si>
    <t xml:space="preserve">83955-SM CASINO TOULON LA VALETTE        </t>
  </si>
  <si>
    <t xml:space="preserve">69165-SM CASINO TASSIN LA DEMI LUNE 2    </t>
  </si>
  <si>
    <t>LECLERC ROCHE DU SUD</t>
  </si>
  <si>
    <t>&gt; 800 000</t>
  </si>
  <si>
    <t>INTERMARCHE ROUEN St MARC</t>
  </si>
  <si>
    <t>INTERMARCHE NANTES</t>
  </si>
  <si>
    <t>INTERMARCHE LOUVIER</t>
  </si>
  <si>
    <t>INTERMARCHE RENNES</t>
  </si>
  <si>
    <t>LECLERC CLEUNEY</t>
  </si>
  <si>
    <t>Leclerc organise</t>
  </si>
  <si>
    <t>Faites le 15/11/17</t>
  </si>
  <si>
    <t>Le 30/12/17</t>
  </si>
  <si>
    <t>INTERMARCHE CREST</t>
  </si>
  <si>
    <t>5000x2600</t>
  </si>
  <si>
    <t>Faites le 30/11/17</t>
  </si>
  <si>
    <t>INTERMARCHE ALES</t>
  </si>
  <si>
    <t>Faites le 12/12/17</t>
  </si>
  <si>
    <t>INTERMARCHE LUNEL</t>
  </si>
  <si>
    <t>Faites le 20/12/17</t>
  </si>
  <si>
    <t xml:space="preserve">GEANT NIORT                        </t>
  </si>
  <si>
    <t xml:space="preserve">GEANT AMIENS                       </t>
  </si>
  <si>
    <t xml:space="preserve">GEANT BORDEAUX VILLENAVE D ORNON   </t>
  </si>
  <si>
    <t xml:space="preserve">GEANT ANGOULEME CHAMPNIERS         </t>
  </si>
  <si>
    <t xml:space="preserve">GEANT POITIERS                     </t>
  </si>
  <si>
    <t xml:space="preserve">GEANT GAP                          </t>
  </si>
  <si>
    <t xml:space="preserve">SM CASINO MONTPELLIER NORD         </t>
  </si>
  <si>
    <t>INTERMARCHE ST JULIEN</t>
  </si>
  <si>
    <t>LECLERC CHARTRONS</t>
  </si>
  <si>
    <t>VOLUME POISSON</t>
  </si>
  <si>
    <t>ENTIER</t>
  </si>
  <si>
    <t>CONGELE</t>
  </si>
  <si>
    <t>VOLUME PRODUITS ASIATIQUES</t>
  </si>
  <si>
    <t>RIZ</t>
  </si>
  <si>
    <t>SEC</t>
  </si>
  <si>
    <t>CARREFOUR AUBERVILLIER</t>
  </si>
  <si>
    <t xml:space="preserve">STANDS </t>
  </si>
  <si>
    <t>OUVERTURES 1ER SEMESTRE</t>
  </si>
  <si>
    <t>COMMANDE TYPE</t>
  </si>
  <si>
    <t>N/A</t>
  </si>
  <si>
    <t>CA 2017</t>
  </si>
  <si>
    <t>CA ESTIME 2018</t>
  </si>
  <si>
    <t xml:space="preserve">13854-SM CASINO MARSEILLE VALMANTE                 </t>
  </si>
  <si>
    <t xml:space="preserve">13855-SM CASINO MARSEILLE LES CAILLOLS             </t>
  </si>
  <si>
    <t>CAISSE</t>
  </si>
  <si>
    <t>CA STANDS</t>
  </si>
  <si>
    <t>CA NET TTC 2018</t>
  </si>
  <si>
    <t>CA TOTAL 2018</t>
  </si>
  <si>
    <t>CA MOYEN 2018</t>
  </si>
  <si>
    <t>COMMISSION %AGE</t>
  </si>
  <si>
    <t>8400 Payé 2017 4eme Année - Renouvellement 06.2018 ?</t>
  </si>
  <si>
    <t>Fermeture ?</t>
  </si>
  <si>
    <t>4000 a prelever 1ere ou 2eme Année ?</t>
  </si>
  <si>
    <t>Renouvellement 2eme Année en Sept</t>
  </si>
  <si>
    <t>14000€ Payé pour 4eme Année en 2017</t>
  </si>
  <si>
    <t>5% sur CA de Juin 17 a Juin 18, puis mensuel 4%</t>
  </si>
  <si>
    <t>5% CA mensuel pour Droit d'entrée</t>
  </si>
  <si>
    <t>5 Prélevements de 3000€ 1ere Année / et 3 Prélevements de 4000</t>
  </si>
  <si>
    <t>2eme Année à définir</t>
  </si>
  <si>
    <t>10000€ 2ème Année a partir de 10.18</t>
  </si>
  <si>
    <t xml:space="preserve">CA REEL </t>
  </si>
  <si>
    <t>INTERMARCHE VAUX SUR MER</t>
  </si>
  <si>
    <t>5500x3500</t>
  </si>
  <si>
    <t>S13</t>
  </si>
  <si>
    <t>COMMENTAIRES</t>
  </si>
  <si>
    <t>HYPER</t>
  </si>
  <si>
    <t>SUPER</t>
  </si>
  <si>
    <t>INTER</t>
  </si>
  <si>
    <t>jusqua 300K</t>
  </si>
  <si>
    <t>LECLERC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</si>
</sst>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\ _€_-;\-* #,##0.00\ _€_-;_-* &quot;-&quot;??\ _€_-;_-@_-"/>
    <numFmt numFmtId="164" formatCode="#,##0.00\ &quot;€&quot;"/>
    <numFmt numFmtId="168" formatCode="_-* #,##0.00\ _€_-;\-* #,##0.00\ _€_-;_-* &quot;-&quot;??\ _€_-;_-@_-"/>
    <numFmt numFmtId="176" formatCode="[$-40C]mmm\-yy;@"/>
    <numFmt numFmtId="179" formatCode="#,##0.0\ &quot;€&quot;"/>
  </numFmts>
  <fonts count="2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 tint="0.1499679555650502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48"/>
      <color theme="3" tint="0.14996795556505021"/>
      <name val="Calibri Light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3" tint="0.14996795556505021"/>
      <name val="Calibri Light"/>
      <family val="2"/>
      <scheme val="maj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 Light"/>
      <family val="2"/>
      <scheme val="major"/>
    </font>
    <font>
      <b/>
      <sz val="20"/>
      <name val="Calibri Light"/>
      <family val="2"/>
      <scheme val="maj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2" fillId="0" borderId="0"/>
    <xf numFmtId="9" fontId="27" fillId="0" borderId="0" applyFont="0" applyFill="0" applyBorder="0" applyAlignment="0" applyProtection="0"/>
    <xf numFmtId="0" fontId="28" fillId="0" borderId="0"/>
    <xf numFmtId="43" fontId="12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</cellStyleXfs>
  <cellXfs count="160">
    <xf numFmtId="0" fontId="0" fillId="0" borderId="0" xfId="0"/>
    <xf numFmtId="164" fontId="7" fillId="0" borderId="4" xfId="4" applyNumberFormat="1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5" fillId="0" borderId="10" xfId="1" applyFont="1" applyBorder="1" applyAlignment="1"/>
    <xf numFmtId="0" fontId="1" fillId="0" borderId="11" xfId="1" applyBorder="1" applyAlignment="1"/>
    <xf numFmtId="0" fontId="1" fillId="0" borderId="12" xfId="1" applyBorder="1" applyAlignment="1"/>
    <xf numFmtId="0" fontId="1" fillId="0" borderId="12" xfId="1" applyBorder="1" applyAlignment="1">
      <alignment vertical="center"/>
    </xf>
    <xf numFmtId="164" fontId="1" fillId="0" borderId="12" xfId="1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6" fillId="3" borderId="5" xfId="2" applyFont="1" applyFill="1" applyBorder="1" applyAlignment="1" applyProtection="1">
      <alignment horizontal="left" vertical="center" indent="1"/>
      <protection locked="0"/>
    </xf>
    <xf numFmtId="0" fontId="6" fillId="3" borderId="6" xfId="2" applyFont="1" applyFill="1" applyBorder="1" applyAlignment="1" applyProtection="1">
      <alignment horizontal="left" vertical="center" indent="1"/>
      <protection locked="0"/>
    </xf>
    <xf numFmtId="0" fontId="6" fillId="3" borderId="4" xfId="2" applyFont="1" applyFill="1" applyBorder="1" applyAlignment="1" applyProtection="1">
      <alignment horizontal="left" vertical="center" indent="1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164" fontId="6" fillId="3" borderId="4" xfId="2" applyNumberFormat="1" applyFont="1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7" fillId="4" borderId="5" xfId="4" applyNumberFormat="1" applyFont="1" applyFill="1" applyBorder="1" applyAlignment="1">
      <alignment horizontal="center" vertical="center"/>
    </xf>
    <xf numFmtId="0" fontId="7" fillId="4" borderId="6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4" fontId="7" fillId="4" borderId="4" xfId="4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8" fillId="0" borderId="5" xfId="4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center" wrapText="1" indent="1"/>
    </xf>
    <xf numFmtId="1" fontId="9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9" fillId="0" borderId="4" xfId="0" applyNumberFormat="1" applyFont="1" applyBorder="1" applyAlignment="1">
      <alignment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NumberFormat="1" applyFont="1" applyFill="1" applyBorder="1" applyAlignment="1">
      <alignment horizontal="left" vertical="center" wrapText="1" inden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6" fillId="3" borderId="0" xfId="2" applyNumberFormat="1" applyFont="1" applyFill="1" applyBorder="1" applyAlignment="1" applyProtection="1">
      <alignment horizontal="left" vertical="center" indent="1"/>
      <protection locked="0"/>
    </xf>
    <xf numFmtId="0" fontId="6" fillId="3" borderId="0" xfId="2" applyFont="1" applyFill="1" applyBorder="1" applyAlignment="1" applyProtection="1">
      <alignment horizontal="left" vertical="center" indent="1"/>
      <protection locked="0"/>
    </xf>
    <xf numFmtId="0" fontId="6" fillId="3" borderId="13" xfId="2" applyFont="1" applyFill="1" applyBorder="1" applyAlignment="1" applyProtection="1">
      <alignment horizontal="left" vertical="center" indent="1"/>
      <protection locked="0"/>
    </xf>
    <xf numFmtId="164" fontId="6" fillId="3" borderId="4" xfId="2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/>
    <xf numFmtId="0" fontId="20" fillId="5" borderId="4" xfId="5" applyFont="1" applyFill="1" applyBorder="1"/>
    <xf numFmtId="43" fontId="24" fillId="0" borderId="0" xfId="0" applyNumberFormat="1" applyFont="1"/>
    <xf numFmtId="43" fontId="25" fillId="0" borderId="0" xfId="0" applyNumberFormat="1" applyFont="1"/>
    <xf numFmtId="43" fontId="26" fillId="0" borderId="0" xfId="0" applyNumberFormat="1" applyFont="1"/>
    <xf numFmtId="43" fontId="0" fillId="0" borderId="4" xfId="0" applyNumberFormat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0" fontId="0" fillId="0" borderId="0" xfId="5" applyFont="1" applyFill="1" applyBorder="1"/>
    <xf numFmtId="0" fontId="0" fillId="6" borderId="0" xfId="0" applyFill="1"/>
    <xf numFmtId="164" fontId="0" fillId="0" borderId="0" xfId="0" applyNumberFormat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6" borderId="4" xfId="5" applyFont="1" applyFill="1" applyBorder="1"/>
    <xf numFmtId="164" fontId="20" fillId="5" borderId="4" xfId="5" applyNumberFormat="1" applyFont="1" applyFill="1" applyBorder="1"/>
    <xf numFmtId="164" fontId="20" fillId="5" borderId="4" xfId="5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8" fontId="28" fillId="0" borderId="4" xfId="7" applyNumberFormat="1" applyBorder="1"/>
    <xf numFmtId="43" fontId="0" fillId="0" borderId="0" xfId="0" applyNumberFormat="1" applyFont="1" applyFill="1" applyAlignment="1">
      <alignment horizontal="center" vertical="center"/>
    </xf>
    <xf numFmtId="43" fontId="0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23" fillId="0" borderId="0" xfId="0" applyNumberFormat="1" applyFont="1"/>
    <xf numFmtId="0" fontId="20" fillId="5" borderId="4" xfId="5" applyNumberFormat="1" applyFont="1" applyFill="1" applyBorder="1"/>
    <xf numFmtId="2" fontId="20" fillId="5" borderId="4" xfId="5" applyNumberFormat="1" applyFont="1" applyFill="1" applyBorder="1"/>
    <xf numFmtId="176" fontId="20" fillId="5" borderId="4" xfId="5" applyNumberFormat="1" applyFont="1" applyFill="1" applyBorder="1"/>
    <xf numFmtId="9" fontId="6" fillId="3" borderId="4" xfId="6" applyFont="1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>
      <alignment vertical="center"/>
    </xf>
    <xf numFmtId="164" fontId="1" fillId="0" borderId="4" xfId="1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4" xfId="1" applyFont="1" applyBorder="1" applyAlignment="1" applyProtection="1">
      <alignment horizontal="center" vertical="center"/>
      <protection locked="0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164" fontId="8" fillId="0" borderId="4" xfId="4" applyNumberFormat="1" applyFont="1" applyBorder="1" applyAlignment="1" applyProtection="1">
      <alignment horizontal="center" vertical="center"/>
      <protection locked="0"/>
    </xf>
    <xf numFmtId="164" fontId="7" fillId="4" borderId="4" xfId="4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vertical="center"/>
      <protection locked="0"/>
    </xf>
    <xf numFmtId="164" fontId="1" fillId="0" borderId="4" xfId="1" applyNumberFormat="1" applyBorder="1" applyAlignment="1" applyProtection="1">
      <alignment vertical="center"/>
      <protection locked="0"/>
    </xf>
    <xf numFmtId="9" fontId="1" fillId="0" borderId="4" xfId="6" applyFont="1" applyBorder="1" applyAlignment="1" applyProtection="1">
      <alignment horizontal="center" vertical="center"/>
      <protection locked="0"/>
    </xf>
    <xf numFmtId="164" fontId="1" fillId="0" borderId="4" xfId="1" applyNumberFormat="1" applyBorder="1" applyAlignment="1" applyProtection="1">
      <alignment horizontal="center" vertical="center"/>
      <protection locked="0"/>
    </xf>
    <xf numFmtId="164" fontId="18" fillId="0" borderId="4" xfId="1" applyNumberFormat="1" applyFont="1" applyBorder="1" applyAlignment="1" applyProtection="1">
      <alignment vertical="center"/>
      <protection locked="0"/>
    </xf>
    <xf numFmtId="164" fontId="18" fillId="0" borderId="4" xfId="1" applyNumberFormat="1" applyFont="1" applyBorder="1" applyAlignment="1" applyProtection="1">
      <alignment horizontal="center" vertical="center"/>
      <protection locked="0"/>
    </xf>
    <xf numFmtId="0" fontId="15" fillId="2" borderId="4" xfId="3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9" fontId="10" fillId="2" borderId="4" xfId="6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164" fontId="16" fillId="0" borderId="4" xfId="4" applyNumberFormat="1" applyFont="1" applyBorder="1" applyAlignment="1" applyProtection="1">
      <alignment horizontal="center" vertical="center"/>
      <protection locked="0"/>
    </xf>
    <xf numFmtId="164" fontId="7" fillId="0" borderId="4" xfId="4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9" fontId="7" fillId="0" borderId="4" xfId="6" applyFont="1" applyBorder="1" applyAlignment="1" applyProtection="1">
      <alignment horizontal="center" vertical="center"/>
      <protection locked="0"/>
    </xf>
    <xf numFmtId="164" fontId="16" fillId="4" borderId="4" xfId="4" applyNumberFormat="1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horizontal="center" vertical="center"/>
      <protection locked="0"/>
    </xf>
    <xf numFmtId="9" fontId="7" fillId="4" borderId="4" xfId="6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vertic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9" fontId="9" fillId="0" borderId="4" xfId="6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Fill="1" applyBorder="1" applyAlignment="1" applyProtection="1">
      <alignment vertical="center"/>
      <protection locked="0"/>
    </xf>
    <xf numFmtId="164" fontId="9" fillId="7" borderId="4" xfId="0" applyNumberFormat="1" applyFont="1" applyFill="1" applyBorder="1" applyAlignment="1" applyProtection="1">
      <alignment horizontal="center" vertical="center"/>
      <protection locked="0"/>
    </xf>
    <xf numFmtId="9" fontId="9" fillId="7" borderId="4" xfId="6" applyFont="1" applyFill="1" applyBorder="1" applyAlignment="1" applyProtection="1">
      <alignment horizontal="center" vertical="center"/>
      <protection locked="0"/>
    </xf>
    <xf numFmtId="164" fontId="9" fillId="7" borderId="4" xfId="0" applyNumberFormat="1" applyFont="1" applyFill="1" applyBorder="1" applyAlignment="1" applyProtection="1">
      <alignment vertical="center"/>
      <protection locked="0"/>
    </xf>
    <xf numFmtId="9" fontId="9" fillId="0" borderId="4" xfId="6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14" xfId="0" applyNumberFormat="1" applyBorder="1" applyAlignment="1">
      <alignment horizontal="center" vertical="center"/>
    </xf>
    <xf numFmtId="0" fontId="20" fillId="5" borderId="4" xfId="5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left" vertical="center" wrapText="1" indent="1"/>
    </xf>
    <xf numFmtId="1" fontId="9" fillId="0" borderId="17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right" vertical="center"/>
    </xf>
    <xf numFmtId="164" fontId="9" fillId="0" borderId="17" xfId="0" applyNumberFormat="1" applyFont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right" vertical="center"/>
    </xf>
    <xf numFmtId="0" fontId="6" fillId="3" borderId="18" xfId="2" applyFont="1" applyFill="1" applyBorder="1" applyAlignment="1">
      <alignment horizontal="left" vertical="center" indent="1"/>
    </xf>
    <xf numFmtId="0" fontId="17" fillId="3" borderId="18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left" vertical="center" indent="1"/>
    </xf>
    <xf numFmtId="0" fontId="9" fillId="8" borderId="18" xfId="0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center" vertical="center" wrapText="1"/>
    </xf>
    <xf numFmtId="164" fontId="9" fillId="8" borderId="17" xfId="0" applyNumberFormat="1" applyFont="1" applyFill="1" applyBorder="1" applyAlignment="1">
      <alignment horizontal="right" vertical="center"/>
    </xf>
    <xf numFmtId="0" fontId="9" fillId="0" borderId="18" xfId="5" applyNumberFormat="1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9" fillId="8" borderId="18" xfId="5" applyNumberFormat="1" applyFont="1" applyFill="1" applyBorder="1" applyAlignment="1">
      <alignment horizontal="left" vertical="center"/>
    </xf>
    <xf numFmtId="0" fontId="13" fillId="8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7" borderId="18" xfId="5" applyNumberFormat="1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center" vertical="center"/>
    </xf>
    <xf numFmtId="164" fontId="9" fillId="7" borderId="17" xfId="0" applyNumberFormat="1" applyFont="1" applyFill="1" applyBorder="1" applyAlignment="1">
      <alignment horizontal="right" vertical="center"/>
    </xf>
    <xf numFmtId="0" fontId="13" fillId="8" borderId="18" xfId="5" applyNumberFormat="1" applyFont="1" applyFill="1" applyBorder="1" applyAlignment="1">
      <alignment horizontal="center" vertical="center"/>
    </xf>
    <xf numFmtId="0" fontId="13" fillId="0" borderId="18" xfId="5" applyNumberFormat="1" applyFont="1" applyBorder="1" applyAlignment="1">
      <alignment horizontal="center" vertical="center"/>
    </xf>
    <xf numFmtId="0" fontId="13" fillId="0" borderId="18" xfId="5" applyNumberFormat="1" applyFont="1" applyBorder="1" applyAlignment="1">
      <alignment horizontal="center" vertical="center" wrapText="1"/>
    </xf>
    <xf numFmtId="0" fontId="9" fillId="0" borderId="15" xfId="5" applyNumberFormat="1" applyFont="1" applyBorder="1" applyAlignment="1">
      <alignment horizontal="left" vertical="center"/>
    </xf>
    <xf numFmtId="0" fontId="13" fillId="0" borderId="15" xfId="5" applyNumberFormat="1" applyFont="1" applyBorder="1" applyAlignment="1">
      <alignment horizontal="center" vertical="center"/>
    </xf>
    <xf numFmtId="179" fontId="20" fillId="5" borderId="4" xfId="5" applyNumberFormat="1" applyFont="1" applyFill="1" applyBorder="1" applyAlignment="1">
      <alignment horizontal="right"/>
    </xf>
    <xf numFmtId="179" fontId="20" fillId="5" borderId="4" xfId="5" applyNumberFormat="1" applyFont="1" applyFill="1" applyBorder="1"/>
    <xf numFmtId="179" fontId="22" fillId="0" borderId="0" xfId="0" applyNumberFormat="1" applyFont="1" applyAlignment="1">
      <alignment horizontal="right"/>
    </xf>
    <xf numFmtId="179" fontId="23" fillId="0" borderId="0" xfId="0" applyNumberFormat="1" applyFont="1"/>
    <xf numFmtId="179" fontId="0" fillId="0" borderId="0" xfId="0" applyNumberFormat="1"/>
    <xf numFmtId="179" fontId="0" fillId="0" borderId="0" xfId="0" applyNumberFormat="1" applyAlignment="1">
      <alignment horizontal="right"/>
    </xf>
  </cellXfs>
  <cellStyles count="13">
    <cellStyle name="Milliers 2" xfId="8" xr:uid="{00000000-0005-0000-0000-000030000000}"/>
    <cellStyle name="Normal" xfId="0" builtinId="0"/>
    <cellStyle name="Normal 2" xfId="5" xr:uid="{0CB399AB-358F-4ADD-9BF3-7409736C8940}"/>
    <cellStyle name="Normal 2 3" xfId="10" xr:uid="{00000000-0005-0000-0000-000003000000}"/>
    <cellStyle name="Normal 2 4" xfId="12" xr:uid="{00000000-0005-0000-0000-000004000000}"/>
    <cellStyle name="Normal 3" xfId="7" xr:uid="{00000000-0005-0000-0000-000032000000}"/>
    <cellStyle name="Normal 5" xfId="9" xr:uid="{00000000-0005-0000-0000-000005000000}"/>
    <cellStyle name="Pourcentage" xfId="6" builtinId="5"/>
    <cellStyle name="Pourcentage 2" xfId="11" xr:uid="{00000000-0005-0000-0000-000006000000}"/>
    <cellStyle name="Titre" xfId="1" builtinId="15"/>
    <cellStyle name="Titre 1" xfId="2" builtinId="16"/>
    <cellStyle name="Titre 2" xfId="3" builtinId="17"/>
    <cellStyle name="Total" xfId="4" builtinId="25"/>
  </cellStyles>
  <dxfs count="48"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solid">
          <fgColor indexed="64"/>
          <bgColor rgb="FF00B0F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  <dxf>
      <fill>
        <patternFill>
          <bgColor rgb="FFF2F2F2"/>
        </patternFill>
      </fill>
    </dxf>
    <dxf>
      <fill>
        <patternFill>
          <bgColor rgb="FFFFFFFF"/>
        </patternFill>
      </fill>
    </dxf>
    <dxf>
      <font>
        <b val="0"/>
        <i val="0"/>
        <color rgb="FFFFFFFF"/>
      </font>
      <fill>
        <patternFill patternType="solid">
          <fgColor rgb="FF335C30"/>
          <bgColor rgb="FF335C30"/>
        </patternFill>
      </fill>
    </dxf>
    <dxf>
      <border>
        <vertical style="thick">
          <color rgb="FFFFFFFF"/>
        </vertical>
      </border>
    </dxf>
  </dxfs>
  <tableStyles count="2" defaultTableStyle="TableStyleMedium2" defaultPivotStyle="PivotStyleLight16">
    <tableStyle name="Inventaire d’entrepôt" pivot="0" count="4" xr9:uid="{00000000-0011-0000-FFFF-FFFF00000000}">
      <tableStyleElement type="wholeTable" dxfId="47"/>
      <tableStyleElement type="headerRow" dxfId="46"/>
      <tableStyleElement type="lastColumn" dxfId="45"/>
      <tableStyleElement type="secondRowStripe" dxfId="44"/>
    </tableStyle>
    <tableStyle name="Inventaire d’entrepôt 2" pivot="0" count="4" xr9:uid="{00000000-0011-0000-FFFF-FFFF00000000}">
      <tableStyleElement type="wholeTable" dxfId="43"/>
      <tableStyleElement type="headerRow" dxfId="42"/>
      <tableStyleElement type="lastColumn" dxfId="41"/>
      <tableStyleElement type="secondRowStripe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roits d''entr&#233;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51054</xdr:colOff>
      <xdr:row>1</xdr:row>
      <xdr:rowOff>57149</xdr:rowOff>
    </xdr:from>
    <xdr:to>
      <xdr:col>5</xdr:col>
      <xdr:colOff>159955</xdr:colOff>
      <xdr:row>1</xdr:row>
      <xdr:rowOff>285749</xdr:rowOff>
    </xdr:to>
    <xdr:sp macro="" textlink="">
      <xdr:nvSpPr>
        <xdr:cNvPr id="7" name="Inventaire" descr="Forme de navigation pour afficher la feuille de calcul Emplacement des stocks">
          <a:hlinkClick xmlns:r="http://schemas.openxmlformats.org/officeDocument/2006/relationships" r:id="rId1" tooltip="Sélectionnez pour ajouter ou modifier des informations sur l’emplacement des stocks"/>
          <a:extLst>
            <a:ext uri="{FF2B5EF4-FFF2-40B4-BE49-F238E27FC236}">
              <a16:creationId xmlns:a16="http://schemas.microsoft.com/office/drawing/2014/main" id="{141BAD8D-B118-4D74-86A5-A8E05442F40D}"/>
            </a:ext>
          </a:extLst>
        </xdr:cNvPr>
        <xdr:cNvSpPr/>
      </xdr:nvSpPr>
      <xdr:spPr>
        <a:xfrm>
          <a:off x="9418892" y="742949"/>
          <a:ext cx="1942463" cy="228600"/>
        </a:xfrm>
        <a:prstGeom prst="homePlate">
          <a:avLst/>
        </a:prstGeom>
        <a:solidFill>
          <a:schemeClr val="accent1">
            <a:lumMod val="50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 rtl="0"/>
          <a:r>
            <a:rPr lang="fr" sz="1100">
              <a:solidFill>
                <a:schemeClr val="lt1"/>
              </a:solidFill>
              <a:latin typeface="+mn-lt"/>
              <a:ea typeface="+mn-ea"/>
              <a:cs typeface="+mn-cs"/>
            </a:rPr>
            <a:t>Droits d'entrée 2018</a:t>
          </a:r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moko13-my.sharepoint.com/personal/anthony_augusto_kimoco_fr/Documents/Tableau%20CA%20Mensue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partenaires"/>
      <sheetName val="CA STANDS MENSUEL"/>
      <sheetName val="01.17"/>
      <sheetName val="02.17"/>
      <sheetName val="03.17"/>
      <sheetName val="04.17"/>
      <sheetName val="05.17"/>
      <sheetName val="06.17"/>
      <sheetName val="07.17"/>
      <sheetName val="08.17"/>
      <sheetName val="09.17"/>
      <sheetName val="10.17"/>
      <sheetName val="11.17"/>
      <sheetName val="12.17"/>
    </sheetNames>
    <sheetDataSet>
      <sheetData sheetId="0"/>
      <sheetData sheetId="1"/>
      <sheetData sheetId="2">
        <row r="2">
          <cell r="G2">
            <v>39285.583999999944</v>
          </cell>
        </row>
        <row r="3">
          <cell r="G3">
            <v>24448.495999999861</v>
          </cell>
        </row>
        <row r="4">
          <cell r="G4">
            <v>18214.199999999899</v>
          </cell>
        </row>
        <row r="5">
          <cell r="G5">
            <v>15566.704000000018</v>
          </cell>
        </row>
        <row r="6">
          <cell r="G6">
            <v>22276.103999999978</v>
          </cell>
        </row>
        <row r="7">
          <cell r="G7">
            <v>21604.695999999873</v>
          </cell>
        </row>
        <row r="8">
          <cell r="G8">
            <v>13840.791999999954</v>
          </cell>
        </row>
        <row r="9">
          <cell r="G9">
            <v>16162.079999999994</v>
          </cell>
        </row>
        <row r="10">
          <cell r="G10">
            <v>19555.679999999946</v>
          </cell>
        </row>
        <row r="11">
          <cell r="G11">
            <v>13098.055999999977</v>
          </cell>
        </row>
        <row r="12">
          <cell r="G12">
            <v>19225.823999999924</v>
          </cell>
        </row>
        <row r="13">
          <cell r="G13">
            <v>18305.667919999956</v>
          </cell>
        </row>
        <row r="14">
          <cell r="G14">
            <v>19479.183999999943</v>
          </cell>
        </row>
        <row r="15">
          <cell r="G15">
            <v>7653.6640000000098</v>
          </cell>
        </row>
        <row r="16">
          <cell r="G16">
            <v>9922.7840000000033</v>
          </cell>
        </row>
        <row r="17">
          <cell r="G17">
            <v>9059.0307199999934</v>
          </cell>
        </row>
        <row r="18">
          <cell r="G18">
            <v>9669.4879999999957</v>
          </cell>
        </row>
        <row r="19">
          <cell r="G19">
            <v>11950.160000000011</v>
          </cell>
        </row>
        <row r="21">
          <cell r="G21">
            <v>20097.455999999915</v>
          </cell>
        </row>
        <row r="22">
          <cell r="G22">
            <v>11770.960600000009</v>
          </cell>
        </row>
        <row r="23">
          <cell r="G23">
            <v>9256.7585999999919</v>
          </cell>
        </row>
        <row r="24">
          <cell r="G24">
            <v>16175.319999999978</v>
          </cell>
        </row>
        <row r="25">
          <cell r="G25">
            <v>15441.032000000017</v>
          </cell>
        </row>
        <row r="26">
          <cell r="G26">
            <v>13316.996799999981</v>
          </cell>
        </row>
        <row r="27">
          <cell r="G27">
            <v>17363.836200000027</v>
          </cell>
        </row>
        <row r="28">
          <cell r="G28">
            <v>12860.773400000007</v>
          </cell>
        </row>
        <row r="29">
          <cell r="G29">
            <v>5476.5832</v>
          </cell>
        </row>
        <row r="30">
          <cell r="G30">
            <v>15703.910200000046</v>
          </cell>
        </row>
        <row r="31">
          <cell r="G31">
            <v>9386.589199999984</v>
          </cell>
        </row>
        <row r="32">
          <cell r="G32">
            <v>11648.944599999977</v>
          </cell>
        </row>
        <row r="33">
          <cell r="G33">
            <v>13861.960600000033</v>
          </cell>
        </row>
      </sheetData>
      <sheetData sheetId="3">
        <row r="2">
          <cell r="G2">
            <v>38602.415999999961</v>
          </cell>
        </row>
        <row r="3">
          <cell r="G3">
            <v>26199.383999999933</v>
          </cell>
        </row>
        <row r="4">
          <cell r="G4">
            <v>18119.439999999904</v>
          </cell>
        </row>
        <row r="5">
          <cell r="G5">
            <v>16528.623999999967</v>
          </cell>
        </row>
        <row r="6">
          <cell r="G6">
            <v>23257.735999999968</v>
          </cell>
        </row>
        <row r="7">
          <cell r="G7">
            <v>19926.695999999876</v>
          </cell>
        </row>
        <row r="8">
          <cell r="G8">
            <v>14628.831999999955</v>
          </cell>
        </row>
        <row r="9">
          <cell r="G9">
            <v>15597.663999999999</v>
          </cell>
        </row>
        <row r="10">
          <cell r="G10">
            <v>20284.415999999965</v>
          </cell>
        </row>
        <row r="11">
          <cell r="G11">
            <v>13202.863999999989</v>
          </cell>
        </row>
        <row r="12">
          <cell r="G12">
            <v>18925.991999999904</v>
          </cell>
        </row>
        <row r="13">
          <cell r="G13">
            <v>16936.418999999991</v>
          </cell>
        </row>
        <row r="14">
          <cell r="G14">
            <v>19819.439999999955</v>
          </cell>
        </row>
        <row r="15">
          <cell r="G15">
            <v>6736.9839999999958</v>
          </cell>
        </row>
        <row r="16">
          <cell r="G16">
            <v>8704.5039999999881</v>
          </cell>
        </row>
        <row r="17">
          <cell r="G17">
            <v>9134.0719999999965</v>
          </cell>
        </row>
        <row r="18">
          <cell r="G18">
            <v>10555.872000000014</v>
          </cell>
        </row>
        <row r="19">
          <cell r="G19">
            <v>23386.303159999978</v>
          </cell>
        </row>
        <row r="21">
          <cell r="G21">
            <v>18964.623999999898</v>
          </cell>
        </row>
        <row r="22">
          <cell r="G22">
            <v>11250.154000000002</v>
          </cell>
        </row>
        <row r="23">
          <cell r="G23">
            <v>7869.6629999999905</v>
          </cell>
        </row>
        <row r="24">
          <cell r="G24">
            <v>16199.327999999969</v>
          </cell>
        </row>
        <row r="25">
          <cell r="G25">
            <v>14401.816000000008</v>
          </cell>
        </row>
        <row r="26">
          <cell r="G26">
            <v>13008.086399999982</v>
          </cell>
        </row>
        <row r="27">
          <cell r="G27">
            <v>16453.84940000001</v>
          </cell>
        </row>
        <row r="28">
          <cell r="G28">
            <v>13489.442800000008</v>
          </cell>
        </row>
        <row r="29">
          <cell r="G29">
            <v>5931.1174000000092</v>
          </cell>
        </row>
        <row r="30">
          <cell r="G30">
            <v>15481.796800000027</v>
          </cell>
        </row>
        <row r="31">
          <cell r="G31">
            <v>9302.3915999999936</v>
          </cell>
        </row>
        <row r="32">
          <cell r="G32">
            <v>10890.075599999976</v>
          </cell>
        </row>
        <row r="33">
          <cell r="G33">
            <v>12238.631200000025</v>
          </cell>
        </row>
      </sheetData>
      <sheetData sheetId="4">
        <row r="2">
          <cell r="G2">
            <v>41566.055999999895</v>
          </cell>
        </row>
        <row r="3">
          <cell r="G3">
            <v>29179.455999999958</v>
          </cell>
        </row>
        <row r="4">
          <cell r="G4">
            <v>18812.591999999895</v>
          </cell>
        </row>
        <row r="5">
          <cell r="G5">
            <v>17947.255999999979</v>
          </cell>
        </row>
        <row r="6">
          <cell r="G6">
            <v>22600.159999999993</v>
          </cell>
        </row>
        <row r="7">
          <cell r="G7">
            <v>22896.751999999986</v>
          </cell>
        </row>
        <row r="8">
          <cell r="G8">
            <v>15625.695999999949</v>
          </cell>
        </row>
        <row r="9">
          <cell r="G9">
            <v>18067.207999999955</v>
          </cell>
        </row>
        <row r="10">
          <cell r="G10">
            <v>21021.128000000015</v>
          </cell>
        </row>
        <row r="11">
          <cell r="G11">
            <v>13514.37599999998</v>
          </cell>
        </row>
        <row r="12">
          <cell r="G12">
            <v>21953.06399999994</v>
          </cell>
        </row>
        <row r="13">
          <cell r="G13">
            <v>16791.455999999998</v>
          </cell>
        </row>
        <row r="14">
          <cell r="G14">
            <v>22419.343999999961</v>
          </cell>
        </row>
        <row r="15">
          <cell r="G15">
            <v>7242.199999999988</v>
          </cell>
        </row>
        <row r="16">
          <cell r="G16">
            <v>8653.1999999999807</v>
          </cell>
        </row>
        <row r="17">
          <cell r="G17">
            <v>11046.031999999979</v>
          </cell>
        </row>
        <row r="18">
          <cell r="G18">
            <v>10699.967999999995</v>
          </cell>
        </row>
        <row r="19">
          <cell r="G19">
            <v>26581.330719999973</v>
          </cell>
        </row>
        <row r="22">
          <cell r="G22">
            <v>24693.951999999983</v>
          </cell>
        </row>
        <row r="23">
          <cell r="G23">
            <v>11645.328399999999</v>
          </cell>
        </row>
        <row r="24">
          <cell r="G24">
            <v>9940.425400000011</v>
          </cell>
        </row>
        <row r="25">
          <cell r="G25">
            <v>21025.647999999928</v>
          </cell>
        </row>
        <row r="26">
          <cell r="G26">
            <v>17260.896000000012</v>
          </cell>
        </row>
        <row r="27">
          <cell r="G27">
            <v>14842.016400000004</v>
          </cell>
        </row>
        <row r="28">
          <cell r="G28">
            <v>20908.089400000023</v>
          </cell>
        </row>
        <row r="29">
          <cell r="G29">
            <v>14159.423800000002</v>
          </cell>
        </row>
        <row r="30">
          <cell r="G30">
            <v>6989.5241999999953</v>
          </cell>
        </row>
        <row r="31">
          <cell r="G31">
            <v>17659.265800000034</v>
          </cell>
        </row>
        <row r="32">
          <cell r="G32">
            <v>9838.4829999999765</v>
          </cell>
        </row>
        <row r="33">
          <cell r="G33">
            <v>13419.832999999962</v>
          </cell>
        </row>
        <row r="34">
          <cell r="G34">
            <v>13330.912199999995</v>
          </cell>
        </row>
      </sheetData>
      <sheetData sheetId="5">
        <row r="2">
          <cell r="G2">
            <v>40075.320000000051</v>
          </cell>
        </row>
        <row r="3">
          <cell r="G3">
            <v>27460.999999999996</v>
          </cell>
        </row>
        <row r="4">
          <cell r="G4">
            <v>18252.375999999978</v>
          </cell>
        </row>
        <row r="5">
          <cell r="G5">
            <v>17387.551999999992</v>
          </cell>
        </row>
        <row r="6">
          <cell r="G6">
            <v>22084.431999999964</v>
          </cell>
        </row>
        <row r="7">
          <cell r="G7">
            <v>20390.695999999982</v>
          </cell>
        </row>
        <row r="8">
          <cell r="G8">
            <v>17787.303999999942</v>
          </cell>
        </row>
        <row r="9">
          <cell r="G9">
            <v>29321.343999999957</v>
          </cell>
        </row>
        <row r="10">
          <cell r="G10">
            <v>21084.239999999965</v>
          </cell>
        </row>
        <row r="11">
          <cell r="G11">
            <v>14097.167999999976</v>
          </cell>
        </row>
        <row r="12">
          <cell r="G12">
            <v>21059.751999999986</v>
          </cell>
        </row>
        <row r="13">
          <cell r="G13">
            <v>15614.335999999999</v>
          </cell>
        </row>
        <row r="14">
          <cell r="G14">
            <v>21927.248000000018</v>
          </cell>
        </row>
        <row r="15">
          <cell r="G15">
            <v>7807.0319999999965</v>
          </cell>
        </row>
        <row r="16">
          <cell r="G16">
            <v>8850.0399999999991</v>
          </cell>
        </row>
        <row r="17">
          <cell r="G17">
            <v>9495.3372400000026</v>
          </cell>
        </row>
        <row r="18">
          <cell r="G18">
            <v>9970.1200000000081</v>
          </cell>
        </row>
        <row r="19">
          <cell r="G19">
            <v>24199.016079999976</v>
          </cell>
        </row>
        <row r="22">
          <cell r="G22">
            <v>25893.992000000013</v>
          </cell>
        </row>
        <row r="23">
          <cell r="G23">
            <v>11712.658599999992</v>
          </cell>
        </row>
        <row r="24">
          <cell r="G24">
            <v>9483.2917999999972</v>
          </cell>
        </row>
        <row r="25">
          <cell r="G25">
            <v>20340.304000000004</v>
          </cell>
        </row>
        <row r="26">
          <cell r="G26">
            <v>14041.784000000021</v>
          </cell>
        </row>
        <row r="27">
          <cell r="G27">
            <v>11846.007000000007</v>
          </cell>
        </row>
        <row r="28">
          <cell r="G28">
            <v>14848.617400000008</v>
          </cell>
        </row>
        <row r="29">
          <cell r="G29">
            <v>12406.230999999974</v>
          </cell>
        </row>
        <row r="30">
          <cell r="G30">
            <v>6957.0686000000069</v>
          </cell>
        </row>
        <row r="31">
          <cell r="G31">
            <v>15040.604000000034</v>
          </cell>
        </row>
        <row r="32">
          <cell r="G32">
            <v>9206.7713999999851</v>
          </cell>
        </row>
        <row r="33">
          <cell r="G33">
            <v>11572.76659999999</v>
          </cell>
        </row>
        <row r="34">
          <cell r="G34">
            <v>12113.2204</v>
          </cell>
        </row>
      </sheetData>
      <sheetData sheetId="6">
        <row r="2">
          <cell r="G2">
            <v>38328.376000000077</v>
          </cell>
        </row>
        <row r="3">
          <cell r="G3">
            <v>24942.072000000044</v>
          </cell>
        </row>
        <row r="4">
          <cell r="G4">
            <v>16952.567999999934</v>
          </cell>
        </row>
        <row r="5">
          <cell r="G5">
            <v>16538.679999999971</v>
          </cell>
        </row>
        <row r="6">
          <cell r="G6">
            <v>22170.383999999951</v>
          </cell>
        </row>
        <row r="7">
          <cell r="G7">
            <v>21624.552000000062</v>
          </cell>
        </row>
        <row r="8">
          <cell r="G8">
            <v>16194.039999999997</v>
          </cell>
        </row>
        <row r="9">
          <cell r="G9">
            <v>26516.992000000009</v>
          </cell>
        </row>
        <row r="10">
          <cell r="G10">
            <v>19609.672000000006</v>
          </cell>
        </row>
        <row r="11">
          <cell r="G11">
            <v>13979.57600000001</v>
          </cell>
        </row>
        <row r="12">
          <cell r="G12">
            <v>19071.48</v>
          </cell>
        </row>
        <row r="13">
          <cell r="G13">
            <v>14589.136</v>
          </cell>
        </row>
        <row r="14">
          <cell r="G14">
            <v>21689.616000000071</v>
          </cell>
        </row>
        <row r="15">
          <cell r="G15">
            <v>7629.6959999999999</v>
          </cell>
        </row>
        <row r="16">
          <cell r="G16">
            <v>6664.392000000008</v>
          </cell>
        </row>
        <row r="17">
          <cell r="G17">
            <v>9773.6580800000265</v>
          </cell>
        </row>
        <row r="18">
          <cell r="G18">
            <v>8967.0240000000013</v>
          </cell>
        </row>
        <row r="19">
          <cell r="G19">
            <v>22531.348039999928</v>
          </cell>
        </row>
        <row r="22">
          <cell r="G22">
            <v>27677.447999999997</v>
          </cell>
        </row>
        <row r="23">
          <cell r="G23">
            <v>12865.357199999984</v>
          </cell>
        </row>
        <row r="24">
          <cell r="G24">
            <v>9346.7781999999825</v>
          </cell>
        </row>
        <row r="25">
          <cell r="G25">
            <v>19706.000000000022</v>
          </cell>
        </row>
        <row r="26">
          <cell r="G26">
            <v>15716.936000000003</v>
          </cell>
        </row>
        <row r="27">
          <cell r="G27">
            <v>12570.116200000011</v>
          </cell>
        </row>
        <row r="28">
          <cell r="G28">
            <v>14838.252600000033</v>
          </cell>
        </row>
        <row r="29">
          <cell r="G29">
            <v>12567.000199999977</v>
          </cell>
        </row>
        <row r="30">
          <cell r="G30">
            <v>7453.5293999999949</v>
          </cell>
        </row>
        <row r="31">
          <cell r="G31">
            <v>14148.681800000026</v>
          </cell>
        </row>
        <row r="32">
          <cell r="G32">
            <v>9336.3723999999893</v>
          </cell>
        </row>
        <row r="33">
          <cell r="G33">
            <v>11300.157599999997</v>
          </cell>
        </row>
        <row r="34">
          <cell r="G34">
            <v>11022.546600000001</v>
          </cell>
        </row>
      </sheetData>
      <sheetData sheetId="7">
        <row r="2">
          <cell r="G2">
            <v>41340.200000000048</v>
          </cell>
        </row>
        <row r="3">
          <cell r="G3">
            <v>22747.360000000004</v>
          </cell>
        </row>
        <row r="4">
          <cell r="G4">
            <v>17879.319999999956</v>
          </cell>
        </row>
        <row r="5">
          <cell r="G5">
            <v>16902.639999999974</v>
          </cell>
        </row>
        <row r="6">
          <cell r="G6">
            <v>23450.408000000032</v>
          </cell>
        </row>
        <row r="7">
          <cell r="G7">
            <v>20951.439999999999</v>
          </cell>
        </row>
        <row r="8">
          <cell r="G8">
            <v>19451.559999999943</v>
          </cell>
        </row>
        <row r="9">
          <cell r="G9">
            <v>33772.47999999993</v>
          </cell>
        </row>
        <row r="10">
          <cell r="G10">
            <v>20209.704000000016</v>
          </cell>
        </row>
        <row r="11">
          <cell r="G11">
            <v>13709.760000000026</v>
          </cell>
        </row>
        <row r="12">
          <cell r="G12">
            <v>19800.39199999996</v>
          </cell>
        </row>
        <row r="13">
          <cell r="G13">
            <v>19587.760000000002</v>
          </cell>
        </row>
        <row r="14">
          <cell r="G14">
            <v>21315.360000000041</v>
          </cell>
        </row>
        <row r="15">
          <cell r="G15">
            <v>7360.9200000000092</v>
          </cell>
        </row>
        <row r="16">
          <cell r="G16">
            <v>5973.1999999999989</v>
          </cell>
        </row>
        <row r="17">
          <cell r="G17">
            <v>9244.1051600000137</v>
          </cell>
        </row>
        <row r="18">
          <cell r="G18">
            <v>11970.672000000008</v>
          </cell>
        </row>
        <row r="19">
          <cell r="G19">
            <v>23016.766199999976</v>
          </cell>
        </row>
        <row r="23">
          <cell r="G23">
            <v>27743.359999999997</v>
          </cell>
        </row>
        <row r="24">
          <cell r="G24">
            <v>13547.506999999947</v>
          </cell>
        </row>
        <row r="25">
          <cell r="G25">
            <v>9883.5419999999958</v>
          </cell>
        </row>
        <row r="26">
          <cell r="G26">
            <v>19230.600000000024</v>
          </cell>
        </row>
        <row r="27">
          <cell r="G27">
            <v>15995.919999999986</v>
          </cell>
        </row>
        <row r="28">
          <cell r="G28">
            <v>12132.720000000023</v>
          </cell>
        </row>
        <row r="29">
          <cell r="G29">
            <v>14658.771000000035</v>
          </cell>
        </row>
        <row r="30">
          <cell r="G30">
            <v>12734.19</v>
          </cell>
        </row>
        <row r="31">
          <cell r="G31">
            <v>7425.4690000000037</v>
          </cell>
        </row>
        <row r="32">
          <cell r="G32">
            <v>13627.088000000043</v>
          </cell>
        </row>
        <row r="33">
          <cell r="G33">
            <v>10152.501999999989</v>
          </cell>
        </row>
        <row r="34">
          <cell r="G34">
            <v>10460.329999999974</v>
          </cell>
        </row>
      </sheetData>
      <sheetData sheetId="8">
        <row r="2">
          <cell r="G2">
            <v>35615.639999999948</v>
          </cell>
        </row>
        <row r="3">
          <cell r="G3">
            <v>21035.359999999961</v>
          </cell>
        </row>
        <row r="4">
          <cell r="G4">
            <v>14657.360000000013</v>
          </cell>
        </row>
        <row r="5">
          <cell r="G5">
            <v>15625.59999999996</v>
          </cell>
        </row>
        <row r="6">
          <cell r="G6">
            <v>21070.240000000009</v>
          </cell>
        </row>
        <row r="7">
          <cell r="G7">
            <v>16845.519999999953</v>
          </cell>
        </row>
        <row r="8">
          <cell r="G8">
            <v>28231.399999999892</v>
          </cell>
        </row>
        <row r="9">
          <cell r="G9">
            <v>50665.719999999979</v>
          </cell>
        </row>
        <row r="10">
          <cell r="G10">
            <v>18973.744000000042</v>
          </cell>
        </row>
        <row r="11">
          <cell r="G11">
            <v>11032.079999999996</v>
          </cell>
        </row>
        <row r="12">
          <cell r="G12">
            <v>17623.367999999999</v>
          </cell>
        </row>
        <row r="13">
          <cell r="G13">
            <v>18300.000000000025</v>
          </cell>
        </row>
        <row r="14">
          <cell r="G14">
            <v>18605.088000000007</v>
          </cell>
        </row>
        <row r="15">
          <cell r="G15">
            <v>7497.2000000000126</v>
          </cell>
        </row>
        <row r="16">
          <cell r="G16">
            <v>5471.920000000001</v>
          </cell>
        </row>
        <row r="17">
          <cell r="G17">
            <v>8480.9449600000135</v>
          </cell>
        </row>
        <row r="18">
          <cell r="G18">
            <v>11441.56000000001</v>
          </cell>
        </row>
        <row r="19">
          <cell r="G19">
            <v>21373.236559999983</v>
          </cell>
        </row>
        <row r="20">
          <cell r="G20">
            <v>12532.784000000003</v>
          </cell>
        </row>
        <row r="21">
          <cell r="G21">
            <v>8263.4480000000076</v>
          </cell>
        </row>
        <row r="22">
          <cell r="G22">
            <v>4411.8400000000047</v>
          </cell>
        </row>
        <row r="24">
          <cell r="G24">
            <v>37163.839999999982</v>
          </cell>
        </row>
        <row r="25">
          <cell r="G25">
            <v>12404.369599999973</v>
          </cell>
        </row>
        <row r="26">
          <cell r="G26">
            <v>11026.826999999972</v>
          </cell>
        </row>
        <row r="27">
          <cell r="G27">
            <v>17841.31999999996</v>
          </cell>
        </row>
        <row r="28">
          <cell r="G28">
            <v>11824.560000000003</v>
          </cell>
        </row>
        <row r="29">
          <cell r="G29">
            <v>9922.6560000000154</v>
          </cell>
        </row>
        <row r="30">
          <cell r="G30">
            <v>11237.649000000014</v>
          </cell>
        </row>
        <row r="31">
          <cell r="G31">
            <v>14223.965999999989</v>
          </cell>
        </row>
        <row r="32">
          <cell r="G32">
            <v>6016.544999999991</v>
          </cell>
        </row>
        <row r="33">
          <cell r="G33">
            <v>10304.612000000019</v>
          </cell>
        </row>
        <row r="34">
          <cell r="G34">
            <v>8504.9579999999878</v>
          </cell>
        </row>
        <row r="35">
          <cell r="G35">
            <v>7639.8579999999811</v>
          </cell>
        </row>
        <row r="36">
          <cell r="G36">
            <v>10074.479000000019</v>
          </cell>
        </row>
      </sheetData>
      <sheetData sheetId="9">
        <row r="2">
          <cell r="G2">
            <v>47937.759999999857</v>
          </cell>
        </row>
        <row r="3">
          <cell r="G3">
            <v>27506.080000000045</v>
          </cell>
        </row>
        <row r="4">
          <cell r="G4">
            <v>17224.359999999968</v>
          </cell>
        </row>
        <row r="5">
          <cell r="G5">
            <v>19655.999999999989</v>
          </cell>
        </row>
        <row r="6">
          <cell r="G6">
            <v>24763.848000000045</v>
          </cell>
        </row>
        <row r="7">
          <cell r="G7">
            <v>20194.719999999976</v>
          </cell>
        </row>
        <row r="8">
          <cell r="G8">
            <v>41034.799999999967</v>
          </cell>
        </row>
        <row r="9">
          <cell r="G9">
            <v>74773.399999999761</v>
          </cell>
        </row>
        <row r="10">
          <cell r="G10">
            <v>23647.800000000028</v>
          </cell>
        </row>
        <row r="11">
          <cell r="G11">
            <v>13131.040000000032</v>
          </cell>
        </row>
        <row r="12">
          <cell r="G12">
            <v>23212.687999999958</v>
          </cell>
        </row>
        <row r="13">
          <cell r="G13">
            <v>23062.880000000074</v>
          </cell>
        </row>
        <row r="14">
          <cell r="G14">
            <v>24433.20000000007</v>
          </cell>
        </row>
        <row r="15">
          <cell r="G15">
            <v>8974.0000000000164</v>
          </cell>
        </row>
        <row r="16">
          <cell r="G16">
            <v>6298.8800000000083</v>
          </cell>
        </row>
        <row r="17">
          <cell r="G17">
            <v>11438.880000000025</v>
          </cell>
        </row>
        <row r="18">
          <cell r="G18">
            <v>16113.720000000072</v>
          </cell>
        </row>
        <row r="19">
          <cell r="G19">
            <v>27910.866279999955</v>
          </cell>
        </row>
        <row r="20">
          <cell r="G20">
            <v>16617.711999999941</v>
          </cell>
        </row>
        <row r="21">
          <cell r="G21">
            <v>7361.6320000000023</v>
          </cell>
        </row>
        <row r="22">
          <cell r="G22">
            <v>10160.760000000026</v>
          </cell>
        </row>
        <row r="24">
          <cell r="G24">
            <v>52224.280000000006</v>
          </cell>
        </row>
        <row r="25">
          <cell r="G25">
            <v>15584.35419999996</v>
          </cell>
        </row>
        <row r="26">
          <cell r="G26">
            <v>14475.705999999996</v>
          </cell>
        </row>
        <row r="27">
          <cell r="G27">
            <v>20312.600000000028</v>
          </cell>
        </row>
        <row r="28">
          <cell r="G28">
            <v>14093.360000000022</v>
          </cell>
        </row>
        <row r="29">
          <cell r="G29">
            <v>11531.455000000029</v>
          </cell>
        </row>
        <row r="30">
          <cell r="G30">
            <v>12747.941400000038</v>
          </cell>
        </row>
        <row r="31">
          <cell r="G31">
            <v>18111.586000000018</v>
          </cell>
        </row>
        <row r="32">
          <cell r="G32">
            <v>7226.1269999999931</v>
          </cell>
        </row>
        <row r="33">
          <cell r="G33">
            <v>13160.262000000017</v>
          </cell>
        </row>
        <row r="34">
          <cell r="G34">
            <v>11270.161999999929</v>
          </cell>
        </row>
        <row r="35">
          <cell r="G35">
            <v>9615.237999999983</v>
          </cell>
        </row>
        <row r="36">
          <cell r="G36">
            <v>11902.669000000018</v>
          </cell>
        </row>
      </sheetData>
      <sheetData sheetId="10">
        <row r="2">
          <cell r="G2">
            <v>48947.160000000011</v>
          </cell>
        </row>
        <row r="3">
          <cell r="G3">
            <v>24318.080000000024</v>
          </cell>
        </row>
        <row r="4">
          <cell r="G4">
            <v>18324.439999999959</v>
          </cell>
        </row>
        <row r="5">
          <cell r="G5">
            <v>17609.599999999966</v>
          </cell>
        </row>
        <row r="6">
          <cell r="G6">
            <v>22488.576000000052</v>
          </cell>
        </row>
        <row r="7">
          <cell r="G7">
            <v>18276.079999999936</v>
          </cell>
        </row>
        <row r="8">
          <cell r="G8">
            <v>22260.000000000015</v>
          </cell>
        </row>
        <row r="9">
          <cell r="G9">
            <v>30886.160000000014</v>
          </cell>
        </row>
        <row r="10">
          <cell r="G10">
            <v>20169.96000000001</v>
          </cell>
        </row>
        <row r="11">
          <cell r="G11">
            <v>12243.599999999989</v>
          </cell>
        </row>
        <row r="12">
          <cell r="G12">
            <v>22506.351999999973</v>
          </cell>
        </row>
        <row r="13">
          <cell r="G13">
            <v>21444.400000000056</v>
          </cell>
        </row>
        <row r="14">
          <cell r="G14">
            <v>21905.760000000049</v>
          </cell>
        </row>
        <row r="15">
          <cell r="G15">
            <v>8990.2400000000162</v>
          </cell>
        </row>
        <row r="16">
          <cell r="G16">
            <v>7537.9600000000073</v>
          </cell>
        </row>
        <row r="17">
          <cell r="G17">
            <v>9730.1600000000217</v>
          </cell>
        </row>
        <row r="18">
          <cell r="G18">
            <v>13171.720000000012</v>
          </cell>
        </row>
        <row r="19">
          <cell r="G19">
            <v>23895.039079999926</v>
          </cell>
        </row>
        <row r="20">
          <cell r="G20">
            <v>15083.560000000012</v>
          </cell>
        </row>
        <row r="21">
          <cell r="G21">
            <v>7010.2960000000085</v>
          </cell>
        </row>
        <row r="22">
          <cell r="G22">
            <v>7667.4000000000069</v>
          </cell>
        </row>
        <row r="24">
          <cell r="G24">
            <v>24503.735999999979</v>
          </cell>
        </row>
        <row r="25">
          <cell r="G25">
            <v>12532.666799999972</v>
          </cell>
        </row>
        <row r="26">
          <cell r="G26">
            <v>9450.6229999999978</v>
          </cell>
        </row>
        <row r="27">
          <cell r="G27">
            <v>19399.28000000005</v>
          </cell>
        </row>
        <row r="28">
          <cell r="G28">
            <v>13367.72000000001</v>
          </cell>
        </row>
        <row r="29">
          <cell r="G29">
            <v>11731.084000000032</v>
          </cell>
        </row>
        <row r="30">
          <cell r="G30">
            <v>14823.632000000041</v>
          </cell>
        </row>
        <row r="31">
          <cell r="G31">
            <v>19340.31499999994</v>
          </cell>
        </row>
        <row r="32">
          <cell r="G32">
            <v>6852.7809999999954</v>
          </cell>
        </row>
        <row r="33">
          <cell r="G33">
            <v>14020.196000000033</v>
          </cell>
        </row>
        <row r="34">
          <cell r="G34">
            <v>9539.6339999999855</v>
          </cell>
        </row>
        <row r="35">
          <cell r="G35">
            <v>10362.913999999995</v>
          </cell>
        </row>
        <row r="36">
          <cell r="G36">
            <v>13360.096000000005</v>
          </cell>
        </row>
      </sheetData>
      <sheetData sheetId="11">
        <row r="2">
          <cell r="G2">
            <v>44785.199999999895</v>
          </cell>
        </row>
        <row r="3">
          <cell r="G3">
            <v>24277.52000000003</v>
          </cell>
        </row>
        <row r="4">
          <cell r="G4">
            <v>16176.240000000025</v>
          </cell>
        </row>
        <row r="5">
          <cell r="G5">
            <v>16227.279999999981</v>
          </cell>
        </row>
        <row r="6">
          <cell r="G6">
            <v>22401.720000000045</v>
          </cell>
        </row>
        <row r="7">
          <cell r="G7">
            <v>20004.800000000007</v>
          </cell>
        </row>
        <row r="8">
          <cell r="G8">
            <v>14582.12000000001</v>
          </cell>
        </row>
        <row r="9">
          <cell r="G9">
            <v>22884.720000000019</v>
          </cell>
        </row>
        <row r="10">
          <cell r="G10">
            <v>20916.200000000026</v>
          </cell>
        </row>
        <row r="11">
          <cell r="G11">
            <v>11907.240000000011</v>
          </cell>
        </row>
        <row r="12">
          <cell r="G12">
            <v>22646.800000000003</v>
          </cell>
        </row>
        <row r="13">
          <cell r="G13">
            <v>21076.720000000059</v>
          </cell>
        </row>
        <row r="14">
          <cell r="G14">
            <v>20805.640000000047</v>
          </cell>
        </row>
        <row r="15">
          <cell r="G15">
            <v>7387.8400000000083</v>
          </cell>
        </row>
        <row r="16">
          <cell r="G16">
            <v>8574.3920000000162</v>
          </cell>
        </row>
        <row r="17">
          <cell r="G17">
            <v>9148.8800000000047</v>
          </cell>
        </row>
        <row r="18">
          <cell r="G18">
            <v>13227.280000000019</v>
          </cell>
        </row>
        <row r="19">
          <cell r="G19">
            <v>23648.474879999936</v>
          </cell>
        </row>
        <row r="20">
          <cell r="G20">
            <v>13693.783999999976</v>
          </cell>
        </row>
        <row r="21">
          <cell r="G21">
            <v>8380.4400000000114</v>
          </cell>
        </row>
        <row r="22">
          <cell r="G22">
            <v>7281.3999999999942</v>
          </cell>
        </row>
        <row r="24">
          <cell r="G24">
            <v>21585.696000000036</v>
          </cell>
        </row>
        <row r="25">
          <cell r="G25">
            <v>11701.57219999999</v>
          </cell>
        </row>
        <row r="26">
          <cell r="G26">
            <v>8023.2080000000051</v>
          </cell>
        </row>
        <row r="27">
          <cell r="G27">
            <v>19255.760000000046</v>
          </cell>
        </row>
        <row r="28">
          <cell r="G28">
            <v>16686.439999999962</v>
          </cell>
        </row>
        <row r="29">
          <cell r="G29">
            <v>11929.811000000032</v>
          </cell>
        </row>
        <row r="30">
          <cell r="G30">
            <v>15315.83700000001</v>
          </cell>
        </row>
        <row r="31">
          <cell r="G31">
            <v>17378.669999999907</v>
          </cell>
        </row>
        <row r="32">
          <cell r="G32">
            <v>6575.7029999999904</v>
          </cell>
        </row>
        <row r="33">
          <cell r="G33">
            <v>17594.452999999994</v>
          </cell>
        </row>
        <row r="34">
          <cell r="G34">
            <v>9310.5259999999635</v>
          </cell>
        </row>
        <row r="35">
          <cell r="G35">
            <v>10884.84400000001</v>
          </cell>
        </row>
        <row r="36">
          <cell r="G36">
            <v>12540.546999999995</v>
          </cell>
        </row>
      </sheetData>
      <sheetData sheetId="12">
        <row r="2">
          <cell r="G2">
            <v>43332.95999999989</v>
          </cell>
        </row>
        <row r="3">
          <cell r="G3">
            <v>23449.519999999993</v>
          </cell>
        </row>
        <row r="4">
          <cell r="G4">
            <v>15822.400000000023</v>
          </cell>
        </row>
        <row r="5">
          <cell r="G5">
            <v>16713.839999999997</v>
          </cell>
        </row>
        <row r="6">
          <cell r="G6">
            <v>20859.760000000057</v>
          </cell>
        </row>
        <row r="7">
          <cell r="G7">
            <v>18844.279999999992</v>
          </cell>
        </row>
        <row r="8">
          <cell r="G8">
            <v>11450.080000000005</v>
          </cell>
        </row>
        <row r="9">
          <cell r="G9">
            <v>15872.200000000006</v>
          </cell>
        </row>
        <row r="10">
          <cell r="G10">
            <v>19138.44000000001</v>
          </cell>
        </row>
        <row r="11">
          <cell r="G11">
            <v>12522.880000000043</v>
          </cell>
        </row>
        <row r="12">
          <cell r="G12">
            <v>22910.167999999965</v>
          </cell>
        </row>
        <row r="13">
          <cell r="G13">
            <v>23439.839999999964</v>
          </cell>
        </row>
        <row r="14">
          <cell r="G14">
            <v>20985.720000000027</v>
          </cell>
        </row>
        <row r="15">
          <cell r="G15">
            <v>7923.6800000000067</v>
          </cell>
        </row>
        <row r="16">
          <cell r="G16">
            <v>7789.5520000000179</v>
          </cell>
        </row>
        <row r="17">
          <cell r="G17">
            <v>9722.320000000027</v>
          </cell>
        </row>
        <row r="18">
          <cell r="G18">
            <v>12734.320000000049</v>
          </cell>
        </row>
        <row r="19">
          <cell r="G19">
            <v>23026.18335999989</v>
          </cell>
        </row>
        <row r="20">
          <cell r="G20">
            <v>14070.735999999984</v>
          </cell>
        </row>
        <row r="21">
          <cell r="G21">
            <v>7301.2000000000107</v>
          </cell>
        </row>
        <row r="22">
          <cell r="G22">
            <v>7477.0800000000081</v>
          </cell>
        </row>
        <row r="24">
          <cell r="G24">
            <v>18093.168000000031</v>
          </cell>
        </row>
        <row r="25">
          <cell r="G25">
            <v>10597.647199999998</v>
          </cell>
        </row>
        <row r="26">
          <cell r="G26">
            <v>6830.8459999999877</v>
          </cell>
        </row>
        <row r="27">
          <cell r="G27">
            <v>18343.8</v>
          </cell>
        </row>
        <row r="28">
          <cell r="G28">
            <v>17101.31999999996</v>
          </cell>
        </row>
        <row r="29">
          <cell r="G29">
            <v>9195.2750000000178</v>
          </cell>
        </row>
        <row r="30">
          <cell r="G30">
            <v>15272.008000000011</v>
          </cell>
        </row>
        <row r="31">
          <cell r="G31">
            <v>17816.795999999889</v>
          </cell>
        </row>
        <row r="32">
          <cell r="G32">
            <v>6316.2960000000012</v>
          </cell>
        </row>
        <row r="33">
          <cell r="G33">
            <v>16363.920000000011</v>
          </cell>
        </row>
        <row r="34">
          <cell r="G34">
            <v>8704.8329999999587</v>
          </cell>
        </row>
        <row r="35">
          <cell r="G35">
            <v>9273.0519999999942</v>
          </cell>
        </row>
        <row r="36">
          <cell r="G36">
            <v>12176.384999999989</v>
          </cell>
        </row>
      </sheetData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F3624D-CD9D-457B-A5CA-75479BFBA391}" name="Kimoco" displayName="Kimoco" ref="A5:Q27" totalsRowShown="0" headerRowDxfId="39" dataDxfId="38" headerRowCellStyle="Titre 1">
  <autoFilter ref="A5:Q27" xr:uid="{DEB7E6BC-596A-4A4B-A410-06C7B527AE85}"/>
  <sortState ref="A6:Q27">
    <sortCondition ref="A5:A27"/>
  </sortState>
  <tableColumns count="17">
    <tableColumn id="1" xr3:uid="{B6BF16EE-697A-4452-97FB-44E2E400FAB8}" name="SITE" dataDxfId="37"/>
    <tableColumn id="2" xr3:uid="{54DAB882-C9CC-47A5-B368-8008FB91C7B8}" name="VISITE" dataDxfId="36"/>
    <tableColumn id="3" xr3:uid="{F956C4A0-58D3-49D6-9210-9B2F90626FCA}" name="PLAN" dataDxfId="35"/>
    <tableColumn id="4" xr3:uid="{396954E5-EE0C-4DF6-A124-FAD0D42D7966}" name="VALIDATION ADHERANT" dataDxfId="34">
      <calculatedColumnFormula>IFERROR(VLOOKUP(Kimoco[[#This Row],[PLAN]],#REF!,3,FALSE),"")</calculatedColumnFormula>
    </tableColumn>
    <tableColumn id="5" xr3:uid="{635BD9F2-0ED3-40CA-8616-626613CF0C51}" name="COMMANDE COSMO" dataDxfId="33"/>
    <tableColumn id="6" xr3:uid="{C206EA5C-BA05-4971-90E8-58C447B8B794}" name="DIMENSION Lxl" dataDxfId="32"/>
    <tableColumn id="7" xr3:uid="{E22D56B6-AF97-4D64-9CA5-1AAF711C939F}" name="DATE DE LIVRAISON" dataDxfId="31"/>
    <tableColumn id="8" xr3:uid="{9CEB4B02-9F78-44F6-847B-6A07A4E3CB5D}" name="VALEUR HT" dataDxfId="30"/>
    <tableColumn id="9" xr3:uid="{50579C6A-2435-4583-A11E-2618CD89D2E9}" name="VALEUR TTC" dataDxfId="29">
      <calculatedColumnFormula>Kimoco[[#This Row],[VALEUR HT]]*1.22</calculatedColumnFormula>
    </tableColumn>
    <tableColumn id="10" xr3:uid="{7D2316FA-6515-4E98-A2BD-08CA27B9D902}" name="CA DE LA MAREE" dataDxfId="28"/>
    <tableColumn id="11" xr3:uid="{0F54E1E7-A14C-4EE4-B40E-958C2399EB11}" name="CA PREVISIONNEL DU STAND" dataDxfId="27"/>
    <tableColumn id="13" xr3:uid="{5B923C34-5E7C-4B53-9958-74F74C683DF4}" name="COMMISSION PREVISIONNEL DU STAND" dataDxfId="26"/>
    <tableColumn id="14" xr3:uid="{05409969-6B6D-45A8-B4B8-106C25DE9AB0}" name="DROIT D'ENTREE" dataDxfId="25"/>
    <tableColumn id="15" xr3:uid="{5F85E3F7-D974-40E5-BD20-2152E82DC5AB}" name="ENCAISSEMENT" dataDxfId="24"/>
    <tableColumn id="16" xr3:uid="{5809B02E-F869-4539-87D2-F6E9DA092331}" name="Colonne3" dataDxfId="23"/>
    <tableColumn id="17" xr3:uid="{C61618CA-8376-409B-A34A-B894C950FCAC}" name="Colonne4" dataDxfId="22"/>
    <tableColumn id="18" xr3:uid="{CB766D17-1CE0-4C9E-8F96-7A6567AD06AC}" name="Colonne5" dataDxfId="21"/>
  </tableColumns>
  <tableStyleInfo name="Inventaire d’entrepô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900F-6537-4C49-806A-B513CF87E604}">
  <sheetPr>
    <tabColor theme="4" tint="0.59999389629810485"/>
  </sheetPr>
  <dimension ref="A1:Q27"/>
  <sheetViews>
    <sheetView zoomScale="50" zoomScaleNormal="50" workbookViewId="0">
      <pane xSplit="1" topLeftCell="D1" activePane="topRight" state="frozen"/>
      <selection pane="topRight" activeCell="K8" sqref="K8"/>
    </sheetView>
  </sheetViews>
  <sheetFormatPr baseColWidth="10" defaultColWidth="10.06640625" defaultRowHeight="30" customHeight="1" x14ac:dyDescent="0.45"/>
  <cols>
    <col min="1" max="1" width="59.6640625" style="34" customWidth="1"/>
    <col min="2" max="2" width="31.06640625" style="35" customWidth="1"/>
    <col min="3" max="3" width="19.86328125" style="32" customWidth="1"/>
    <col min="4" max="4" width="26.06640625" style="32" customWidth="1"/>
    <col min="5" max="5" width="25.6640625" style="32" customWidth="1"/>
    <col min="6" max="6" width="19" style="32" customWidth="1"/>
    <col min="7" max="7" width="23.19921875" style="32" customWidth="1"/>
    <col min="8" max="8" width="43.06640625" style="32" bestFit="1" customWidth="1"/>
    <col min="9" max="9" width="21.3984375" style="32" customWidth="1"/>
    <col min="10" max="10" width="27.06640625" style="30" customWidth="1"/>
    <col min="11" max="11" width="40.9296875" style="30" bestFit="1" customWidth="1"/>
    <col min="12" max="12" width="44.59765625" style="30" bestFit="1" customWidth="1"/>
    <col min="13" max="13" width="29.265625" style="30" bestFit="1" customWidth="1"/>
    <col min="14" max="14" width="38.9296875" style="32" bestFit="1" customWidth="1"/>
    <col min="15" max="16384" width="10.06640625" style="32"/>
  </cols>
  <sheetData>
    <row r="1" spans="1:17" s="11" customFormat="1" ht="54" customHeight="1" thickBot="1" x14ac:dyDescent="0.9">
      <c r="A1" s="6" t="s">
        <v>0</v>
      </c>
      <c r="B1" s="7"/>
      <c r="C1" s="8"/>
      <c r="D1" s="9"/>
      <c r="E1" s="9"/>
      <c r="F1" s="9"/>
      <c r="G1" s="9"/>
      <c r="H1" s="9"/>
      <c r="I1" s="9"/>
      <c r="J1" s="9"/>
      <c r="K1" s="10"/>
      <c r="L1" s="10"/>
      <c r="M1" s="10"/>
      <c r="N1" s="10"/>
      <c r="O1" s="10"/>
    </row>
    <row r="2" spans="1:17" s="40" customFormat="1" ht="24.75" customHeight="1" x14ac:dyDescent="0.45">
      <c r="A2" s="36" t="s">
        <v>1</v>
      </c>
      <c r="B2" s="37" t="s">
        <v>2</v>
      </c>
      <c r="C2" s="39"/>
      <c r="D2" s="39"/>
      <c r="E2" s="39"/>
      <c r="F2" s="39"/>
      <c r="H2" s="38" t="s">
        <v>3</v>
      </c>
      <c r="I2" s="40" t="s">
        <v>4</v>
      </c>
      <c r="J2" s="41"/>
      <c r="K2" s="42" t="s">
        <v>65</v>
      </c>
      <c r="L2" s="42" t="s">
        <v>64</v>
      </c>
      <c r="M2" s="42" t="s">
        <v>63</v>
      </c>
      <c r="N2" s="40" t="s">
        <v>5</v>
      </c>
    </row>
    <row r="3" spans="1:17" s="3" customFormat="1" ht="30" customHeight="1" x14ac:dyDescent="0.45">
      <c r="A3" s="24">
        <f>N3-H3</f>
        <v>539120</v>
      </c>
      <c r="B3" s="5">
        <f>COUNTA(Kimoco[VISITE])</f>
        <v>15</v>
      </c>
      <c r="C3" s="2"/>
      <c r="H3" s="1">
        <f>SUM(Kimoco[VALEUR HT])</f>
        <v>188000</v>
      </c>
      <c r="I3" s="4">
        <f>SUM(I$6:I$1048576)*22%</f>
        <v>41870.400000000001</v>
      </c>
      <c r="J3" s="4"/>
      <c r="K3" s="4">
        <f>SUM(K$6:K$1048576)</f>
        <v>5388000</v>
      </c>
      <c r="L3" s="4">
        <f>SUM(L$6:L$1048576)</f>
        <v>468120</v>
      </c>
      <c r="M3" s="4">
        <f>SUM(M$6:M$1048576)</f>
        <v>259000</v>
      </c>
      <c r="N3" s="4">
        <f>SUM(N6:N1048576)</f>
        <v>727120</v>
      </c>
    </row>
    <row r="4" spans="1:17" s="21" customFormat="1" ht="9.75" customHeight="1" x14ac:dyDescent="0.45">
      <c r="A4" s="18"/>
      <c r="B4" s="19"/>
      <c r="C4" s="20"/>
      <c r="H4" s="22"/>
      <c r="I4" s="23"/>
      <c r="J4" s="23"/>
      <c r="K4" s="23"/>
      <c r="L4" s="23"/>
      <c r="M4" s="23"/>
      <c r="N4" s="23"/>
    </row>
    <row r="5" spans="1:17" s="17" customFormat="1" ht="17.100000000000001" customHeight="1" x14ac:dyDescent="0.45">
      <c r="A5" s="12" t="s">
        <v>6</v>
      </c>
      <c r="B5" s="13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5" t="s">
        <v>15</v>
      </c>
      <c r="K5" s="16" t="s">
        <v>16</v>
      </c>
      <c r="L5" s="44" t="s">
        <v>17</v>
      </c>
      <c r="M5" s="44" t="s">
        <v>18</v>
      </c>
      <c r="N5" s="44" t="s">
        <v>19</v>
      </c>
      <c r="O5" s="45" t="s">
        <v>60</v>
      </c>
      <c r="P5" s="45" t="s">
        <v>61</v>
      </c>
      <c r="Q5" s="46" t="s">
        <v>62</v>
      </c>
    </row>
    <row r="6" spans="1:17" ht="30" customHeight="1" x14ac:dyDescent="0.45">
      <c r="A6" s="25" t="s">
        <v>35</v>
      </c>
      <c r="B6" s="26" t="s">
        <v>36</v>
      </c>
      <c r="C6" s="27" t="s">
        <v>37</v>
      </c>
      <c r="D6" s="27" t="s">
        <v>32</v>
      </c>
      <c r="E6" s="27" t="s">
        <v>38</v>
      </c>
      <c r="F6" s="28" t="s">
        <v>33</v>
      </c>
      <c r="G6" s="28" t="s">
        <v>33</v>
      </c>
      <c r="H6" s="29">
        <v>0</v>
      </c>
      <c r="I6" s="29">
        <f>Kimoco[[#This Row],[VALEUR HT]]*1.22</f>
        <v>0</v>
      </c>
      <c r="J6" s="30">
        <v>1400000</v>
      </c>
      <c r="K6" s="31">
        <f>Kimoco[[#This Row],[CA DE LA MAREE]]*18%</f>
        <v>252000</v>
      </c>
      <c r="L6" s="31">
        <f>Kimoco[[#This Row],[CA PREVISIONNEL DU STAND]]*8%</f>
        <v>20160</v>
      </c>
      <c r="M6" s="31">
        <v>16000</v>
      </c>
      <c r="N6" s="31">
        <f>L6+M6</f>
        <v>36160</v>
      </c>
      <c r="O6" s="43"/>
      <c r="P6" s="43"/>
      <c r="Q6" s="43"/>
    </row>
    <row r="7" spans="1:17" ht="30" customHeight="1" x14ac:dyDescent="0.45">
      <c r="A7" s="25" t="s">
        <v>53</v>
      </c>
      <c r="B7" s="26"/>
      <c r="C7" s="27"/>
      <c r="D7" s="27"/>
      <c r="E7" s="27"/>
      <c r="F7" s="28"/>
      <c r="G7" s="28"/>
      <c r="H7" s="29"/>
      <c r="I7" s="29">
        <f>Kimoco[[#This Row],[VALEUR HT]]*1.22</f>
        <v>0</v>
      </c>
      <c r="K7" s="31">
        <f>Kimoco[[#This Row],[CA DE LA MAREE]]*20%</f>
        <v>0</v>
      </c>
      <c r="L7" s="31">
        <f>Kimoco[[#This Row],[CA PREVISIONNEL DU STAND]]*8%</f>
        <v>0</v>
      </c>
      <c r="M7" s="31"/>
      <c r="N7" s="31">
        <f>L7+M7</f>
        <v>0</v>
      </c>
      <c r="O7" s="43"/>
      <c r="P7" s="43"/>
      <c r="Q7" s="43"/>
    </row>
    <row r="8" spans="1:17" ht="30" customHeight="1" x14ac:dyDescent="0.45">
      <c r="A8" s="25" t="s">
        <v>45</v>
      </c>
      <c r="B8" s="26" t="s">
        <v>46</v>
      </c>
      <c r="C8" s="27" t="s">
        <v>22</v>
      </c>
      <c r="D8" s="27" t="s">
        <v>47</v>
      </c>
      <c r="E8" s="27" t="s">
        <v>48</v>
      </c>
      <c r="F8" s="28" t="s">
        <v>49</v>
      </c>
      <c r="G8" s="28" t="s">
        <v>50</v>
      </c>
      <c r="H8" s="29">
        <v>18000</v>
      </c>
      <c r="I8" s="29">
        <f>Kimoco[[#This Row],[VALEUR HT]]*1.22</f>
        <v>21960</v>
      </c>
      <c r="J8" s="30">
        <v>1600000</v>
      </c>
      <c r="K8" s="31">
        <f>Kimoco[[#This Row],[CA DE LA MAREE]]*20%</f>
        <v>320000</v>
      </c>
      <c r="L8" s="31">
        <f>Kimoco[[#This Row],[CA PREVISIONNEL DU STAND]]*8%</f>
        <v>25600</v>
      </c>
      <c r="M8" s="31"/>
      <c r="N8" s="31">
        <f>L8+M8</f>
        <v>25600</v>
      </c>
      <c r="O8" s="43"/>
      <c r="P8" s="43"/>
      <c r="Q8" s="43"/>
    </row>
    <row r="9" spans="1:17" ht="30" customHeight="1" x14ac:dyDescent="0.45">
      <c r="A9" s="25" t="s">
        <v>52</v>
      </c>
      <c r="B9" s="26"/>
      <c r="C9" s="27"/>
      <c r="D9" s="27"/>
      <c r="E9" s="27"/>
      <c r="F9" s="28"/>
      <c r="G9" s="28"/>
      <c r="H9" s="29"/>
      <c r="I9" s="29">
        <f>Kimoco[[#This Row],[VALEUR HT]]*1.22</f>
        <v>0</v>
      </c>
      <c r="J9" s="30">
        <v>1400000</v>
      </c>
      <c r="K9" s="31">
        <f>Kimoco[[#This Row],[CA DE LA MAREE]]*20%</f>
        <v>280000</v>
      </c>
      <c r="L9" s="31">
        <f>Kimoco[[#This Row],[CA PREVISIONNEL DU STAND]]*8%</f>
        <v>22400</v>
      </c>
      <c r="M9" s="31"/>
      <c r="N9" s="31">
        <f>L9+M9</f>
        <v>22400</v>
      </c>
      <c r="O9" s="43"/>
      <c r="P9" s="43"/>
      <c r="Q9" s="43"/>
    </row>
    <row r="10" spans="1:17" ht="30" customHeight="1" x14ac:dyDescent="0.45">
      <c r="A10" s="25" t="s">
        <v>51</v>
      </c>
      <c r="B10" s="26"/>
      <c r="C10" s="27"/>
      <c r="D10" s="27"/>
      <c r="E10" s="27"/>
      <c r="F10" s="28"/>
      <c r="G10" s="28"/>
      <c r="H10" s="29"/>
      <c r="I10" s="29">
        <f>Kimoco[[#This Row],[VALEUR HT]]*1.22</f>
        <v>0</v>
      </c>
      <c r="K10" s="31">
        <f>Kimoco[[#This Row],[CA DE LA MAREE]]*20%</f>
        <v>0</v>
      </c>
      <c r="L10" s="31">
        <f>Kimoco[[#This Row],[CA PREVISIONNEL DU STAND]]*8%</f>
        <v>0</v>
      </c>
      <c r="M10" s="31"/>
      <c r="N10" s="31">
        <f>L10+M10</f>
        <v>0</v>
      </c>
      <c r="O10" s="43"/>
      <c r="P10" s="43"/>
      <c r="Q10" s="43"/>
    </row>
    <row r="11" spans="1:17" ht="30" customHeight="1" x14ac:dyDescent="0.45">
      <c r="A11" s="25" t="s">
        <v>220</v>
      </c>
      <c r="B11" s="26" t="s">
        <v>221</v>
      </c>
      <c r="C11" s="27" t="s">
        <v>22</v>
      </c>
      <c r="D11" s="33"/>
      <c r="E11" s="27"/>
      <c r="F11" s="28" t="s">
        <v>25</v>
      </c>
      <c r="G11" s="28"/>
      <c r="H11" s="29">
        <v>14000</v>
      </c>
      <c r="I11" s="29"/>
      <c r="J11" s="30">
        <v>1600000</v>
      </c>
      <c r="K11" s="31">
        <f>Kimoco[[#This Row],[CA DE LA MAREE]]*18%</f>
        <v>288000</v>
      </c>
      <c r="L11" s="31">
        <f>Kimoco[[#This Row],[CA PREVISIONNEL DU STAND]]*8%</f>
        <v>23040</v>
      </c>
      <c r="M11" s="31">
        <v>16000</v>
      </c>
      <c r="N11" s="31">
        <f>L11+M11</f>
        <v>39040</v>
      </c>
      <c r="O11" s="43"/>
      <c r="P11" s="43"/>
      <c r="Q11" s="43"/>
    </row>
    <row r="12" spans="1:17" ht="30" customHeight="1" x14ac:dyDescent="0.45">
      <c r="A12" s="25" t="s">
        <v>217</v>
      </c>
      <c r="B12" s="26" t="s">
        <v>219</v>
      </c>
      <c r="C12" s="27" t="s">
        <v>22</v>
      </c>
      <c r="D12" s="33"/>
      <c r="E12" s="27"/>
      <c r="F12" s="28" t="s">
        <v>25</v>
      </c>
      <c r="G12" s="28"/>
      <c r="H12" s="29">
        <v>14000</v>
      </c>
      <c r="I12" s="29">
        <f>Kimoco[[#This Row],[VALEUR HT]]*1.22</f>
        <v>17080</v>
      </c>
      <c r="J12" s="30">
        <v>1200000</v>
      </c>
      <c r="K12" s="31">
        <f>Kimoco[[#This Row],[CA DE LA MAREE]]*18%</f>
        <v>216000</v>
      </c>
      <c r="L12" s="31">
        <f>Kimoco[[#This Row],[CA PREVISIONNEL DU STAND]]*8%</f>
        <v>17280</v>
      </c>
      <c r="M12" s="31">
        <v>16000</v>
      </c>
      <c r="N12" s="31">
        <f>L12+M12</f>
        <v>33280</v>
      </c>
      <c r="O12" s="43"/>
      <c r="P12" s="43"/>
      <c r="Q12" s="43"/>
    </row>
    <row r="13" spans="1:17" ht="30" customHeight="1" x14ac:dyDescent="0.45">
      <c r="A13" s="25" t="s">
        <v>211</v>
      </c>
      <c r="B13" s="26" t="s">
        <v>215</v>
      </c>
      <c r="C13" s="27"/>
      <c r="D13" s="33"/>
      <c r="E13" s="27"/>
      <c r="F13" s="28"/>
      <c r="G13" s="28"/>
      <c r="H13" s="29"/>
      <c r="I13" s="29">
        <f>Kimoco[[#This Row],[VALEUR HT]]*1.22</f>
        <v>0</v>
      </c>
      <c r="K13" s="31">
        <f>Kimoco[[#This Row],[CA DE LA MAREE]]*18%</f>
        <v>0</v>
      </c>
      <c r="L13" s="31">
        <f>Kimoco[[#This Row],[CA PREVISIONNEL DU STAND]]*10%</f>
        <v>0</v>
      </c>
      <c r="M13" s="31"/>
      <c r="N13" s="31">
        <f>L13+M13</f>
        <v>0</v>
      </c>
      <c r="O13" s="43"/>
      <c r="P13" s="43"/>
      <c r="Q13" s="43"/>
    </row>
    <row r="14" spans="1:17" ht="30" customHeight="1" x14ac:dyDescent="0.45">
      <c r="A14" s="25" t="s">
        <v>222</v>
      </c>
      <c r="B14" s="26" t="s">
        <v>223</v>
      </c>
      <c r="C14" s="27" t="s">
        <v>22</v>
      </c>
      <c r="D14" s="33"/>
      <c r="E14" s="27"/>
      <c r="F14" s="28" t="s">
        <v>49</v>
      </c>
      <c r="G14" s="28"/>
      <c r="H14" s="29">
        <v>18000</v>
      </c>
      <c r="I14" s="29"/>
      <c r="J14" s="30">
        <v>1900000</v>
      </c>
      <c r="K14" s="31">
        <f>Kimoco[[#This Row],[CA DE LA MAREE]]*18%</f>
        <v>342000</v>
      </c>
      <c r="L14" s="31">
        <f>Kimoco[[#This Row],[CA PREVISIONNEL DU STAND]]*8%</f>
        <v>27360</v>
      </c>
      <c r="M14" s="31">
        <v>22000</v>
      </c>
      <c r="N14" s="31">
        <f>L14+M14</f>
        <v>49360</v>
      </c>
      <c r="O14" s="43"/>
      <c r="P14" s="43"/>
      <c r="Q14" s="43"/>
    </row>
    <row r="15" spans="1:17" ht="30" customHeight="1" x14ac:dyDescent="0.45">
      <c r="A15" s="25" t="s">
        <v>210</v>
      </c>
      <c r="B15" s="26" t="s">
        <v>215</v>
      </c>
      <c r="C15" s="27" t="s">
        <v>22</v>
      </c>
      <c r="D15" s="33" t="s">
        <v>216</v>
      </c>
      <c r="E15" s="27"/>
      <c r="F15" s="28" t="s">
        <v>218</v>
      </c>
      <c r="G15" s="28"/>
      <c r="H15" s="29">
        <v>18000</v>
      </c>
      <c r="I15" s="29">
        <f>Kimoco[[#This Row],[VALEUR HT]]*1.22</f>
        <v>21960</v>
      </c>
      <c r="J15" s="30">
        <v>1200000</v>
      </c>
      <c r="K15" s="31">
        <f>Kimoco[[#This Row],[CA DE LA MAREE]]*18%</f>
        <v>216000</v>
      </c>
      <c r="L15" s="31">
        <f>Kimoco[[#This Row],[CA PREVISIONNEL DU STAND]]*8%</f>
        <v>17280</v>
      </c>
      <c r="M15" s="31">
        <v>16000</v>
      </c>
      <c r="N15" s="31">
        <f>L15+M15</f>
        <v>33280</v>
      </c>
      <c r="O15" s="43"/>
      <c r="P15" s="43"/>
      <c r="Q15" s="43"/>
    </row>
    <row r="16" spans="1:17" ht="30" customHeight="1" x14ac:dyDescent="0.45">
      <c r="A16" s="25" t="s">
        <v>20</v>
      </c>
      <c r="B16" s="26" t="s">
        <v>21</v>
      </c>
      <c r="C16" s="27" t="s">
        <v>22</v>
      </c>
      <c r="D16" s="27" t="s">
        <v>23</v>
      </c>
      <c r="E16" s="27" t="s">
        <v>24</v>
      </c>
      <c r="F16" s="28" t="s">
        <v>25</v>
      </c>
      <c r="G16" s="28" t="s">
        <v>26</v>
      </c>
      <c r="H16" s="29">
        <v>14000</v>
      </c>
      <c r="I16" s="29">
        <f>Kimoco[[#This Row],[VALEUR HT]]*1.22</f>
        <v>17080</v>
      </c>
      <c r="J16" s="30">
        <v>1600000</v>
      </c>
      <c r="K16" s="31">
        <f>Kimoco[[#This Row],[CA DE LA MAREE]]*18%</f>
        <v>288000</v>
      </c>
      <c r="L16" s="31">
        <f>Kimoco[[#This Row],[CA PREVISIONNEL DU STAND]]*10%</f>
        <v>28800</v>
      </c>
      <c r="M16" s="31">
        <v>16000</v>
      </c>
      <c r="N16" s="31">
        <f>L16+M16</f>
        <v>44800</v>
      </c>
      <c r="O16" s="43"/>
      <c r="P16" s="43"/>
      <c r="Q16" s="43"/>
    </row>
    <row r="17" spans="1:17" ht="30" customHeight="1" x14ac:dyDescent="0.45">
      <c r="A17" s="25" t="s">
        <v>212</v>
      </c>
      <c r="B17" s="26" t="s">
        <v>21</v>
      </c>
      <c r="C17" s="27"/>
      <c r="D17" s="33"/>
      <c r="E17" s="27"/>
      <c r="F17" s="28"/>
      <c r="G17" s="28"/>
      <c r="H17" s="29"/>
      <c r="I17" s="29">
        <f>Kimoco[[#This Row],[VALEUR HT]]*1.22</f>
        <v>0</v>
      </c>
      <c r="K17" s="31">
        <f>Kimoco[[#This Row],[CA DE LA MAREE]]*18%</f>
        <v>0</v>
      </c>
      <c r="L17" s="31">
        <f>Kimoco[[#This Row],[CA PREVISIONNEL DU STAND]]*10%</f>
        <v>0</v>
      </c>
      <c r="M17" s="31"/>
      <c r="N17" s="31">
        <f>L17+M17</f>
        <v>0</v>
      </c>
      <c r="O17" s="43"/>
      <c r="P17" s="43"/>
      <c r="Q17" s="43"/>
    </row>
    <row r="18" spans="1:17" ht="30" customHeight="1" x14ac:dyDescent="0.45">
      <c r="A18" s="25" t="s">
        <v>209</v>
      </c>
      <c r="B18" s="26" t="s">
        <v>215</v>
      </c>
      <c r="C18" s="27" t="s">
        <v>22</v>
      </c>
      <c r="D18" s="33"/>
      <c r="E18" s="27" t="s">
        <v>24</v>
      </c>
      <c r="F18" s="28" t="s">
        <v>25</v>
      </c>
      <c r="G18" s="28"/>
      <c r="H18" s="29">
        <v>14000</v>
      </c>
      <c r="I18" s="29">
        <f>Kimoco[[#This Row],[VALEUR HT]]*1.22</f>
        <v>17080</v>
      </c>
      <c r="J18" s="30">
        <v>1800000</v>
      </c>
      <c r="K18" s="31">
        <f>Kimoco[[#This Row],[CA DE LA MAREE]]*18%</f>
        <v>324000</v>
      </c>
      <c r="L18" s="31">
        <f>Kimoco[[#This Row],[CA PREVISIONNEL DU STAND]]*8%</f>
        <v>25920</v>
      </c>
      <c r="M18" s="31">
        <v>22000</v>
      </c>
      <c r="N18" s="31">
        <f>L18+M18</f>
        <v>47920</v>
      </c>
      <c r="O18" s="43"/>
      <c r="P18" s="43"/>
      <c r="Q18" s="43"/>
    </row>
    <row r="19" spans="1:17" ht="30" customHeight="1" x14ac:dyDescent="0.45">
      <c r="A19" s="25" t="s">
        <v>56</v>
      </c>
      <c r="B19" s="26" t="s">
        <v>57</v>
      </c>
      <c r="C19" s="27" t="s">
        <v>22</v>
      </c>
      <c r="D19" s="33" t="s">
        <v>58</v>
      </c>
      <c r="E19" s="27" t="s">
        <v>59</v>
      </c>
      <c r="F19" s="28" t="s">
        <v>25</v>
      </c>
      <c r="G19" s="28" t="s">
        <v>33</v>
      </c>
      <c r="H19" s="29">
        <v>14000</v>
      </c>
      <c r="I19" s="29">
        <f>Kimoco[[#This Row],[VALEUR HT]]*1.22</f>
        <v>17080</v>
      </c>
      <c r="J19" s="30">
        <v>1900000</v>
      </c>
      <c r="K19" s="31">
        <f>Kimoco[[#This Row],[CA DE LA MAREE]]*18%</f>
        <v>342000</v>
      </c>
      <c r="L19" s="31">
        <f>Kimoco[[#This Row],[CA PREVISIONNEL DU STAND]]*9%</f>
        <v>30780</v>
      </c>
      <c r="M19" s="31">
        <v>19500</v>
      </c>
      <c r="N19" s="31">
        <f>L19+M19</f>
        <v>50280</v>
      </c>
      <c r="O19" s="43"/>
      <c r="P19" s="43"/>
      <c r="Q19" s="43"/>
    </row>
    <row r="20" spans="1:17" ht="30" customHeight="1" x14ac:dyDescent="0.45">
      <c r="A20" s="25" t="s">
        <v>265</v>
      </c>
      <c r="B20" s="26"/>
      <c r="C20" s="27" t="s">
        <v>22</v>
      </c>
      <c r="D20" s="33" t="str">
        <f>IFERROR(VLOOKUP(Kimoco[[#This Row],[PLAN]],#REF!,3,FALSE),"")</f>
        <v/>
      </c>
      <c r="E20" s="27"/>
      <c r="F20" s="28" t="s">
        <v>266</v>
      </c>
      <c r="G20" s="28" t="s">
        <v>267</v>
      </c>
      <c r="H20" s="29">
        <v>19000</v>
      </c>
      <c r="I20" s="29">
        <f>Kimoco[[#This Row],[VALEUR HT]]*1.22</f>
        <v>23180</v>
      </c>
      <c r="J20" s="30">
        <v>2400000</v>
      </c>
      <c r="K20" s="31">
        <f>Kimoco[[#This Row],[CA DE LA MAREE]]*18%</f>
        <v>432000</v>
      </c>
      <c r="L20" s="31">
        <f>Kimoco[[#This Row],[CA PREVISIONNEL DU STAND]]*8%</f>
        <v>34560</v>
      </c>
      <c r="M20" s="31">
        <v>22000</v>
      </c>
      <c r="N20" s="31">
        <f>L20+M20</f>
        <v>56560</v>
      </c>
      <c r="O20" s="43"/>
      <c r="P20" s="43"/>
      <c r="Q20" s="43"/>
    </row>
    <row r="21" spans="1:17" ht="30" customHeight="1" x14ac:dyDescent="0.45">
      <c r="A21" s="25" t="s">
        <v>39</v>
      </c>
      <c r="B21" s="26" t="s">
        <v>40</v>
      </c>
      <c r="C21" s="27" t="s">
        <v>22</v>
      </c>
      <c r="D21" s="27" t="s">
        <v>41</v>
      </c>
      <c r="E21" s="27" t="s">
        <v>42</v>
      </c>
      <c r="F21" s="28" t="s">
        <v>43</v>
      </c>
      <c r="G21" s="28" t="s">
        <v>44</v>
      </c>
      <c r="H21" s="29">
        <v>15000</v>
      </c>
      <c r="I21" s="29">
        <f>Kimoco[[#This Row],[VALEUR HT]]*1.22</f>
        <v>18300</v>
      </c>
      <c r="J21" s="30">
        <v>2900000</v>
      </c>
      <c r="K21" s="31">
        <f>Kimoco[[#This Row],[CA DE LA MAREE]]*18%</f>
        <v>522000</v>
      </c>
      <c r="L21" s="31">
        <f>Kimoco[[#This Row],[CA PREVISIONNEL DU STAND]]*9%</f>
        <v>46980</v>
      </c>
      <c r="M21" s="31">
        <v>25000</v>
      </c>
      <c r="N21" s="31">
        <f>L21+M21</f>
        <v>71980</v>
      </c>
      <c r="O21" s="43"/>
      <c r="P21" s="43"/>
      <c r="Q21" s="43"/>
    </row>
    <row r="22" spans="1:17" ht="30" customHeight="1" x14ac:dyDescent="0.45">
      <c r="A22" s="25" t="s">
        <v>213</v>
      </c>
      <c r="B22" s="26"/>
      <c r="C22" s="27"/>
      <c r="D22" s="33"/>
      <c r="E22" s="27"/>
      <c r="F22" s="28"/>
      <c r="G22" s="28"/>
      <c r="H22" s="29"/>
      <c r="I22" s="29">
        <f>Kimoco[[#This Row],[VALEUR HT]]*1.22</f>
        <v>0</v>
      </c>
      <c r="K22" s="31">
        <f>Kimoco[[#This Row],[CA DE LA MAREE]]*18%</f>
        <v>0</v>
      </c>
      <c r="L22" s="31">
        <f>Kimoco[[#This Row],[CA PREVISIONNEL DU STAND]]*10%</f>
        <v>0</v>
      </c>
      <c r="M22" s="31"/>
      <c r="N22" s="31">
        <f>L22+M22</f>
        <v>0</v>
      </c>
      <c r="O22" s="43"/>
      <c r="P22" s="43"/>
      <c r="Q22" s="43"/>
    </row>
    <row r="23" spans="1:17" ht="30" customHeight="1" x14ac:dyDescent="0.45">
      <c r="A23" s="25" t="s">
        <v>54</v>
      </c>
      <c r="B23" s="26" t="s">
        <v>55</v>
      </c>
      <c r="C23" s="27" t="s">
        <v>37</v>
      </c>
      <c r="D23" s="27" t="s">
        <v>23</v>
      </c>
      <c r="E23" s="27" t="s">
        <v>38</v>
      </c>
      <c r="F23" s="28" t="s">
        <v>33</v>
      </c>
      <c r="G23" s="28" t="s">
        <v>33</v>
      </c>
      <c r="H23" s="29">
        <v>0</v>
      </c>
      <c r="I23" s="29">
        <f>Kimoco[[#This Row],[VALEUR HT]]*1.22</f>
        <v>0</v>
      </c>
      <c r="J23" s="30">
        <v>1300000</v>
      </c>
      <c r="K23" s="31">
        <f>Kimoco[[#This Row],[CA DE LA MAREE]]*18%</f>
        <v>234000</v>
      </c>
      <c r="L23" s="31">
        <f>Kimoco[[#This Row],[CA PREVISIONNEL DU STAND]]*8%</f>
        <v>18720</v>
      </c>
      <c r="M23" s="31">
        <v>11500</v>
      </c>
      <c r="N23" s="31">
        <f>L23+M23</f>
        <v>30220</v>
      </c>
      <c r="O23" s="43"/>
      <c r="P23" s="43"/>
      <c r="Q23" s="43"/>
    </row>
    <row r="24" spans="1:17" ht="30" customHeight="1" x14ac:dyDescent="0.45">
      <c r="A24" s="25" t="s">
        <v>30</v>
      </c>
      <c r="B24" s="26" t="s">
        <v>31</v>
      </c>
      <c r="C24" s="27"/>
      <c r="D24" s="27" t="s">
        <v>32</v>
      </c>
      <c r="E24" s="27" t="s">
        <v>33</v>
      </c>
      <c r="F24" s="28" t="s">
        <v>34</v>
      </c>
      <c r="G24" s="28" t="s">
        <v>33</v>
      </c>
      <c r="H24" s="29">
        <v>16000</v>
      </c>
      <c r="I24" s="29">
        <f>Kimoco[[#This Row],[VALEUR HT]]*1.22</f>
        <v>19520</v>
      </c>
      <c r="J24" s="30">
        <v>2200000</v>
      </c>
      <c r="K24" s="31">
        <f>Kimoco[[#This Row],[CA DE LA MAREE]]*18%</f>
        <v>396000</v>
      </c>
      <c r="L24" s="31">
        <f>Kimoco[[#This Row],[CA PREVISIONNEL DU STAND]]*9%</f>
        <v>35640</v>
      </c>
      <c r="M24" s="31">
        <v>22000</v>
      </c>
      <c r="N24" s="31">
        <f>L24+M24</f>
        <v>57640</v>
      </c>
      <c r="O24" s="43"/>
      <c r="P24" s="43"/>
      <c r="Q24" s="43"/>
    </row>
    <row r="25" spans="1:17" ht="30" customHeight="1" x14ac:dyDescent="0.45">
      <c r="A25" s="127" t="s">
        <v>207</v>
      </c>
      <c r="B25" s="128" t="s">
        <v>27</v>
      </c>
      <c r="C25" s="128" t="s">
        <v>22</v>
      </c>
      <c r="D25" s="128" t="s">
        <v>28</v>
      </c>
      <c r="E25" s="128" t="s">
        <v>214</v>
      </c>
      <c r="F25" s="129" t="s">
        <v>33</v>
      </c>
      <c r="G25" s="129" t="s">
        <v>29</v>
      </c>
      <c r="H25" s="130">
        <v>14000</v>
      </c>
      <c r="I25" s="130">
        <f>Kimoco[[#This Row],[VALEUR HT]]*1.22</f>
        <v>17080</v>
      </c>
      <c r="J25" s="131">
        <v>5200000</v>
      </c>
      <c r="K25" s="31">
        <f>Kimoco[[#This Row],[CA DE LA MAREE]]*18%</f>
        <v>936000</v>
      </c>
      <c r="L25" s="31">
        <f>Kimoco[[#This Row],[CA PREVISIONNEL DU STAND]]*10%</f>
        <v>93600</v>
      </c>
      <c r="M25" s="31">
        <v>35000</v>
      </c>
      <c r="N25" s="31">
        <f>L25+M25</f>
        <v>128600</v>
      </c>
      <c r="O25" s="132"/>
      <c r="P25" s="132"/>
      <c r="Q25" s="132"/>
    </row>
    <row r="26" spans="1:17" ht="30" customHeight="1" x14ac:dyDescent="0.45">
      <c r="A26" s="25"/>
      <c r="B26" s="27"/>
      <c r="C26" s="27"/>
      <c r="D26" s="33" t="str">
        <f>IFERROR(VLOOKUP(Kimoco[[#This Row],[PLAN]],#REF!,3,FALSE),"")</f>
        <v/>
      </c>
      <c r="E26" s="27"/>
      <c r="F26" s="28"/>
      <c r="G26" s="28"/>
      <c r="H26" s="29"/>
      <c r="I26" s="29">
        <f>Kimoco[[#This Row],[VALEUR HT]]*1.22</f>
        <v>0</v>
      </c>
      <c r="K26" s="31">
        <f>Kimoco[[#This Row],[CA DE LA MAREE]]*18%</f>
        <v>0</v>
      </c>
      <c r="L26" s="31">
        <f>Kimoco[[#This Row],[CA PREVISIONNEL DU STAND]]*8%</f>
        <v>0</v>
      </c>
      <c r="M26" s="31"/>
      <c r="N26" s="31">
        <f>L26+M26</f>
        <v>0</v>
      </c>
      <c r="O26" s="132"/>
      <c r="P26" s="132"/>
      <c r="Q26" s="132"/>
    </row>
    <row r="27" spans="1:17" ht="30" customHeight="1" x14ac:dyDescent="0.45">
      <c r="A27" s="25"/>
      <c r="B27" s="27"/>
      <c r="C27" s="27"/>
      <c r="D27" s="33" t="str">
        <f>IFERROR(VLOOKUP(Kimoco[[#This Row],[PLAN]],#REF!,3,FALSE),"")</f>
        <v/>
      </c>
      <c r="E27" s="27"/>
      <c r="F27" s="28"/>
      <c r="G27" s="28"/>
      <c r="H27" s="29"/>
      <c r="I27" s="29">
        <f>Kimoco[[#This Row],[VALEUR HT]]*1.22</f>
        <v>0</v>
      </c>
      <c r="K27" s="31">
        <f>Kimoco[[#This Row],[CA DE LA MAREE]]*18%</f>
        <v>0</v>
      </c>
      <c r="L27" s="31">
        <f>Kimoco[[#This Row],[CA PREVISIONNEL DU STAND]]*8%</f>
        <v>0</v>
      </c>
      <c r="M27" s="31"/>
      <c r="N27" s="31">
        <f>L27+M27</f>
        <v>0</v>
      </c>
      <c r="O27" s="132"/>
      <c r="P27" s="132"/>
      <c r="Q27" s="132"/>
    </row>
  </sheetData>
  <conditionalFormatting sqref="I6:I27">
    <cfRule type="dataBar" priority="4">
      <dataBar>
        <cfvo type="num" val="8000"/>
        <cfvo type="num" val="25000"/>
        <color theme="5" tint="0.39997558519241921"/>
      </dataBar>
      <extLst>
        <ext xmlns:x14="http://schemas.microsoft.com/office/spreadsheetml/2009/9/main" uri="{B025F937-C7B1-47D3-B67F-A62EFF666E3E}">
          <x14:id>{208CE549-9470-4B8E-BD11-077903FFA518}</x14:id>
        </ext>
      </extLst>
    </cfRule>
  </conditionalFormatting>
  <conditionalFormatting sqref="A6:I27">
    <cfRule type="expression" dxfId="20" priority="3">
      <formula>"If(blnBinNo=""True"")"</formula>
    </cfRule>
  </conditionalFormatting>
  <conditionalFormatting sqref="M14:M22 K6:L22 K23:M27">
    <cfRule type="dataBar" priority="2">
      <dataBar>
        <cfvo type="num" val="150000"/>
        <cfvo type="num" val="1000000"/>
        <color rgb="FF638EC6"/>
      </dataBar>
      <extLst>
        <ext xmlns:x14="http://schemas.microsoft.com/office/spreadsheetml/2009/9/main" uri="{B025F937-C7B1-47D3-B67F-A62EFF666E3E}">
          <x14:id>{086358FB-C4BE-41BE-899C-AEAAE830FA1A}</x14:id>
        </ext>
      </extLst>
    </cfRule>
  </conditionalFormatting>
  <conditionalFormatting sqref="H1:H2 H4:H1048576">
    <cfRule type="dataBar" priority="1">
      <dataBar>
        <cfvo type="num" val="6000"/>
        <cfvo type="num" val="20000"/>
        <color rgb="FFFF0000"/>
      </dataBar>
      <extLst>
        <ext xmlns:x14="http://schemas.microsoft.com/office/spreadsheetml/2009/9/main" uri="{B025F937-C7B1-47D3-B67F-A62EFF666E3E}">
          <x14:id>{E798611B-1F65-46DE-A7F1-68B9E14F7E8A}</x14:id>
        </ext>
      </extLst>
    </cfRule>
  </conditionalFormatting>
  <dataValidations xWindow="1391" yWindow="651" count="14">
    <dataValidation allowBlank="1" showInputMessage="1" showErrorMessage="1" prompt="La valeur de stock est calculée automatiquement dans cette colonne sur la base des valeurs QTÉ et PRIX présentes dans le tableau" sqref="I5" xr:uid="{F7050A1B-A857-4232-8898-46FCE55E91A6}"/>
    <dataValidation allowBlank="1" showInputMessage="1" showErrorMessage="1" prompt="Entrez le prix de chaque article dans cette colonne" sqref="H5" xr:uid="{E0FB68EC-3397-493D-A217-DF8B2326F871}"/>
    <dataValidation allowBlank="1" showInputMessage="1" showErrorMessage="1" prompt="Entrez la quantité à réapprovisionner dans cette colonne" sqref="G5" xr:uid="{21C32433-2159-4576-9A30-E81A1D9CA044}"/>
    <dataValidation allowBlank="1" showInputMessage="1" showErrorMessage="1" prompt="Entrez la quantité de chaque article dans cette colonne" sqref="F5" xr:uid="{40F5DE54-0FFF-40B0-A49E-B93ED0D24373}"/>
    <dataValidation allowBlank="1" showInputMessage="1" showErrorMessage="1" prompt="Entrez l’unité dans cette colonne" sqref="E5" xr:uid="{98F66312-E401-46BC-B954-58C54E82D117}"/>
    <dataValidation allowBlank="1" showInputMessage="1" showErrorMessage="1" prompt="L’emplacement est automatiquement mis à jour dans cette colonne sur la base du numéro de bac et des informations présentes dans la feuille de calcul Emplacement des stocks " sqref="D5" xr:uid="{E96E7FEC-9AC8-4B63-ABE8-C27FF24ECF45}"/>
    <dataValidation allowBlank="1" showInputMessage="1" showErrorMessage="1" prompt="Sélectionnez le numéro de bac dans la liste déroulante. Appuyez sur Alt+Bas pour ouvrir la liste déroulante, puis sur Entrée pour sélectionner l’un des éléments" sqref="C5" xr:uid="{007D1848-1574-4ABA-B10C-D1802EF7F54F}"/>
    <dataValidation allowBlank="1" showInputMessage="1" showErrorMessage="1" prompt="Entrez une description de l’article dans cette colonne" sqref="B5" xr:uid="{151ED8D0-4CB2-434C-B95C-41D74AA4D296}"/>
    <dataValidation allowBlank="1" showInputMessage="1" showErrorMessage="1" prompt="Entrez la référence dans cette colonne" sqref="A5" xr:uid="{CAE2CB6E-77BA-4093-AE0A-4E3E3D7D03DD}"/>
    <dataValidation allowBlank="1" showInputMessage="1" showErrorMessage="1" prompt="Nombre d’articles calculé automatiquement en fonction de leur description" sqref="B3:B4" xr:uid="{D6CC8BBC-6C7D-454D-B2DF-15D7FB000466}"/>
    <dataValidation allowBlank="1" showInputMessage="1" showErrorMessage="1" prompt="Nombre de bacs calculé automatiquement" sqref="C3:C4" xr:uid="{27CAC908-298D-4033-9D81-941D2906520B}"/>
    <dataValidation allowBlank="1" showInputMessage="1" showErrorMessage="1" prompt="Valeur de stock totale calculée automatiquement" sqref="A3:A4 H3:H4" xr:uid="{B736640E-54C7-45AA-A9F3-2C9447E2022D}"/>
    <dataValidation allowBlank="1" showInputMessage="1" showErrorMessage="1" prompt="Une icône d’indicateur dans cette colonne indique que les éléments de l’inventaire doivent être réapprovisionnés" sqref="K5:N5" xr:uid="{313B2046-7FC1-4700-835F-1151747DD5F4}"/>
    <dataValidation type="list" errorStyle="warning" allowBlank="1" showInputMessage="1" showErrorMessage="1" error="Ce numéro de bac n’est pas dans la liste. Oui pour conserver l’entrée, Annuler pour l’ajouter au tableau de la feuille Emplacement des stocks (le numéro de bac sera ensuite ajouté à cette liste) ou Non puis Alt+Bas pour choisir un élément dans la liste." sqref="C6:C27" xr:uid="{BDB883A2-1864-445D-A1D0-072354FEE600}">
      <formula1>NuméroBac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8CE549-9470-4B8E-BD11-077903FFA518}">
            <x14:dataBar minLength="0" maxLength="100">
              <x14:cfvo type="num">
                <xm:f>8000</xm:f>
              </x14:cfvo>
              <x14:cfvo type="num">
                <xm:f>25000</xm:f>
              </x14:cfvo>
              <x14:negativeFillColor rgb="FFFF0000"/>
              <x14:axisColor rgb="FF000000"/>
            </x14:dataBar>
          </x14:cfRule>
          <xm:sqref>I6:I27</xm:sqref>
        </x14:conditionalFormatting>
        <x14:conditionalFormatting xmlns:xm="http://schemas.microsoft.com/office/excel/2006/main">
          <x14:cfRule type="dataBar" id="{086358FB-C4BE-41BE-899C-AEAAE830FA1A}">
            <x14:dataBar minLength="0" maxLength="100">
              <x14:cfvo type="num">
                <xm:f>150000</xm:f>
              </x14:cfvo>
              <x14:cfvo type="num">
                <xm:f>1000000</xm:f>
              </x14:cfvo>
              <x14:negativeFillColor rgb="FFFF0000"/>
              <x14:axisColor rgb="FF000000"/>
            </x14:dataBar>
          </x14:cfRule>
          <xm:sqref>M14:M22 K6:L22 K23:M27</xm:sqref>
        </x14:conditionalFormatting>
        <x14:conditionalFormatting xmlns:xm="http://schemas.microsoft.com/office/excel/2006/main">
          <x14:cfRule type="dataBar" id="{E798611B-1F65-46DE-A7F1-68B9E14F7E8A}">
            <x14:dataBar minLength="0" maxLength="100">
              <x14:cfvo type="num">
                <xm:f>6000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m:sqref>H1:H2 H4:H1048576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5A0-1512-4874-8F4E-76BE4858CDA2}">
  <sheetPr>
    <tabColor theme="5" tint="0.59999389629810485"/>
  </sheetPr>
  <dimension ref="A1:L339"/>
  <sheetViews>
    <sheetView zoomScale="55" zoomScaleNormal="55" workbookViewId="0">
      <selection activeCell="D44" sqref="D44"/>
    </sheetView>
  </sheetViews>
  <sheetFormatPr baseColWidth="10" defaultColWidth="10.06640625" defaultRowHeight="30" customHeight="1" x14ac:dyDescent="0.45"/>
  <cols>
    <col min="1" max="1" width="59.6640625" style="92" customWidth="1"/>
    <col min="2" max="2" width="18.9296875" style="121" bestFit="1" customWidth="1"/>
    <col min="3" max="3" width="43.1328125" style="92" customWidth="1"/>
    <col min="4" max="4" width="44.46484375" style="114" customWidth="1"/>
    <col min="5" max="5" width="33.796875" style="114" bestFit="1" customWidth="1"/>
    <col min="6" max="6" width="33.73046875" style="120" customWidth="1"/>
    <col min="7" max="7" width="16.46484375" style="114" bestFit="1" customWidth="1"/>
    <col min="8" max="8" width="16.33203125" style="114" customWidth="1"/>
    <col min="9" max="9" width="14.796875" style="114" bestFit="1" customWidth="1"/>
    <col min="10" max="10" width="14.9296875" style="114" bestFit="1" customWidth="1"/>
    <col min="11" max="11" width="41.06640625" style="92" bestFit="1" customWidth="1"/>
    <col min="12" max="12" width="61.86328125" style="32" bestFit="1" customWidth="1"/>
    <col min="13" max="13" width="91.59765625" style="32" customWidth="1"/>
    <col min="14" max="16384" width="10.06640625" style="32"/>
  </cols>
  <sheetData>
    <row r="1" spans="1:12" s="86" customFormat="1" ht="54" customHeight="1" x14ac:dyDescent="0.45">
      <c r="A1" s="88">
        <v>2018</v>
      </c>
      <c r="B1" s="93"/>
      <c r="C1" s="94"/>
      <c r="D1" s="95"/>
      <c r="E1" s="95"/>
      <c r="F1" s="96"/>
      <c r="G1" s="97"/>
      <c r="H1" s="97"/>
      <c r="I1" s="97"/>
      <c r="J1" s="97"/>
      <c r="K1" s="95"/>
      <c r="L1" s="85"/>
    </row>
    <row r="2" spans="1:12" s="86" customFormat="1" ht="61.15" x14ac:dyDescent="0.45">
      <c r="A2" s="88"/>
      <c r="B2" s="93"/>
      <c r="C2" s="94"/>
      <c r="D2" s="98" t="s">
        <v>264</v>
      </c>
      <c r="E2" s="95"/>
      <c r="F2" s="95"/>
      <c r="G2" s="99" t="s">
        <v>137</v>
      </c>
      <c r="H2" s="99"/>
      <c r="I2" s="99"/>
      <c r="J2" s="99"/>
      <c r="K2" s="95"/>
      <c r="L2" s="85"/>
    </row>
    <row r="3" spans="1:12" s="86" customFormat="1" ht="28.9" customHeight="1" x14ac:dyDescent="0.45">
      <c r="A3" s="88"/>
      <c r="B3" s="93"/>
      <c r="C3" s="94"/>
      <c r="D3" s="95"/>
      <c r="E3" s="95"/>
      <c r="F3" s="96"/>
      <c r="G3" s="99">
        <f>G5+H5+I5+J5</f>
        <v>515517</v>
      </c>
      <c r="H3" s="99"/>
      <c r="I3" s="99"/>
      <c r="J3" s="99"/>
      <c r="K3" s="95"/>
      <c r="L3" s="85"/>
    </row>
    <row r="4" spans="1:12" s="87" customFormat="1" ht="24.75" customHeight="1" x14ac:dyDescent="0.45">
      <c r="A4" s="89" t="s">
        <v>1</v>
      </c>
      <c r="B4" s="100" t="s">
        <v>104</v>
      </c>
      <c r="C4" s="89" t="s">
        <v>3</v>
      </c>
      <c r="D4" s="101" t="s">
        <v>102</v>
      </c>
      <c r="E4" s="101" t="s">
        <v>103</v>
      </c>
      <c r="F4" s="102" t="s">
        <v>253</v>
      </c>
      <c r="G4" s="101" t="s">
        <v>138</v>
      </c>
      <c r="H4" s="101" t="s">
        <v>139</v>
      </c>
      <c r="I4" s="101" t="s">
        <v>140</v>
      </c>
      <c r="J4" s="101" t="s">
        <v>141</v>
      </c>
      <c r="K4" s="103" t="s">
        <v>5</v>
      </c>
      <c r="L4" s="87" t="s">
        <v>268</v>
      </c>
    </row>
    <row r="5" spans="1:12" s="3" customFormat="1" ht="30" customHeight="1" x14ac:dyDescent="0.45">
      <c r="A5" s="90">
        <f>K5+G3</f>
        <v>1031034</v>
      </c>
      <c r="B5" s="104"/>
      <c r="C5" s="105">
        <f>SUM('PREVISIONNEL 2018'!$C$8:$C$339)</f>
        <v>115500</v>
      </c>
      <c r="D5" s="106">
        <f>SUM(D8:D1048576)</f>
        <v>0</v>
      </c>
      <c r="E5" s="106">
        <f>SUM(E8:E1048576)</f>
        <v>0</v>
      </c>
      <c r="F5" s="107"/>
      <c r="G5" s="106">
        <f>SUM(G$8:G$1048576)</f>
        <v>269917</v>
      </c>
      <c r="H5" s="106">
        <f>SUM(H$8:H$1048576)</f>
        <v>157200</v>
      </c>
      <c r="I5" s="106">
        <f>SUM(I$8:I$1048576)</f>
        <v>52000</v>
      </c>
      <c r="J5" s="106">
        <f>SUM(J$8:J$1048576)</f>
        <v>36400</v>
      </c>
      <c r="K5" s="106">
        <f>SUM(K8:K1048576)</f>
        <v>515517</v>
      </c>
    </row>
    <row r="6" spans="1:12" s="21" customFormat="1" ht="9.75" customHeight="1" x14ac:dyDescent="0.45">
      <c r="A6" s="91"/>
      <c r="B6" s="108"/>
      <c r="C6" s="91"/>
      <c r="D6" s="109"/>
      <c r="E6" s="109"/>
      <c r="F6" s="110"/>
      <c r="G6" s="109"/>
      <c r="H6" s="109"/>
      <c r="I6" s="109"/>
      <c r="J6" s="111"/>
      <c r="K6" s="109"/>
    </row>
    <row r="7" spans="1:12" s="17" customFormat="1" ht="17.100000000000001" customHeight="1" x14ac:dyDescent="0.45">
      <c r="A7" s="134" t="s">
        <v>6</v>
      </c>
      <c r="B7" s="135" t="s">
        <v>104</v>
      </c>
      <c r="C7" s="136" t="s">
        <v>114</v>
      </c>
      <c r="D7" s="16" t="s">
        <v>66</v>
      </c>
      <c r="E7" s="16" t="s">
        <v>67</v>
      </c>
      <c r="F7" s="83"/>
      <c r="G7" s="16"/>
      <c r="H7" s="16"/>
      <c r="I7" s="16"/>
      <c r="J7" s="47"/>
      <c r="K7" s="16" t="s">
        <v>19</v>
      </c>
    </row>
    <row r="8" spans="1:12" ht="30" customHeight="1" x14ac:dyDescent="0.45">
      <c r="A8" s="137" t="s">
        <v>35</v>
      </c>
      <c r="B8" s="138"/>
      <c r="C8" s="139">
        <f>'OUVERTURES 2018'!H9</f>
        <v>0</v>
      </c>
      <c r="D8" s="112"/>
      <c r="E8" s="112">
        <f>D8*8%</f>
        <v>0</v>
      </c>
      <c r="F8" s="113">
        <v>0.08</v>
      </c>
      <c r="G8" s="112">
        <f>'OUVERTURES 2018'!M6</f>
        <v>16000</v>
      </c>
      <c r="H8" s="112"/>
      <c r="I8" s="112"/>
      <c r="K8" s="114">
        <f>E8+G8+H8+I8+J8</f>
        <v>16000</v>
      </c>
    </row>
    <row r="9" spans="1:12" ht="30" customHeight="1" x14ac:dyDescent="0.45">
      <c r="A9" s="140" t="s">
        <v>76</v>
      </c>
      <c r="B9" s="141" t="s">
        <v>105</v>
      </c>
      <c r="C9" s="133">
        <v>0</v>
      </c>
      <c r="D9" s="112"/>
      <c r="E9" s="112"/>
      <c r="F9" s="113"/>
      <c r="G9" s="112"/>
      <c r="H9" s="112"/>
      <c r="I9" s="112"/>
      <c r="K9" s="114">
        <f>E9+G9+H9+I9+J9</f>
        <v>0</v>
      </c>
      <c r="L9" s="32" t="s">
        <v>254</v>
      </c>
    </row>
    <row r="10" spans="1:12" ht="30" customHeight="1" x14ac:dyDescent="0.45">
      <c r="A10" s="142" t="s">
        <v>84</v>
      </c>
      <c r="B10" s="143" t="s">
        <v>118</v>
      </c>
      <c r="C10" s="139">
        <v>0</v>
      </c>
      <c r="D10" s="112"/>
      <c r="E10" s="112"/>
      <c r="F10" s="113">
        <v>0.1</v>
      </c>
      <c r="G10" s="115">
        <v>3000</v>
      </c>
      <c r="H10" s="112">
        <v>10000</v>
      </c>
      <c r="I10" s="112"/>
      <c r="K10" s="114">
        <f>E10+G10+H10+I10+J10</f>
        <v>13000</v>
      </c>
    </row>
    <row r="11" spans="1:12" ht="30" customHeight="1" x14ac:dyDescent="0.45">
      <c r="A11" s="140" t="s">
        <v>96</v>
      </c>
      <c r="B11" s="141" t="s">
        <v>132</v>
      </c>
      <c r="C11" s="133">
        <v>0</v>
      </c>
      <c r="D11" s="112"/>
      <c r="E11" s="112"/>
      <c r="F11" s="113">
        <v>0.05</v>
      </c>
      <c r="G11" s="112"/>
      <c r="H11" s="112">
        <v>10000</v>
      </c>
      <c r="I11" s="112"/>
      <c r="K11" s="114">
        <f>E11+G11+H11+I11+J11</f>
        <v>10000</v>
      </c>
    </row>
    <row r="12" spans="1:12" ht="30" customHeight="1" x14ac:dyDescent="0.45">
      <c r="A12" s="142" t="s">
        <v>97</v>
      </c>
      <c r="B12" s="143" t="s">
        <v>133</v>
      </c>
      <c r="C12" s="139">
        <v>0</v>
      </c>
      <c r="D12" s="112"/>
      <c r="E12" s="112"/>
      <c r="F12" s="113">
        <v>7.0000000000000007E-2</v>
      </c>
      <c r="G12" s="112">
        <v>3750</v>
      </c>
      <c r="H12" s="112">
        <v>12000</v>
      </c>
      <c r="I12" s="112"/>
      <c r="K12" s="114">
        <f>E12+G12+H12+I12+J12</f>
        <v>15750</v>
      </c>
    </row>
    <row r="13" spans="1:12" ht="30" customHeight="1" x14ac:dyDescent="0.45">
      <c r="A13" s="140" t="s">
        <v>77</v>
      </c>
      <c r="B13" s="141" t="s">
        <v>105</v>
      </c>
      <c r="C13" s="133">
        <v>0</v>
      </c>
      <c r="D13" s="112"/>
      <c r="E13" s="112"/>
      <c r="F13" s="113">
        <v>0.08</v>
      </c>
      <c r="G13" s="112">
        <v>16000</v>
      </c>
      <c r="H13" s="112"/>
      <c r="I13" s="112"/>
      <c r="K13" s="114">
        <f>E13+G13+H13+I13+J13</f>
        <v>16000</v>
      </c>
    </row>
    <row r="14" spans="1:12" ht="30" customHeight="1" x14ac:dyDescent="0.45">
      <c r="A14" s="142" t="s">
        <v>91</v>
      </c>
      <c r="B14" s="143" t="s">
        <v>127</v>
      </c>
      <c r="C14" s="139">
        <v>0</v>
      </c>
      <c r="D14" s="112"/>
      <c r="E14" s="112"/>
      <c r="F14" s="113">
        <v>7.0000000000000007E-2</v>
      </c>
      <c r="G14" s="112"/>
      <c r="H14" s="112">
        <v>15500</v>
      </c>
      <c r="I14" s="112"/>
      <c r="K14" s="114">
        <f>E14+G14+H14+I14+J14</f>
        <v>15500</v>
      </c>
    </row>
    <row r="15" spans="1:12" ht="30" customHeight="1" x14ac:dyDescent="0.45">
      <c r="A15" s="140" t="s">
        <v>89</v>
      </c>
      <c r="B15" s="141" t="s">
        <v>124</v>
      </c>
      <c r="C15" s="133">
        <v>0</v>
      </c>
      <c r="D15" s="112"/>
      <c r="E15" s="112"/>
      <c r="F15" s="113"/>
      <c r="G15" s="112"/>
      <c r="H15" s="112"/>
      <c r="I15" s="112"/>
      <c r="K15" s="114">
        <f>E15+G15+H15+I15+J15</f>
        <v>0</v>
      </c>
      <c r="L15" s="32" t="s">
        <v>255</v>
      </c>
    </row>
    <row r="16" spans="1:12" ht="30" customHeight="1" x14ac:dyDescent="0.45">
      <c r="A16" s="142" t="s">
        <v>70</v>
      </c>
      <c r="B16" s="143" t="s">
        <v>108</v>
      </c>
      <c r="C16" s="139">
        <v>0</v>
      </c>
      <c r="D16" s="112"/>
      <c r="E16" s="112"/>
      <c r="F16" s="113">
        <v>7.0000000000000007E-2</v>
      </c>
      <c r="G16" s="112"/>
      <c r="H16" s="112">
        <v>6200</v>
      </c>
      <c r="I16" s="112">
        <v>12000</v>
      </c>
      <c r="K16" s="114">
        <f>E16+G16+H16+I16+J16</f>
        <v>18200</v>
      </c>
    </row>
    <row r="17" spans="1:12" ht="30" customHeight="1" x14ac:dyDescent="0.45">
      <c r="A17" s="137" t="s">
        <v>53</v>
      </c>
      <c r="B17" s="149"/>
      <c r="C17" s="139"/>
      <c r="K17" s="114">
        <f>E17+G17+H17+I17+J17</f>
        <v>0</v>
      </c>
    </row>
    <row r="18" spans="1:12" ht="30" customHeight="1" x14ac:dyDescent="0.45">
      <c r="A18" s="144" t="s">
        <v>45</v>
      </c>
      <c r="B18" s="145"/>
      <c r="C18" s="133">
        <f>'OUVERTURES 2018'!H8</f>
        <v>18000</v>
      </c>
      <c r="D18" s="112"/>
      <c r="E18" s="112"/>
      <c r="F18" s="113"/>
      <c r="G18" s="112"/>
      <c r="H18" s="112"/>
      <c r="I18" s="112"/>
      <c r="J18" s="116"/>
      <c r="K18" s="114">
        <f>E18+G18+H18+I18+J18</f>
        <v>0</v>
      </c>
    </row>
    <row r="19" spans="1:12" ht="30" customHeight="1" x14ac:dyDescent="0.45">
      <c r="A19" s="144" t="s">
        <v>52</v>
      </c>
      <c r="B19" s="150"/>
      <c r="C19" s="133"/>
      <c r="K19" s="114">
        <f>E19+G19+H19+I19+J19</f>
        <v>0</v>
      </c>
    </row>
    <row r="20" spans="1:12" ht="30" customHeight="1" x14ac:dyDescent="0.45">
      <c r="A20" s="137" t="s">
        <v>51</v>
      </c>
      <c r="B20" s="149"/>
      <c r="C20" s="139"/>
      <c r="K20" s="114">
        <f>E20+G20+H20+I20+J20</f>
        <v>0</v>
      </c>
    </row>
    <row r="21" spans="1:12" ht="30" customHeight="1" x14ac:dyDescent="0.45">
      <c r="A21" s="142" t="s">
        <v>79</v>
      </c>
      <c r="B21" s="143" t="s">
        <v>105</v>
      </c>
      <c r="C21" s="139">
        <v>0</v>
      </c>
      <c r="D21" s="112"/>
      <c r="E21" s="112"/>
      <c r="F21" s="113">
        <v>0.09</v>
      </c>
      <c r="G21" s="112">
        <v>22000</v>
      </c>
      <c r="H21" s="112"/>
      <c r="I21" s="112"/>
      <c r="J21" s="116"/>
      <c r="K21" s="114">
        <f>E21+G21+H21+I21+J21</f>
        <v>22000</v>
      </c>
    </row>
    <row r="22" spans="1:12" ht="30" customHeight="1" x14ac:dyDescent="0.45">
      <c r="A22" s="140" t="s">
        <v>92</v>
      </c>
      <c r="B22" s="141" t="s">
        <v>128</v>
      </c>
      <c r="C22" s="133">
        <v>0</v>
      </c>
      <c r="D22" s="112"/>
      <c r="E22" s="112"/>
      <c r="F22" s="113">
        <v>0.08</v>
      </c>
      <c r="G22" s="112"/>
      <c r="H22" s="112">
        <v>3000</v>
      </c>
      <c r="I22" s="112">
        <v>10000</v>
      </c>
      <c r="J22" s="116"/>
      <c r="K22" s="114">
        <f>E22+G22+H22+I22+J22</f>
        <v>13000</v>
      </c>
    </row>
    <row r="23" spans="1:12" ht="30" customHeight="1" x14ac:dyDescent="0.45">
      <c r="A23" s="142" t="s">
        <v>98</v>
      </c>
      <c r="B23" s="143" t="s">
        <v>134</v>
      </c>
      <c r="C23" s="139">
        <v>0</v>
      </c>
      <c r="D23" s="112"/>
      <c r="E23" s="112"/>
      <c r="F23" s="113">
        <v>0.08</v>
      </c>
      <c r="G23" s="112"/>
      <c r="H23" s="112">
        <v>14000</v>
      </c>
      <c r="I23" s="112"/>
      <c r="J23" s="116"/>
      <c r="K23" s="114">
        <f>E23+G23+H23+I23+J23</f>
        <v>14000</v>
      </c>
    </row>
    <row r="24" spans="1:12" ht="30" customHeight="1" x14ac:dyDescent="0.45">
      <c r="A24" s="140" t="s">
        <v>71</v>
      </c>
      <c r="B24" s="141" t="s">
        <v>109</v>
      </c>
      <c r="C24" s="133">
        <v>0</v>
      </c>
      <c r="D24" s="112"/>
      <c r="E24" s="112"/>
      <c r="F24" s="113">
        <v>0.05</v>
      </c>
      <c r="G24" s="112"/>
      <c r="H24" s="112"/>
      <c r="I24" s="112"/>
      <c r="J24" s="116"/>
      <c r="K24" s="114">
        <f>E24+G24+H24+I24+J24</f>
        <v>0</v>
      </c>
    </row>
    <row r="25" spans="1:12" ht="30" customHeight="1" x14ac:dyDescent="0.45">
      <c r="A25" s="142" t="s">
        <v>86</v>
      </c>
      <c r="B25" s="143" t="s">
        <v>121</v>
      </c>
      <c r="C25" s="139">
        <v>0</v>
      </c>
      <c r="D25" s="112"/>
      <c r="E25" s="112"/>
      <c r="F25" s="113">
        <v>7.0000000000000007E-2</v>
      </c>
      <c r="G25" s="112"/>
      <c r="H25" s="112"/>
      <c r="I25" s="112"/>
      <c r="J25" s="116"/>
      <c r="K25" s="114">
        <f>E25+G25+H25+I25+J25</f>
        <v>0</v>
      </c>
      <c r="L25" s="32" t="s">
        <v>256</v>
      </c>
    </row>
    <row r="26" spans="1:12" ht="30" customHeight="1" x14ac:dyDescent="0.45">
      <c r="A26" s="140" t="s">
        <v>85</v>
      </c>
      <c r="B26" s="141" t="s">
        <v>119</v>
      </c>
      <c r="C26" s="133">
        <v>0</v>
      </c>
      <c r="D26" s="112"/>
      <c r="E26" s="112"/>
      <c r="F26" s="113">
        <v>7.0000000000000007E-2</v>
      </c>
      <c r="G26" s="112"/>
      <c r="H26" s="112"/>
      <c r="I26" s="112">
        <v>10000</v>
      </c>
      <c r="J26" s="116"/>
      <c r="K26" s="114">
        <f>E26+G26+H26+I26+J26</f>
        <v>10000</v>
      </c>
    </row>
    <row r="27" spans="1:12" s="84" customFormat="1" ht="30" customHeight="1" x14ac:dyDescent="0.45">
      <c r="A27" s="142" t="s">
        <v>99</v>
      </c>
      <c r="B27" s="143" t="s">
        <v>120</v>
      </c>
      <c r="C27" s="139">
        <v>0</v>
      </c>
      <c r="D27" s="112"/>
      <c r="E27" s="112"/>
      <c r="F27" s="113"/>
      <c r="G27" s="112"/>
      <c r="H27" s="112"/>
      <c r="I27" s="112"/>
      <c r="J27" s="116"/>
      <c r="K27" s="114">
        <f>E27+G27+H27+I27+J27</f>
        <v>0</v>
      </c>
      <c r="L27" s="32" t="s">
        <v>255</v>
      </c>
    </row>
    <row r="28" spans="1:12" ht="30" customHeight="1" x14ac:dyDescent="0.45">
      <c r="A28" s="140" t="s">
        <v>68</v>
      </c>
      <c r="B28" s="141" t="s">
        <v>106</v>
      </c>
      <c r="C28" s="133">
        <v>0</v>
      </c>
      <c r="D28" s="112"/>
      <c r="E28" s="112"/>
      <c r="F28" s="113"/>
      <c r="G28" s="112"/>
      <c r="H28" s="112"/>
      <c r="I28" s="112"/>
      <c r="J28" s="116"/>
      <c r="K28" s="114">
        <f>E28+G28+H28+I28+J28</f>
        <v>0</v>
      </c>
      <c r="L28" s="32" t="s">
        <v>255</v>
      </c>
    </row>
    <row r="29" spans="1:12" ht="30" customHeight="1" x14ac:dyDescent="0.45">
      <c r="A29" s="142" t="s">
        <v>88</v>
      </c>
      <c r="B29" s="143" t="s">
        <v>122</v>
      </c>
      <c r="C29" s="139">
        <v>0</v>
      </c>
      <c r="D29" s="112"/>
      <c r="E29" s="112"/>
      <c r="F29" s="113">
        <v>0.1</v>
      </c>
      <c r="G29" s="112"/>
      <c r="H29" s="112"/>
      <c r="I29" s="112"/>
      <c r="J29" s="116">
        <v>21000</v>
      </c>
      <c r="K29" s="114">
        <f>E29+G29+H29+I29+J29</f>
        <v>21000</v>
      </c>
    </row>
    <row r="30" spans="1:12" ht="30" customHeight="1" x14ac:dyDescent="0.45">
      <c r="A30" s="146" t="s">
        <v>81</v>
      </c>
      <c r="B30" s="147" t="s">
        <v>108</v>
      </c>
      <c r="C30" s="148">
        <v>0</v>
      </c>
      <c r="D30" s="117"/>
      <c r="E30" s="117"/>
      <c r="F30" s="118">
        <v>0.05</v>
      </c>
      <c r="G30" s="117"/>
      <c r="H30" s="117"/>
      <c r="I30" s="117"/>
      <c r="J30" s="119"/>
      <c r="K30" s="119">
        <f>E30+G30+H30+I30+J30</f>
        <v>0</v>
      </c>
      <c r="L30" s="84" t="s">
        <v>259</v>
      </c>
    </row>
    <row r="31" spans="1:12" ht="30" customHeight="1" x14ac:dyDescent="0.45">
      <c r="A31" s="142" t="s">
        <v>80</v>
      </c>
      <c r="B31" s="143" t="s">
        <v>116</v>
      </c>
      <c r="C31" s="148">
        <v>0</v>
      </c>
      <c r="F31" s="120">
        <v>0.05</v>
      </c>
      <c r="G31" s="114">
        <v>8000</v>
      </c>
      <c r="H31" s="114">
        <v>9000</v>
      </c>
      <c r="K31" s="114">
        <f>E31+G31+H31+I31+J31</f>
        <v>17000</v>
      </c>
      <c r="L31" s="32" t="s">
        <v>257</v>
      </c>
    </row>
    <row r="32" spans="1:12" ht="30" customHeight="1" x14ac:dyDescent="0.45">
      <c r="A32" s="140" t="s">
        <v>83</v>
      </c>
      <c r="B32" s="141" t="s">
        <v>117</v>
      </c>
      <c r="C32" s="148">
        <v>0</v>
      </c>
      <c r="F32" s="120">
        <v>7.0000000000000007E-2</v>
      </c>
      <c r="I32" s="114">
        <v>10000</v>
      </c>
      <c r="K32" s="114">
        <f>E32+G32+H32+I32+J32</f>
        <v>10000</v>
      </c>
    </row>
    <row r="33" spans="1:12" ht="30" customHeight="1" x14ac:dyDescent="0.45">
      <c r="A33" s="142" t="s">
        <v>78</v>
      </c>
      <c r="B33" s="143" t="s">
        <v>105</v>
      </c>
      <c r="C33" s="148">
        <v>0</v>
      </c>
      <c r="K33" s="114">
        <f>E33+G33+H33+I33+J33</f>
        <v>0</v>
      </c>
      <c r="L33" s="32" t="s">
        <v>258</v>
      </c>
    </row>
    <row r="34" spans="1:12" ht="30" customHeight="1" x14ac:dyDescent="0.45">
      <c r="A34" s="142" t="s">
        <v>220</v>
      </c>
      <c r="B34" s="149"/>
      <c r="C34" s="139"/>
      <c r="K34" s="114">
        <f>E34+G34+H34+I34+J34</f>
        <v>0</v>
      </c>
    </row>
    <row r="35" spans="1:12" ht="30" customHeight="1" x14ac:dyDescent="0.45">
      <c r="A35" s="140" t="s">
        <v>217</v>
      </c>
      <c r="B35" s="150"/>
      <c r="C35" s="133"/>
      <c r="K35" s="114">
        <f>E35+G35+H35+I35+J35</f>
        <v>0</v>
      </c>
    </row>
    <row r="36" spans="1:12" ht="30" customHeight="1" x14ac:dyDescent="0.45">
      <c r="A36" s="142" t="s">
        <v>211</v>
      </c>
      <c r="B36" s="149"/>
      <c r="C36" s="139"/>
      <c r="K36" s="114">
        <f>E36+G36+H36+I36+J36</f>
        <v>0</v>
      </c>
    </row>
    <row r="37" spans="1:12" ht="30" customHeight="1" x14ac:dyDescent="0.45">
      <c r="A37" s="140" t="s">
        <v>222</v>
      </c>
      <c r="B37" s="150"/>
      <c r="C37" s="133"/>
      <c r="K37" s="114">
        <f>E37+G37+H37+I37+J37</f>
        <v>0</v>
      </c>
    </row>
    <row r="38" spans="1:12" ht="30" customHeight="1" x14ac:dyDescent="0.45">
      <c r="A38" s="140" t="s">
        <v>210</v>
      </c>
      <c r="B38" s="150"/>
      <c r="C38" s="133"/>
      <c r="K38" s="114">
        <f>E38+G38+H38+I38+J38</f>
        <v>0</v>
      </c>
    </row>
    <row r="39" spans="1:12" ht="30" customHeight="1" x14ac:dyDescent="0.45">
      <c r="A39" s="144" t="s">
        <v>20</v>
      </c>
      <c r="B39" s="145"/>
      <c r="C39" s="133">
        <f>'OUVERTURES 2018'!H11</f>
        <v>14000</v>
      </c>
      <c r="G39" s="114">
        <v>16000</v>
      </c>
      <c r="K39" s="114">
        <f>E39+G39+H39+I39+J39</f>
        <v>16000</v>
      </c>
    </row>
    <row r="40" spans="1:12" s="84" customFormat="1" ht="30" customHeight="1" x14ac:dyDescent="0.45">
      <c r="A40" s="140" t="s">
        <v>212</v>
      </c>
      <c r="B40" s="150"/>
      <c r="C40" s="133"/>
      <c r="D40" s="114"/>
      <c r="E40" s="114"/>
      <c r="F40" s="120"/>
      <c r="G40" s="114"/>
      <c r="H40" s="114"/>
      <c r="I40" s="114"/>
      <c r="J40" s="114"/>
      <c r="K40" s="114">
        <f>E40+G40+H40+I40+J40</f>
        <v>0</v>
      </c>
      <c r="L40" s="32"/>
    </row>
    <row r="41" spans="1:12" ht="30" customHeight="1" x14ac:dyDescent="0.45">
      <c r="A41" s="142" t="s">
        <v>209</v>
      </c>
      <c r="B41" s="149"/>
      <c r="C41" s="139"/>
      <c r="K41" s="114">
        <f>E41+G41+H41+I41+J41</f>
        <v>0</v>
      </c>
    </row>
    <row r="42" spans="1:12" ht="30" customHeight="1" x14ac:dyDescent="0.45">
      <c r="A42" s="142" t="s">
        <v>101</v>
      </c>
      <c r="B42" s="149"/>
      <c r="C42" s="139">
        <v>0</v>
      </c>
      <c r="G42" s="114">
        <v>15000</v>
      </c>
      <c r="K42" s="114">
        <f>E42+G42+H42+I42+J42</f>
        <v>15000</v>
      </c>
    </row>
    <row r="43" spans="1:12" ht="30" customHeight="1" x14ac:dyDescent="0.45">
      <c r="A43" s="144" t="s">
        <v>56</v>
      </c>
      <c r="B43" s="145" t="s">
        <v>135</v>
      </c>
      <c r="C43" s="133">
        <f>'OUVERTURES 2018'!H12</f>
        <v>14000</v>
      </c>
      <c r="G43" s="114">
        <v>20000</v>
      </c>
      <c r="K43" s="114">
        <f>E43+G43+H43+I43+J43</f>
        <v>20000</v>
      </c>
    </row>
    <row r="44" spans="1:12" ht="30" customHeight="1" x14ac:dyDescent="0.45">
      <c r="A44" s="142" t="s">
        <v>265</v>
      </c>
      <c r="B44" s="149"/>
      <c r="C44" s="139">
        <v>19500</v>
      </c>
      <c r="F44" s="120">
        <v>0.09</v>
      </c>
      <c r="G44" s="114">
        <v>22000</v>
      </c>
      <c r="K44" s="114">
        <f>E44+G44+H44+I44+J44</f>
        <v>22000</v>
      </c>
    </row>
    <row r="45" spans="1:12" ht="30" customHeight="1" x14ac:dyDescent="0.45">
      <c r="A45" s="137" t="s">
        <v>39</v>
      </c>
      <c r="B45" s="138"/>
      <c r="C45" s="139">
        <v>0</v>
      </c>
      <c r="G45" s="114">
        <v>25000</v>
      </c>
      <c r="K45" s="114">
        <f>E45+G45+H45+I45+J45</f>
        <v>25000</v>
      </c>
    </row>
    <row r="46" spans="1:12" ht="30" customHeight="1" x14ac:dyDescent="0.45">
      <c r="A46" s="140" t="s">
        <v>100</v>
      </c>
      <c r="B46" s="150"/>
      <c r="C46" s="133">
        <v>0</v>
      </c>
      <c r="G46" s="114">
        <v>15000</v>
      </c>
      <c r="K46" s="114">
        <f>E46+G46+H46+I46+J46</f>
        <v>15000</v>
      </c>
    </row>
    <row r="47" spans="1:12" ht="30" customHeight="1" x14ac:dyDescent="0.45">
      <c r="A47" s="142" t="s">
        <v>213</v>
      </c>
      <c r="B47" s="149"/>
      <c r="C47" s="139"/>
      <c r="K47" s="114">
        <f>E47+G47+H47+I47+J47</f>
        <v>0</v>
      </c>
    </row>
    <row r="48" spans="1:12" s="84" customFormat="1" ht="30" customHeight="1" x14ac:dyDescent="0.45">
      <c r="A48" s="137" t="s">
        <v>54</v>
      </c>
      <c r="B48" s="138" t="s">
        <v>136</v>
      </c>
      <c r="C48" s="139">
        <f>'OUVERTURES 2018'!H14</f>
        <v>18000</v>
      </c>
      <c r="D48" s="114"/>
      <c r="E48" s="114"/>
      <c r="F48" s="120">
        <v>0.08</v>
      </c>
      <c r="G48" s="114">
        <v>11500</v>
      </c>
      <c r="H48" s="114"/>
      <c r="I48" s="114"/>
      <c r="J48" s="114"/>
      <c r="K48" s="114">
        <f>E48+G48+H48+I48+J48</f>
        <v>11500</v>
      </c>
      <c r="L48" s="32"/>
    </row>
    <row r="49" spans="1:12" ht="30" customHeight="1" x14ac:dyDescent="0.45">
      <c r="A49" s="144" t="s">
        <v>30</v>
      </c>
      <c r="B49" s="145"/>
      <c r="C49" s="133">
        <f>'OUVERTURES 2018'!H15</f>
        <v>18000</v>
      </c>
      <c r="K49" s="114">
        <f>E49+G49+H49+I49+J49</f>
        <v>0</v>
      </c>
    </row>
    <row r="50" spans="1:12" ht="30" customHeight="1" x14ac:dyDescent="0.45">
      <c r="A50" s="137" t="s">
        <v>207</v>
      </c>
      <c r="B50" s="138"/>
      <c r="C50" s="139">
        <f>'OUVERTURES 2018'!H16</f>
        <v>14000</v>
      </c>
      <c r="F50" s="120">
        <v>0.1</v>
      </c>
      <c r="G50" s="114">
        <v>35000</v>
      </c>
      <c r="K50" s="114">
        <f>E50+G50+H50+I50+J50</f>
        <v>35000</v>
      </c>
    </row>
    <row r="51" spans="1:12" ht="30" customHeight="1" x14ac:dyDescent="0.45">
      <c r="A51" s="140" t="s">
        <v>207</v>
      </c>
      <c r="B51" s="150"/>
      <c r="C51" s="133"/>
      <c r="K51" s="114">
        <f>E51+G51+H51+I51+J51</f>
        <v>0</v>
      </c>
    </row>
    <row r="52" spans="1:12" ht="30" customHeight="1" x14ac:dyDescent="0.45">
      <c r="A52" s="140" t="s">
        <v>95</v>
      </c>
      <c r="B52" s="151" t="s">
        <v>131</v>
      </c>
      <c r="C52" s="133">
        <v>0</v>
      </c>
      <c r="F52" s="120">
        <v>7.0000000000000007E-2</v>
      </c>
      <c r="H52" s="114">
        <v>8000</v>
      </c>
      <c r="K52" s="114">
        <f>E52+G52+H52+I52+J52</f>
        <v>8000</v>
      </c>
    </row>
    <row r="53" spans="1:12" ht="30" customHeight="1" x14ac:dyDescent="0.45">
      <c r="A53" s="146" t="s">
        <v>73</v>
      </c>
      <c r="B53" s="147" t="s">
        <v>110</v>
      </c>
      <c r="C53" s="139">
        <v>0</v>
      </c>
      <c r="D53" s="119"/>
      <c r="E53" s="119"/>
      <c r="F53" s="118">
        <v>0.06</v>
      </c>
      <c r="G53" s="119"/>
      <c r="H53" s="119"/>
      <c r="I53" s="119"/>
      <c r="J53" s="119"/>
      <c r="K53" s="119">
        <f>E53+G53+H53+I53+J53</f>
        <v>0</v>
      </c>
      <c r="L53" s="84" t="s">
        <v>260</v>
      </c>
    </row>
    <row r="54" spans="1:12" ht="30" customHeight="1" x14ac:dyDescent="0.45">
      <c r="A54" s="140" t="s">
        <v>75</v>
      </c>
      <c r="B54" s="141" t="s">
        <v>112</v>
      </c>
      <c r="C54" s="133">
        <v>0</v>
      </c>
      <c r="F54" s="120">
        <v>7.0000000000000007E-2</v>
      </c>
      <c r="I54" s="114">
        <v>10000</v>
      </c>
      <c r="K54" s="114">
        <f>E54+G54+H54+I54+J54</f>
        <v>10000</v>
      </c>
    </row>
    <row r="55" spans="1:12" ht="30" customHeight="1" x14ac:dyDescent="0.45">
      <c r="A55" s="142" t="s">
        <v>69</v>
      </c>
      <c r="B55" s="143" t="s">
        <v>107</v>
      </c>
      <c r="C55" s="139">
        <v>0</v>
      </c>
      <c r="F55" s="120">
        <v>0.09</v>
      </c>
      <c r="J55" s="114">
        <v>15400</v>
      </c>
      <c r="K55" s="114">
        <f>E55+G55+H55+I55+J55</f>
        <v>15400</v>
      </c>
    </row>
    <row r="56" spans="1:12" ht="30" customHeight="1" x14ac:dyDescent="0.45">
      <c r="A56" s="140" t="s">
        <v>90</v>
      </c>
      <c r="B56" s="141" t="s">
        <v>125</v>
      </c>
      <c r="C56" s="133">
        <v>0</v>
      </c>
      <c r="F56" s="120">
        <v>7.0000000000000007E-2</v>
      </c>
      <c r="G56" s="114">
        <v>15000</v>
      </c>
      <c r="H56" s="114">
        <v>12000</v>
      </c>
      <c r="K56" s="114">
        <f>E56+G56+H56+I56+J56</f>
        <v>27000</v>
      </c>
      <c r="L56" s="32" t="s">
        <v>261</v>
      </c>
    </row>
    <row r="57" spans="1:12" ht="30" customHeight="1" x14ac:dyDescent="0.45">
      <c r="A57" s="142" t="s">
        <v>126</v>
      </c>
      <c r="B57" s="143" t="s">
        <v>123</v>
      </c>
      <c r="C57" s="139">
        <v>0</v>
      </c>
      <c r="F57" s="120">
        <v>7.0000000000000007E-2</v>
      </c>
      <c r="K57" s="114">
        <f>E57+G57+H57+I57+J57</f>
        <v>0</v>
      </c>
      <c r="L57" s="32" t="s">
        <v>262</v>
      </c>
    </row>
    <row r="58" spans="1:12" ht="30" customHeight="1" x14ac:dyDescent="0.45">
      <c r="A58" s="140" t="s">
        <v>115</v>
      </c>
      <c r="B58" s="141" t="s">
        <v>113</v>
      </c>
      <c r="C58" s="133">
        <v>0</v>
      </c>
      <c r="F58" s="120">
        <v>0.05</v>
      </c>
      <c r="G58" s="114">
        <v>6667</v>
      </c>
      <c r="H58" s="114">
        <v>9000</v>
      </c>
      <c r="K58" s="114">
        <f>E58+G58+H58+I58+J58</f>
        <v>15667</v>
      </c>
    </row>
    <row r="59" spans="1:12" ht="30" customHeight="1" x14ac:dyDescent="0.45">
      <c r="A59" s="142" t="s">
        <v>82</v>
      </c>
      <c r="B59" s="143" t="s">
        <v>108</v>
      </c>
      <c r="C59" s="139">
        <v>0</v>
      </c>
      <c r="F59" s="120">
        <v>0.06</v>
      </c>
      <c r="G59" s="114">
        <v>8000</v>
      </c>
      <c r="H59" s="114">
        <v>9000</v>
      </c>
      <c r="K59" s="114">
        <f>E59+G59+H59+I59+J59</f>
        <v>17000</v>
      </c>
    </row>
    <row r="60" spans="1:12" ht="30" customHeight="1" x14ac:dyDescent="0.45">
      <c r="A60" s="140" t="s">
        <v>93</v>
      </c>
      <c r="B60" s="141" t="s">
        <v>129</v>
      </c>
      <c r="C60" s="133">
        <v>0</v>
      </c>
      <c r="F60" s="120">
        <v>0.05</v>
      </c>
      <c r="G60" s="114">
        <v>12000</v>
      </c>
      <c r="H60" s="114">
        <v>10000</v>
      </c>
      <c r="K60" s="114">
        <f>E60+G60+H60+I60+J60</f>
        <v>22000</v>
      </c>
      <c r="L60" s="32" t="s">
        <v>263</v>
      </c>
    </row>
    <row r="61" spans="1:12" ht="30" customHeight="1" x14ac:dyDescent="0.45">
      <c r="A61" s="146" t="s">
        <v>72</v>
      </c>
      <c r="B61" s="147" t="s">
        <v>110</v>
      </c>
      <c r="C61" s="139">
        <v>0</v>
      </c>
      <c r="D61" s="119"/>
      <c r="E61" s="119"/>
      <c r="F61" s="118">
        <v>0.05</v>
      </c>
      <c r="G61" s="119"/>
      <c r="H61" s="119"/>
      <c r="I61" s="119"/>
      <c r="J61" s="119"/>
      <c r="K61" s="119">
        <f>E61+G61+H61+I61+J61</f>
        <v>0</v>
      </c>
      <c r="L61" s="84" t="s">
        <v>260</v>
      </c>
    </row>
    <row r="62" spans="1:12" ht="30" customHeight="1" x14ac:dyDescent="0.45">
      <c r="A62" s="140" t="s">
        <v>94</v>
      </c>
      <c r="B62" s="141" t="s">
        <v>130</v>
      </c>
      <c r="C62" s="133">
        <v>0</v>
      </c>
      <c r="F62" s="120">
        <v>7.0000000000000007E-2</v>
      </c>
      <c r="H62" s="114">
        <v>12000</v>
      </c>
      <c r="K62" s="114">
        <f>E62+G62+H62+I62+J62</f>
        <v>12000</v>
      </c>
    </row>
    <row r="63" spans="1:12" ht="30" customHeight="1" x14ac:dyDescent="0.45">
      <c r="A63" s="142" t="s">
        <v>74</v>
      </c>
      <c r="B63" s="143" t="s">
        <v>111</v>
      </c>
      <c r="C63" s="139">
        <v>0</v>
      </c>
      <c r="F63" s="120">
        <v>0.05</v>
      </c>
      <c r="H63" s="114">
        <v>10000</v>
      </c>
      <c r="K63" s="114">
        <f>E63+G63+H63+I63+J63</f>
        <v>10000</v>
      </c>
    </row>
    <row r="64" spans="1:12" ht="30" customHeight="1" x14ac:dyDescent="0.45">
      <c r="A64" s="140" t="s">
        <v>87</v>
      </c>
      <c r="B64" s="141" t="s">
        <v>122</v>
      </c>
      <c r="C64" s="133">
        <v>0</v>
      </c>
      <c r="F64" s="120">
        <v>0.05</v>
      </c>
      <c r="H64" s="114">
        <v>7500</v>
      </c>
      <c r="K64" s="114">
        <f>E64+G64+H64+I64+J64</f>
        <v>7500</v>
      </c>
    </row>
    <row r="65" spans="1:11" ht="30" customHeight="1" x14ac:dyDescent="0.45">
      <c r="A65" s="140"/>
      <c r="B65" s="150"/>
      <c r="C65" s="133"/>
      <c r="K65" s="114">
        <f>E65+G65+H65+I65+J65</f>
        <v>0</v>
      </c>
    </row>
    <row r="66" spans="1:11" ht="30" customHeight="1" x14ac:dyDescent="0.45">
      <c r="A66" s="142"/>
      <c r="B66" s="149"/>
      <c r="C66" s="139"/>
    </row>
    <row r="67" spans="1:11" ht="30" customHeight="1" x14ac:dyDescent="0.45">
      <c r="A67" s="140"/>
      <c r="B67" s="150"/>
      <c r="C67" s="133"/>
    </row>
    <row r="68" spans="1:11" ht="30" customHeight="1" x14ac:dyDescent="0.45">
      <c r="A68" s="142"/>
      <c r="B68" s="149"/>
      <c r="C68" s="139"/>
    </row>
    <row r="69" spans="1:11" ht="30" customHeight="1" x14ac:dyDescent="0.45">
      <c r="A69" s="140"/>
      <c r="B69" s="150"/>
      <c r="C69" s="133"/>
    </row>
    <row r="70" spans="1:11" ht="30" customHeight="1" x14ac:dyDescent="0.45">
      <c r="A70" s="142"/>
      <c r="B70" s="149"/>
      <c r="C70" s="139"/>
    </row>
    <row r="71" spans="1:11" ht="30" customHeight="1" x14ac:dyDescent="0.45">
      <c r="A71" s="140"/>
      <c r="B71" s="150"/>
      <c r="C71" s="133"/>
    </row>
    <row r="72" spans="1:11" ht="30" customHeight="1" x14ac:dyDescent="0.45">
      <c r="A72" s="142"/>
      <c r="B72" s="149"/>
      <c r="C72" s="139"/>
    </row>
    <row r="73" spans="1:11" ht="30" customHeight="1" x14ac:dyDescent="0.45">
      <c r="A73" s="140"/>
      <c r="B73" s="150"/>
      <c r="C73" s="133"/>
    </row>
    <row r="74" spans="1:11" ht="30" customHeight="1" x14ac:dyDescent="0.45">
      <c r="A74" s="142"/>
      <c r="B74" s="149"/>
      <c r="C74" s="139"/>
    </row>
    <row r="75" spans="1:11" ht="30" customHeight="1" x14ac:dyDescent="0.45">
      <c r="A75" s="140"/>
      <c r="B75" s="150"/>
      <c r="C75" s="133"/>
    </row>
    <row r="76" spans="1:11" ht="30" customHeight="1" x14ac:dyDescent="0.45">
      <c r="A76" s="142"/>
      <c r="B76" s="149"/>
      <c r="C76" s="139"/>
    </row>
    <row r="77" spans="1:11" ht="30" customHeight="1" x14ac:dyDescent="0.45">
      <c r="A77" s="140"/>
      <c r="B77" s="150"/>
      <c r="C77" s="133"/>
    </row>
    <row r="78" spans="1:11" ht="30" customHeight="1" x14ac:dyDescent="0.45">
      <c r="A78" s="142"/>
      <c r="B78" s="149"/>
      <c r="C78" s="139"/>
    </row>
    <row r="79" spans="1:11" ht="30" customHeight="1" x14ac:dyDescent="0.45">
      <c r="A79" s="140"/>
      <c r="B79" s="150"/>
      <c r="C79" s="133"/>
    </row>
    <row r="80" spans="1:11" ht="30" customHeight="1" x14ac:dyDescent="0.45">
      <c r="A80" s="142"/>
      <c r="B80" s="149"/>
      <c r="C80" s="139"/>
    </row>
    <row r="81" spans="1:3" ht="30" customHeight="1" x14ac:dyDescent="0.45">
      <c r="A81" s="140"/>
      <c r="B81" s="150"/>
      <c r="C81" s="133"/>
    </row>
    <row r="82" spans="1:3" ht="30" customHeight="1" x14ac:dyDescent="0.45">
      <c r="A82" s="142"/>
      <c r="B82" s="149"/>
      <c r="C82" s="139"/>
    </row>
    <row r="83" spans="1:3" ht="30" customHeight="1" x14ac:dyDescent="0.45">
      <c r="A83" s="140"/>
      <c r="B83" s="150"/>
      <c r="C83" s="133"/>
    </row>
    <row r="84" spans="1:3" ht="30" customHeight="1" x14ac:dyDescent="0.45">
      <c r="A84" s="142"/>
      <c r="B84" s="149"/>
      <c r="C84" s="139"/>
    </row>
    <row r="85" spans="1:3" ht="30" customHeight="1" x14ac:dyDescent="0.45">
      <c r="A85" s="140"/>
      <c r="B85" s="150"/>
      <c r="C85" s="133"/>
    </row>
    <row r="86" spans="1:3" ht="30" customHeight="1" x14ac:dyDescent="0.45">
      <c r="A86" s="142"/>
      <c r="B86" s="149"/>
      <c r="C86" s="139"/>
    </row>
    <row r="87" spans="1:3" ht="30" customHeight="1" x14ac:dyDescent="0.45">
      <c r="A87" s="140"/>
      <c r="B87" s="150"/>
      <c r="C87" s="133"/>
    </row>
    <row r="88" spans="1:3" ht="30" customHeight="1" x14ac:dyDescent="0.45">
      <c r="A88" s="142"/>
      <c r="B88" s="149"/>
      <c r="C88" s="139"/>
    </row>
    <row r="89" spans="1:3" ht="30" customHeight="1" x14ac:dyDescent="0.45">
      <c r="A89" s="140"/>
      <c r="B89" s="150"/>
      <c r="C89" s="133"/>
    </row>
    <row r="90" spans="1:3" ht="30" customHeight="1" x14ac:dyDescent="0.45">
      <c r="A90" s="142"/>
      <c r="B90" s="149"/>
      <c r="C90" s="139"/>
    </row>
    <row r="91" spans="1:3" ht="30" customHeight="1" x14ac:dyDescent="0.45">
      <c r="A91" s="140"/>
      <c r="B91" s="150"/>
      <c r="C91" s="133"/>
    </row>
    <row r="92" spans="1:3" ht="30" customHeight="1" x14ac:dyDescent="0.45">
      <c r="A92" s="142"/>
      <c r="B92" s="149"/>
      <c r="C92" s="139"/>
    </row>
    <row r="93" spans="1:3" ht="30" customHeight="1" x14ac:dyDescent="0.45">
      <c r="A93" s="140"/>
      <c r="B93" s="150"/>
      <c r="C93" s="133"/>
    </row>
    <row r="94" spans="1:3" ht="30" customHeight="1" x14ac:dyDescent="0.45">
      <c r="A94" s="142"/>
      <c r="B94" s="149"/>
      <c r="C94" s="139"/>
    </row>
    <row r="95" spans="1:3" ht="30" customHeight="1" x14ac:dyDescent="0.45">
      <c r="A95" s="140"/>
      <c r="B95" s="150"/>
      <c r="C95" s="133"/>
    </row>
    <row r="96" spans="1:3" ht="30" customHeight="1" x14ac:dyDescent="0.45">
      <c r="A96" s="142"/>
      <c r="B96" s="149"/>
      <c r="C96" s="139"/>
    </row>
    <row r="97" spans="1:3" ht="30" customHeight="1" x14ac:dyDescent="0.45">
      <c r="A97" s="140"/>
      <c r="B97" s="150"/>
      <c r="C97" s="133"/>
    </row>
    <row r="98" spans="1:3" ht="30" customHeight="1" x14ac:dyDescent="0.45">
      <c r="A98" s="142"/>
      <c r="B98" s="149"/>
      <c r="C98" s="139"/>
    </row>
    <row r="99" spans="1:3" ht="30" customHeight="1" x14ac:dyDescent="0.45">
      <c r="A99" s="140"/>
      <c r="B99" s="150"/>
      <c r="C99" s="133"/>
    </row>
    <row r="100" spans="1:3" ht="30" customHeight="1" x14ac:dyDescent="0.45">
      <c r="A100" s="142"/>
      <c r="B100" s="149"/>
      <c r="C100" s="139"/>
    </row>
    <row r="101" spans="1:3" ht="30" customHeight="1" x14ac:dyDescent="0.45">
      <c r="A101" s="140"/>
      <c r="B101" s="150"/>
      <c r="C101" s="133"/>
    </row>
    <row r="102" spans="1:3" ht="30" customHeight="1" x14ac:dyDescent="0.45">
      <c r="A102" s="142"/>
      <c r="B102" s="149"/>
      <c r="C102" s="139"/>
    </row>
    <row r="103" spans="1:3" ht="30" customHeight="1" x14ac:dyDescent="0.45">
      <c r="A103" s="140"/>
      <c r="B103" s="150"/>
      <c r="C103" s="133"/>
    </row>
    <row r="104" spans="1:3" ht="30" customHeight="1" x14ac:dyDescent="0.45">
      <c r="A104" s="142"/>
      <c r="B104" s="149"/>
      <c r="C104" s="139"/>
    </row>
    <row r="105" spans="1:3" ht="30" customHeight="1" x14ac:dyDescent="0.45">
      <c r="A105" s="140"/>
      <c r="B105" s="150"/>
      <c r="C105" s="133"/>
    </row>
    <row r="106" spans="1:3" ht="30" customHeight="1" x14ac:dyDescent="0.45">
      <c r="A106" s="142"/>
      <c r="B106" s="149"/>
      <c r="C106" s="139"/>
    </row>
    <row r="107" spans="1:3" ht="30" customHeight="1" x14ac:dyDescent="0.45">
      <c r="A107" s="140"/>
      <c r="B107" s="150"/>
      <c r="C107" s="133"/>
    </row>
    <row r="108" spans="1:3" ht="30" customHeight="1" x14ac:dyDescent="0.45">
      <c r="A108" s="142"/>
      <c r="B108" s="149"/>
      <c r="C108" s="139"/>
    </row>
    <row r="109" spans="1:3" ht="30" customHeight="1" x14ac:dyDescent="0.45">
      <c r="A109" s="140"/>
      <c r="B109" s="150"/>
      <c r="C109" s="133"/>
    </row>
    <row r="110" spans="1:3" ht="30" customHeight="1" x14ac:dyDescent="0.45">
      <c r="A110" s="142"/>
      <c r="B110" s="149"/>
      <c r="C110" s="139"/>
    </row>
    <row r="111" spans="1:3" ht="30" customHeight="1" x14ac:dyDescent="0.45">
      <c r="A111" s="140"/>
      <c r="B111" s="150"/>
      <c r="C111" s="133"/>
    </row>
    <row r="112" spans="1:3" ht="30" customHeight="1" x14ac:dyDescent="0.45">
      <c r="A112" s="142"/>
      <c r="B112" s="149"/>
      <c r="C112" s="139"/>
    </row>
    <row r="113" spans="1:3" ht="30" customHeight="1" x14ac:dyDescent="0.45">
      <c r="A113" s="140"/>
      <c r="B113" s="150"/>
      <c r="C113" s="133"/>
    </row>
    <row r="114" spans="1:3" ht="30" customHeight="1" x14ac:dyDescent="0.45">
      <c r="A114" s="142"/>
      <c r="B114" s="149"/>
      <c r="C114" s="139"/>
    </row>
    <row r="115" spans="1:3" ht="30" customHeight="1" x14ac:dyDescent="0.45">
      <c r="A115" s="140"/>
      <c r="B115" s="150"/>
      <c r="C115" s="133"/>
    </row>
    <row r="116" spans="1:3" ht="30" customHeight="1" x14ac:dyDescent="0.45">
      <c r="A116" s="142"/>
      <c r="B116" s="149"/>
      <c r="C116" s="139"/>
    </row>
    <row r="117" spans="1:3" ht="30" customHeight="1" x14ac:dyDescent="0.45">
      <c r="A117" s="140"/>
      <c r="B117" s="150"/>
      <c r="C117" s="133"/>
    </row>
    <row r="118" spans="1:3" ht="30" customHeight="1" x14ac:dyDescent="0.45">
      <c r="A118" s="142"/>
      <c r="B118" s="149"/>
      <c r="C118" s="139"/>
    </row>
    <row r="119" spans="1:3" ht="30" customHeight="1" x14ac:dyDescent="0.45">
      <c r="A119" s="140"/>
      <c r="B119" s="150"/>
      <c r="C119" s="133"/>
    </row>
    <row r="120" spans="1:3" ht="30" customHeight="1" x14ac:dyDescent="0.45">
      <c r="A120" s="142"/>
      <c r="B120" s="149"/>
      <c r="C120" s="139"/>
    </row>
    <row r="121" spans="1:3" ht="30" customHeight="1" x14ac:dyDescent="0.45">
      <c r="A121" s="140"/>
      <c r="B121" s="150"/>
      <c r="C121" s="133"/>
    </row>
    <row r="122" spans="1:3" ht="30" customHeight="1" x14ac:dyDescent="0.45">
      <c r="A122" s="142"/>
      <c r="B122" s="149"/>
      <c r="C122" s="139"/>
    </row>
    <row r="123" spans="1:3" ht="30" customHeight="1" x14ac:dyDescent="0.45">
      <c r="A123" s="140"/>
      <c r="B123" s="150"/>
      <c r="C123" s="133"/>
    </row>
    <row r="124" spans="1:3" ht="30" customHeight="1" x14ac:dyDescent="0.45">
      <c r="A124" s="142"/>
      <c r="B124" s="149"/>
      <c r="C124" s="139"/>
    </row>
    <row r="125" spans="1:3" ht="30" customHeight="1" x14ac:dyDescent="0.45">
      <c r="A125" s="140"/>
      <c r="B125" s="150"/>
      <c r="C125" s="133"/>
    </row>
    <row r="126" spans="1:3" ht="30" customHeight="1" x14ac:dyDescent="0.45">
      <c r="A126" s="142"/>
      <c r="B126" s="149"/>
      <c r="C126" s="139"/>
    </row>
    <row r="127" spans="1:3" ht="30" customHeight="1" x14ac:dyDescent="0.45">
      <c r="A127" s="140"/>
      <c r="B127" s="150"/>
      <c r="C127" s="133"/>
    </row>
    <row r="128" spans="1:3" ht="30" customHeight="1" x14ac:dyDescent="0.45">
      <c r="A128" s="142"/>
      <c r="B128" s="149"/>
      <c r="C128" s="139"/>
    </row>
    <row r="129" spans="1:3" ht="30" customHeight="1" x14ac:dyDescent="0.45">
      <c r="A129" s="140"/>
      <c r="B129" s="150"/>
      <c r="C129" s="133"/>
    </row>
    <row r="130" spans="1:3" ht="30" customHeight="1" x14ac:dyDescent="0.45">
      <c r="A130" s="142"/>
      <c r="B130" s="149"/>
      <c r="C130" s="139"/>
    </row>
    <row r="131" spans="1:3" ht="30" customHeight="1" x14ac:dyDescent="0.45">
      <c r="A131" s="140"/>
      <c r="B131" s="150"/>
      <c r="C131" s="133"/>
    </row>
    <row r="132" spans="1:3" ht="30" customHeight="1" x14ac:dyDescent="0.45">
      <c r="A132" s="142"/>
      <c r="B132" s="149"/>
      <c r="C132" s="139"/>
    </row>
    <row r="133" spans="1:3" ht="30" customHeight="1" x14ac:dyDescent="0.45">
      <c r="A133" s="140"/>
      <c r="B133" s="150"/>
      <c r="C133" s="133"/>
    </row>
    <row r="134" spans="1:3" ht="30" customHeight="1" x14ac:dyDescent="0.45">
      <c r="A134" s="142"/>
      <c r="B134" s="149"/>
      <c r="C134" s="139"/>
    </row>
    <row r="135" spans="1:3" ht="30" customHeight="1" x14ac:dyDescent="0.45">
      <c r="A135" s="140"/>
      <c r="B135" s="150"/>
      <c r="C135" s="133"/>
    </row>
    <row r="136" spans="1:3" ht="30" customHeight="1" x14ac:dyDescent="0.45">
      <c r="A136" s="142"/>
      <c r="B136" s="149"/>
      <c r="C136" s="139"/>
    </row>
    <row r="137" spans="1:3" ht="30" customHeight="1" x14ac:dyDescent="0.45">
      <c r="A137" s="140"/>
      <c r="B137" s="150"/>
      <c r="C137" s="133"/>
    </row>
    <row r="138" spans="1:3" ht="30" customHeight="1" x14ac:dyDescent="0.45">
      <c r="A138" s="142"/>
      <c r="B138" s="149"/>
      <c r="C138" s="139"/>
    </row>
    <row r="139" spans="1:3" ht="30" customHeight="1" x14ac:dyDescent="0.45">
      <c r="A139" s="140"/>
      <c r="B139" s="150"/>
      <c r="C139" s="133"/>
    </row>
    <row r="140" spans="1:3" ht="30" customHeight="1" x14ac:dyDescent="0.45">
      <c r="A140" s="142"/>
      <c r="B140" s="149"/>
      <c r="C140" s="139"/>
    </row>
    <row r="141" spans="1:3" ht="30" customHeight="1" x14ac:dyDescent="0.45">
      <c r="A141" s="140"/>
      <c r="B141" s="150"/>
      <c r="C141" s="133"/>
    </row>
    <row r="142" spans="1:3" ht="30" customHeight="1" x14ac:dyDescent="0.45">
      <c r="A142" s="142"/>
      <c r="B142" s="149"/>
      <c r="C142" s="139"/>
    </row>
    <row r="143" spans="1:3" ht="30" customHeight="1" x14ac:dyDescent="0.45">
      <c r="A143" s="140"/>
      <c r="B143" s="150"/>
      <c r="C143" s="133"/>
    </row>
    <row r="144" spans="1:3" ht="30" customHeight="1" x14ac:dyDescent="0.45">
      <c r="A144" s="142"/>
      <c r="B144" s="149"/>
      <c r="C144" s="139"/>
    </row>
    <row r="145" spans="1:3" ht="30" customHeight="1" x14ac:dyDescent="0.45">
      <c r="A145" s="140"/>
      <c r="B145" s="150"/>
      <c r="C145" s="133"/>
    </row>
    <row r="146" spans="1:3" ht="30" customHeight="1" x14ac:dyDescent="0.45">
      <c r="A146" s="142"/>
      <c r="B146" s="149"/>
      <c r="C146" s="139"/>
    </row>
    <row r="147" spans="1:3" ht="30" customHeight="1" x14ac:dyDescent="0.45">
      <c r="A147" s="140"/>
      <c r="B147" s="150"/>
      <c r="C147" s="133"/>
    </row>
    <row r="148" spans="1:3" ht="30" customHeight="1" x14ac:dyDescent="0.45">
      <c r="A148" s="142"/>
      <c r="B148" s="149"/>
      <c r="C148" s="139"/>
    </row>
    <row r="149" spans="1:3" ht="30" customHeight="1" x14ac:dyDescent="0.45">
      <c r="A149" s="140"/>
      <c r="B149" s="150"/>
      <c r="C149" s="133"/>
    </row>
    <row r="150" spans="1:3" ht="30" customHeight="1" x14ac:dyDescent="0.45">
      <c r="A150" s="142"/>
      <c r="B150" s="149"/>
      <c r="C150" s="139"/>
    </row>
    <row r="151" spans="1:3" ht="30" customHeight="1" x14ac:dyDescent="0.45">
      <c r="A151" s="140"/>
      <c r="B151" s="150"/>
      <c r="C151" s="133"/>
    </row>
    <row r="152" spans="1:3" ht="30" customHeight="1" x14ac:dyDescent="0.45">
      <c r="A152" s="142"/>
      <c r="B152" s="149"/>
      <c r="C152" s="139"/>
    </row>
    <row r="153" spans="1:3" ht="30" customHeight="1" x14ac:dyDescent="0.45">
      <c r="A153" s="140"/>
      <c r="B153" s="150"/>
      <c r="C153" s="133"/>
    </row>
    <row r="154" spans="1:3" ht="30" customHeight="1" x14ac:dyDescent="0.45">
      <c r="A154" s="142"/>
      <c r="B154" s="149"/>
      <c r="C154" s="139"/>
    </row>
    <row r="155" spans="1:3" ht="30" customHeight="1" x14ac:dyDescent="0.45">
      <c r="A155" s="140"/>
      <c r="B155" s="150"/>
      <c r="C155" s="133"/>
    </row>
    <row r="156" spans="1:3" ht="30" customHeight="1" x14ac:dyDescent="0.45">
      <c r="A156" s="142"/>
      <c r="B156" s="149"/>
      <c r="C156" s="139"/>
    </row>
    <row r="157" spans="1:3" ht="30" customHeight="1" x14ac:dyDescent="0.45">
      <c r="A157" s="140"/>
      <c r="B157" s="150"/>
      <c r="C157" s="133"/>
    </row>
    <row r="158" spans="1:3" ht="30" customHeight="1" x14ac:dyDescent="0.45">
      <c r="A158" s="142"/>
      <c r="B158" s="149"/>
      <c r="C158" s="139"/>
    </row>
    <row r="159" spans="1:3" ht="30" customHeight="1" x14ac:dyDescent="0.45">
      <c r="A159" s="140"/>
      <c r="B159" s="150"/>
      <c r="C159" s="133"/>
    </row>
    <row r="160" spans="1:3" ht="30" customHeight="1" x14ac:dyDescent="0.45">
      <c r="A160" s="142"/>
      <c r="B160" s="149"/>
      <c r="C160" s="139"/>
    </row>
    <row r="161" spans="1:3" ht="30" customHeight="1" x14ac:dyDescent="0.45">
      <c r="A161" s="140"/>
      <c r="B161" s="150"/>
      <c r="C161" s="133"/>
    </row>
    <row r="162" spans="1:3" ht="30" customHeight="1" x14ac:dyDescent="0.45">
      <c r="A162" s="142"/>
      <c r="B162" s="149"/>
      <c r="C162" s="139"/>
    </row>
    <row r="163" spans="1:3" ht="30" customHeight="1" x14ac:dyDescent="0.45">
      <c r="A163" s="140"/>
      <c r="B163" s="150"/>
      <c r="C163" s="133"/>
    </row>
    <row r="164" spans="1:3" ht="30" customHeight="1" x14ac:dyDescent="0.45">
      <c r="A164" s="142"/>
      <c r="B164" s="149"/>
      <c r="C164" s="139"/>
    </row>
    <row r="165" spans="1:3" ht="30" customHeight="1" x14ac:dyDescent="0.45">
      <c r="A165" s="140"/>
      <c r="B165" s="150"/>
      <c r="C165" s="133"/>
    </row>
    <row r="166" spans="1:3" ht="30" customHeight="1" x14ac:dyDescent="0.45">
      <c r="A166" s="142"/>
      <c r="B166" s="149"/>
      <c r="C166" s="139"/>
    </row>
    <row r="167" spans="1:3" ht="30" customHeight="1" x14ac:dyDescent="0.45">
      <c r="A167" s="140"/>
      <c r="B167" s="150"/>
      <c r="C167" s="133"/>
    </row>
    <row r="168" spans="1:3" ht="30" customHeight="1" x14ac:dyDescent="0.45">
      <c r="A168" s="142"/>
      <c r="B168" s="149"/>
      <c r="C168" s="139"/>
    </row>
    <row r="169" spans="1:3" ht="30" customHeight="1" x14ac:dyDescent="0.45">
      <c r="A169" s="140"/>
      <c r="B169" s="150"/>
      <c r="C169" s="133"/>
    </row>
    <row r="170" spans="1:3" ht="30" customHeight="1" x14ac:dyDescent="0.45">
      <c r="A170" s="142"/>
      <c r="B170" s="149"/>
      <c r="C170" s="139"/>
    </row>
    <row r="171" spans="1:3" ht="30" customHeight="1" x14ac:dyDescent="0.45">
      <c r="A171" s="140"/>
      <c r="B171" s="150"/>
      <c r="C171" s="133"/>
    </row>
    <row r="172" spans="1:3" ht="30" customHeight="1" x14ac:dyDescent="0.45">
      <c r="A172" s="142"/>
      <c r="B172" s="149"/>
      <c r="C172" s="139"/>
    </row>
    <row r="173" spans="1:3" ht="30" customHeight="1" x14ac:dyDescent="0.45">
      <c r="A173" s="140"/>
      <c r="B173" s="150"/>
      <c r="C173" s="133"/>
    </row>
    <row r="174" spans="1:3" ht="30" customHeight="1" x14ac:dyDescent="0.45">
      <c r="A174" s="142"/>
      <c r="B174" s="149"/>
      <c r="C174" s="139"/>
    </row>
    <row r="175" spans="1:3" ht="30" customHeight="1" x14ac:dyDescent="0.45">
      <c r="A175" s="140"/>
      <c r="B175" s="150"/>
      <c r="C175" s="133"/>
    </row>
    <row r="176" spans="1:3" ht="30" customHeight="1" x14ac:dyDescent="0.45">
      <c r="A176" s="142"/>
      <c r="B176" s="149"/>
      <c r="C176" s="139"/>
    </row>
    <row r="177" spans="1:3" ht="30" customHeight="1" x14ac:dyDescent="0.45">
      <c r="A177" s="140"/>
      <c r="B177" s="150"/>
      <c r="C177" s="133"/>
    </row>
    <row r="178" spans="1:3" ht="30" customHeight="1" x14ac:dyDescent="0.45">
      <c r="A178" s="142"/>
      <c r="B178" s="149"/>
      <c r="C178" s="139"/>
    </row>
    <row r="179" spans="1:3" ht="30" customHeight="1" x14ac:dyDescent="0.45">
      <c r="A179" s="140"/>
      <c r="B179" s="150"/>
      <c r="C179" s="133"/>
    </row>
    <row r="180" spans="1:3" ht="30" customHeight="1" x14ac:dyDescent="0.45">
      <c r="A180" s="142"/>
      <c r="B180" s="149"/>
      <c r="C180" s="139"/>
    </row>
    <row r="181" spans="1:3" ht="30" customHeight="1" x14ac:dyDescent="0.45">
      <c r="A181" s="140"/>
      <c r="B181" s="150"/>
      <c r="C181" s="133"/>
    </row>
    <row r="182" spans="1:3" ht="30" customHeight="1" x14ac:dyDescent="0.45">
      <c r="A182" s="142"/>
      <c r="B182" s="149"/>
      <c r="C182" s="139"/>
    </row>
    <row r="183" spans="1:3" ht="30" customHeight="1" x14ac:dyDescent="0.45">
      <c r="A183" s="140"/>
      <c r="B183" s="150"/>
      <c r="C183" s="133"/>
    </row>
    <row r="184" spans="1:3" ht="30" customHeight="1" x14ac:dyDescent="0.45">
      <c r="A184" s="142"/>
      <c r="B184" s="149"/>
      <c r="C184" s="139"/>
    </row>
    <row r="185" spans="1:3" ht="30" customHeight="1" x14ac:dyDescent="0.45">
      <c r="A185" s="140"/>
      <c r="B185" s="150"/>
      <c r="C185" s="133"/>
    </row>
    <row r="186" spans="1:3" ht="30" customHeight="1" x14ac:dyDescent="0.45">
      <c r="A186" s="142"/>
      <c r="B186" s="149"/>
      <c r="C186" s="139"/>
    </row>
    <row r="187" spans="1:3" ht="30" customHeight="1" x14ac:dyDescent="0.45">
      <c r="A187" s="140"/>
      <c r="B187" s="150"/>
      <c r="C187" s="133"/>
    </row>
    <row r="188" spans="1:3" ht="30" customHeight="1" x14ac:dyDescent="0.45">
      <c r="A188" s="142"/>
      <c r="B188" s="149"/>
      <c r="C188" s="139"/>
    </row>
    <row r="189" spans="1:3" ht="30" customHeight="1" x14ac:dyDescent="0.45">
      <c r="A189" s="140"/>
      <c r="B189" s="150"/>
      <c r="C189" s="133"/>
    </row>
    <row r="190" spans="1:3" ht="30" customHeight="1" x14ac:dyDescent="0.45">
      <c r="A190" s="142"/>
      <c r="B190" s="149"/>
      <c r="C190" s="139"/>
    </row>
    <row r="191" spans="1:3" ht="30" customHeight="1" x14ac:dyDescent="0.45">
      <c r="A191" s="140"/>
      <c r="B191" s="150"/>
      <c r="C191" s="133"/>
    </row>
    <row r="192" spans="1:3" ht="30" customHeight="1" x14ac:dyDescent="0.45">
      <c r="A192" s="142"/>
      <c r="B192" s="149"/>
      <c r="C192" s="139"/>
    </row>
    <row r="193" spans="1:3" ht="30" customHeight="1" x14ac:dyDescent="0.45">
      <c r="A193" s="140"/>
      <c r="B193" s="150"/>
      <c r="C193" s="133"/>
    </row>
    <row r="194" spans="1:3" ht="30" customHeight="1" x14ac:dyDescent="0.45">
      <c r="A194" s="142"/>
      <c r="B194" s="149"/>
      <c r="C194" s="139"/>
    </row>
    <row r="195" spans="1:3" ht="30" customHeight="1" x14ac:dyDescent="0.45">
      <c r="A195" s="140"/>
      <c r="B195" s="150"/>
      <c r="C195" s="133"/>
    </row>
    <row r="196" spans="1:3" ht="30" customHeight="1" x14ac:dyDescent="0.45">
      <c r="A196" s="142"/>
      <c r="B196" s="149"/>
      <c r="C196" s="139"/>
    </row>
    <row r="197" spans="1:3" ht="30" customHeight="1" x14ac:dyDescent="0.45">
      <c r="A197" s="140"/>
      <c r="B197" s="150"/>
      <c r="C197" s="133"/>
    </row>
    <row r="198" spans="1:3" ht="30" customHeight="1" x14ac:dyDescent="0.45">
      <c r="A198" s="142"/>
      <c r="B198" s="149"/>
      <c r="C198" s="139"/>
    </row>
    <row r="199" spans="1:3" ht="30" customHeight="1" x14ac:dyDescent="0.45">
      <c r="A199" s="140"/>
      <c r="B199" s="150"/>
      <c r="C199" s="133"/>
    </row>
    <row r="200" spans="1:3" ht="30" customHeight="1" x14ac:dyDescent="0.45">
      <c r="A200" s="142"/>
      <c r="B200" s="149"/>
      <c r="C200" s="139"/>
    </row>
    <row r="201" spans="1:3" ht="30" customHeight="1" x14ac:dyDescent="0.45">
      <c r="A201" s="140"/>
      <c r="B201" s="150"/>
      <c r="C201" s="133"/>
    </row>
    <row r="202" spans="1:3" ht="30" customHeight="1" x14ac:dyDescent="0.45">
      <c r="A202" s="142"/>
      <c r="B202" s="149"/>
      <c r="C202" s="139"/>
    </row>
    <row r="203" spans="1:3" ht="30" customHeight="1" x14ac:dyDescent="0.45">
      <c r="A203" s="140"/>
      <c r="B203" s="150"/>
      <c r="C203" s="133"/>
    </row>
    <row r="204" spans="1:3" ht="30" customHeight="1" x14ac:dyDescent="0.45">
      <c r="A204" s="142"/>
      <c r="B204" s="149"/>
      <c r="C204" s="139"/>
    </row>
    <row r="205" spans="1:3" ht="30" customHeight="1" x14ac:dyDescent="0.45">
      <c r="A205" s="140"/>
      <c r="B205" s="150"/>
      <c r="C205" s="133"/>
    </row>
    <row r="206" spans="1:3" ht="30" customHeight="1" x14ac:dyDescent="0.45">
      <c r="A206" s="142"/>
      <c r="B206" s="149"/>
      <c r="C206" s="139"/>
    </row>
    <row r="207" spans="1:3" ht="30" customHeight="1" x14ac:dyDescent="0.45">
      <c r="A207" s="140"/>
      <c r="B207" s="150"/>
      <c r="C207" s="133"/>
    </row>
    <row r="208" spans="1:3" ht="30" customHeight="1" x14ac:dyDescent="0.45">
      <c r="A208" s="142"/>
      <c r="B208" s="149"/>
      <c r="C208" s="139"/>
    </row>
    <row r="209" spans="1:3" ht="30" customHeight="1" x14ac:dyDescent="0.45">
      <c r="A209" s="140"/>
      <c r="B209" s="150"/>
      <c r="C209" s="133"/>
    </row>
    <row r="210" spans="1:3" ht="30" customHeight="1" x14ac:dyDescent="0.45">
      <c r="A210" s="142"/>
      <c r="B210" s="149"/>
      <c r="C210" s="139"/>
    </row>
    <row r="211" spans="1:3" ht="30" customHeight="1" x14ac:dyDescent="0.45">
      <c r="A211" s="140"/>
      <c r="B211" s="150"/>
      <c r="C211" s="133"/>
    </row>
    <row r="212" spans="1:3" ht="30" customHeight="1" x14ac:dyDescent="0.45">
      <c r="A212" s="142"/>
      <c r="B212" s="149"/>
      <c r="C212" s="139"/>
    </row>
    <row r="213" spans="1:3" ht="30" customHeight="1" x14ac:dyDescent="0.45">
      <c r="A213" s="140"/>
      <c r="B213" s="150"/>
      <c r="C213" s="133"/>
    </row>
    <row r="214" spans="1:3" ht="30" customHeight="1" x14ac:dyDescent="0.45">
      <c r="A214" s="142"/>
      <c r="B214" s="149"/>
      <c r="C214" s="139"/>
    </row>
    <row r="215" spans="1:3" ht="30" customHeight="1" x14ac:dyDescent="0.45">
      <c r="A215" s="140"/>
      <c r="B215" s="150"/>
      <c r="C215" s="133"/>
    </row>
    <row r="216" spans="1:3" ht="30" customHeight="1" x14ac:dyDescent="0.45">
      <c r="A216" s="142"/>
      <c r="B216" s="149"/>
      <c r="C216" s="139"/>
    </row>
    <row r="217" spans="1:3" ht="30" customHeight="1" x14ac:dyDescent="0.45">
      <c r="A217" s="140"/>
      <c r="B217" s="150"/>
      <c r="C217" s="133"/>
    </row>
    <row r="218" spans="1:3" ht="30" customHeight="1" x14ac:dyDescent="0.45">
      <c r="A218" s="142"/>
      <c r="B218" s="149"/>
      <c r="C218" s="139"/>
    </row>
    <row r="219" spans="1:3" ht="30" customHeight="1" x14ac:dyDescent="0.45">
      <c r="A219" s="140"/>
      <c r="B219" s="150"/>
      <c r="C219" s="133"/>
    </row>
    <row r="220" spans="1:3" ht="30" customHeight="1" x14ac:dyDescent="0.45">
      <c r="A220" s="142"/>
      <c r="B220" s="149"/>
      <c r="C220" s="139"/>
    </row>
    <row r="221" spans="1:3" ht="30" customHeight="1" x14ac:dyDescent="0.45">
      <c r="A221" s="140"/>
      <c r="B221" s="150"/>
      <c r="C221" s="133"/>
    </row>
    <row r="222" spans="1:3" ht="30" customHeight="1" x14ac:dyDescent="0.45">
      <c r="A222" s="142"/>
      <c r="B222" s="149"/>
      <c r="C222" s="139"/>
    </row>
    <row r="223" spans="1:3" ht="30" customHeight="1" x14ac:dyDescent="0.45">
      <c r="A223" s="140"/>
      <c r="B223" s="150"/>
      <c r="C223" s="133"/>
    </row>
    <row r="224" spans="1:3" ht="30" customHeight="1" x14ac:dyDescent="0.45">
      <c r="A224" s="142"/>
      <c r="B224" s="149"/>
      <c r="C224" s="139"/>
    </row>
    <row r="225" spans="1:3" ht="30" customHeight="1" x14ac:dyDescent="0.45">
      <c r="A225" s="140"/>
      <c r="B225" s="150"/>
      <c r="C225" s="133"/>
    </row>
    <row r="226" spans="1:3" ht="30" customHeight="1" x14ac:dyDescent="0.45">
      <c r="A226" s="142"/>
      <c r="B226" s="149"/>
      <c r="C226" s="139"/>
    </row>
    <row r="227" spans="1:3" ht="30" customHeight="1" x14ac:dyDescent="0.45">
      <c r="A227" s="140"/>
      <c r="B227" s="150"/>
      <c r="C227" s="133"/>
    </row>
    <row r="228" spans="1:3" ht="30" customHeight="1" x14ac:dyDescent="0.45">
      <c r="A228" s="142"/>
      <c r="B228" s="149"/>
      <c r="C228" s="139"/>
    </row>
    <row r="229" spans="1:3" ht="30" customHeight="1" x14ac:dyDescent="0.45">
      <c r="A229" s="140"/>
      <c r="B229" s="150"/>
      <c r="C229" s="133"/>
    </row>
    <row r="230" spans="1:3" ht="30" customHeight="1" x14ac:dyDescent="0.45">
      <c r="A230" s="142"/>
      <c r="B230" s="149"/>
      <c r="C230" s="139"/>
    </row>
    <row r="231" spans="1:3" ht="30" customHeight="1" x14ac:dyDescent="0.45">
      <c r="A231" s="140"/>
      <c r="B231" s="150"/>
      <c r="C231" s="133"/>
    </row>
    <row r="232" spans="1:3" ht="30" customHeight="1" x14ac:dyDescent="0.45">
      <c r="A232" s="142"/>
      <c r="B232" s="149"/>
      <c r="C232" s="139"/>
    </row>
    <row r="233" spans="1:3" ht="30" customHeight="1" x14ac:dyDescent="0.45">
      <c r="A233" s="140"/>
      <c r="B233" s="150"/>
      <c r="C233" s="133"/>
    </row>
    <row r="234" spans="1:3" ht="30" customHeight="1" x14ac:dyDescent="0.45">
      <c r="A234" s="142"/>
      <c r="B234" s="149"/>
      <c r="C234" s="139"/>
    </row>
    <row r="235" spans="1:3" ht="30" customHeight="1" x14ac:dyDescent="0.45">
      <c r="A235" s="140"/>
      <c r="B235" s="150"/>
      <c r="C235" s="133"/>
    </row>
    <row r="236" spans="1:3" ht="30" customHeight="1" x14ac:dyDescent="0.45">
      <c r="A236" s="142"/>
      <c r="B236" s="149"/>
      <c r="C236" s="139"/>
    </row>
    <row r="237" spans="1:3" ht="30" customHeight="1" x14ac:dyDescent="0.45">
      <c r="A237" s="140"/>
      <c r="B237" s="150"/>
      <c r="C237" s="133"/>
    </row>
    <row r="238" spans="1:3" ht="30" customHeight="1" x14ac:dyDescent="0.45">
      <c r="A238" s="142"/>
      <c r="B238" s="149"/>
      <c r="C238" s="139"/>
    </row>
    <row r="239" spans="1:3" ht="30" customHeight="1" x14ac:dyDescent="0.45">
      <c r="A239" s="140"/>
      <c r="B239" s="150"/>
      <c r="C239" s="133"/>
    </row>
    <row r="240" spans="1:3" ht="30" customHeight="1" x14ac:dyDescent="0.45">
      <c r="A240" s="142"/>
      <c r="B240" s="149"/>
      <c r="C240" s="139"/>
    </row>
    <row r="241" spans="1:3" ht="30" customHeight="1" x14ac:dyDescent="0.45">
      <c r="A241" s="140"/>
      <c r="B241" s="150"/>
      <c r="C241" s="133"/>
    </row>
    <row r="242" spans="1:3" ht="30" customHeight="1" x14ac:dyDescent="0.45">
      <c r="A242" s="142"/>
      <c r="B242" s="149"/>
      <c r="C242" s="139"/>
    </row>
    <row r="243" spans="1:3" ht="30" customHeight="1" x14ac:dyDescent="0.45">
      <c r="A243" s="140"/>
      <c r="B243" s="150"/>
      <c r="C243" s="133"/>
    </row>
    <row r="244" spans="1:3" ht="30" customHeight="1" x14ac:dyDescent="0.45">
      <c r="A244" s="142"/>
      <c r="B244" s="149"/>
      <c r="C244" s="139"/>
    </row>
    <row r="245" spans="1:3" ht="30" customHeight="1" x14ac:dyDescent="0.45">
      <c r="A245" s="140"/>
      <c r="B245" s="150"/>
      <c r="C245" s="133"/>
    </row>
    <row r="246" spans="1:3" ht="30" customHeight="1" x14ac:dyDescent="0.45">
      <c r="A246" s="142"/>
      <c r="B246" s="149"/>
      <c r="C246" s="139"/>
    </row>
    <row r="247" spans="1:3" ht="30" customHeight="1" x14ac:dyDescent="0.45">
      <c r="A247" s="140"/>
      <c r="B247" s="150"/>
      <c r="C247" s="133"/>
    </row>
    <row r="248" spans="1:3" ht="30" customHeight="1" x14ac:dyDescent="0.45">
      <c r="A248" s="142"/>
      <c r="B248" s="149"/>
      <c r="C248" s="139"/>
    </row>
    <row r="249" spans="1:3" ht="30" customHeight="1" x14ac:dyDescent="0.45">
      <c r="A249" s="140"/>
      <c r="B249" s="150"/>
      <c r="C249" s="133"/>
    </row>
    <row r="250" spans="1:3" ht="30" customHeight="1" x14ac:dyDescent="0.45">
      <c r="A250" s="142"/>
      <c r="B250" s="149"/>
      <c r="C250" s="139"/>
    </row>
    <row r="251" spans="1:3" ht="30" customHeight="1" x14ac:dyDescent="0.45">
      <c r="A251" s="140"/>
      <c r="B251" s="150"/>
      <c r="C251" s="133"/>
    </row>
    <row r="252" spans="1:3" ht="30" customHeight="1" x14ac:dyDescent="0.45">
      <c r="A252" s="142"/>
      <c r="B252" s="149"/>
      <c r="C252" s="139"/>
    </row>
    <row r="253" spans="1:3" ht="30" customHeight="1" x14ac:dyDescent="0.45">
      <c r="A253" s="140"/>
      <c r="B253" s="150"/>
      <c r="C253" s="133"/>
    </row>
    <row r="254" spans="1:3" ht="30" customHeight="1" x14ac:dyDescent="0.45">
      <c r="A254" s="142"/>
      <c r="B254" s="149"/>
      <c r="C254" s="139"/>
    </row>
    <row r="255" spans="1:3" ht="30" customHeight="1" x14ac:dyDescent="0.45">
      <c r="A255" s="140"/>
      <c r="B255" s="150"/>
      <c r="C255" s="133"/>
    </row>
    <row r="256" spans="1:3" ht="30" customHeight="1" x14ac:dyDescent="0.45">
      <c r="A256" s="142"/>
      <c r="B256" s="149"/>
      <c r="C256" s="139"/>
    </row>
    <row r="257" spans="1:3" ht="30" customHeight="1" x14ac:dyDescent="0.45">
      <c r="A257" s="140"/>
      <c r="B257" s="150"/>
      <c r="C257" s="133"/>
    </row>
    <row r="258" spans="1:3" ht="30" customHeight="1" x14ac:dyDescent="0.45">
      <c r="A258" s="142"/>
      <c r="B258" s="149"/>
      <c r="C258" s="139"/>
    </row>
    <row r="259" spans="1:3" ht="30" customHeight="1" x14ac:dyDescent="0.45">
      <c r="A259" s="140"/>
      <c r="B259" s="150"/>
      <c r="C259" s="133"/>
    </row>
    <row r="260" spans="1:3" ht="30" customHeight="1" x14ac:dyDescent="0.45">
      <c r="A260" s="142"/>
      <c r="B260" s="149"/>
      <c r="C260" s="139"/>
    </row>
    <row r="261" spans="1:3" ht="30" customHeight="1" x14ac:dyDescent="0.45">
      <c r="A261" s="140"/>
      <c r="B261" s="150"/>
      <c r="C261" s="133"/>
    </row>
    <row r="262" spans="1:3" ht="30" customHeight="1" x14ac:dyDescent="0.45">
      <c r="A262" s="142"/>
      <c r="B262" s="149"/>
      <c r="C262" s="139"/>
    </row>
    <row r="263" spans="1:3" ht="30" customHeight="1" x14ac:dyDescent="0.45">
      <c r="A263" s="140"/>
      <c r="B263" s="150"/>
      <c r="C263" s="133"/>
    </row>
    <row r="264" spans="1:3" ht="30" customHeight="1" x14ac:dyDescent="0.45">
      <c r="A264" s="142"/>
      <c r="B264" s="149"/>
      <c r="C264" s="139"/>
    </row>
    <row r="265" spans="1:3" ht="30" customHeight="1" x14ac:dyDescent="0.45">
      <c r="A265" s="140"/>
      <c r="B265" s="150"/>
      <c r="C265" s="133"/>
    </row>
    <row r="266" spans="1:3" ht="30" customHeight="1" x14ac:dyDescent="0.45">
      <c r="A266" s="142"/>
      <c r="B266" s="149"/>
      <c r="C266" s="139"/>
    </row>
    <row r="267" spans="1:3" ht="30" customHeight="1" x14ac:dyDescent="0.45">
      <c r="A267" s="140"/>
      <c r="B267" s="150"/>
      <c r="C267" s="133"/>
    </row>
    <row r="268" spans="1:3" ht="30" customHeight="1" x14ac:dyDescent="0.45">
      <c r="A268" s="142"/>
      <c r="B268" s="149"/>
      <c r="C268" s="139"/>
    </row>
    <row r="269" spans="1:3" ht="30" customHeight="1" x14ac:dyDescent="0.45">
      <c r="A269" s="140"/>
      <c r="B269" s="150"/>
      <c r="C269" s="133"/>
    </row>
    <row r="270" spans="1:3" ht="30" customHeight="1" x14ac:dyDescent="0.45">
      <c r="A270" s="142"/>
      <c r="B270" s="149"/>
      <c r="C270" s="139"/>
    </row>
    <row r="271" spans="1:3" ht="30" customHeight="1" x14ac:dyDescent="0.45">
      <c r="A271" s="140"/>
      <c r="B271" s="150"/>
      <c r="C271" s="133"/>
    </row>
    <row r="272" spans="1:3" ht="30" customHeight="1" x14ac:dyDescent="0.45">
      <c r="A272" s="142"/>
      <c r="B272" s="149"/>
      <c r="C272" s="139"/>
    </row>
    <row r="273" spans="1:3" ht="30" customHeight="1" x14ac:dyDescent="0.45">
      <c r="A273" s="140"/>
      <c r="B273" s="150"/>
      <c r="C273" s="133"/>
    </row>
    <row r="274" spans="1:3" ht="30" customHeight="1" x14ac:dyDescent="0.45">
      <c r="A274" s="142"/>
      <c r="B274" s="149"/>
      <c r="C274" s="139"/>
    </row>
    <row r="275" spans="1:3" ht="30" customHeight="1" x14ac:dyDescent="0.45">
      <c r="A275" s="140"/>
      <c r="B275" s="150"/>
      <c r="C275" s="133"/>
    </row>
    <row r="276" spans="1:3" ht="30" customHeight="1" x14ac:dyDescent="0.45">
      <c r="A276" s="142"/>
      <c r="B276" s="149"/>
      <c r="C276" s="139"/>
    </row>
    <row r="277" spans="1:3" ht="30" customHeight="1" x14ac:dyDescent="0.45">
      <c r="A277" s="140"/>
      <c r="B277" s="150"/>
      <c r="C277" s="133"/>
    </row>
    <row r="278" spans="1:3" ht="30" customHeight="1" x14ac:dyDescent="0.45">
      <c r="A278" s="142"/>
      <c r="B278" s="149"/>
      <c r="C278" s="139"/>
    </row>
    <row r="279" spans="1:3" ht="30" customHeight="1" x14ac:dyDescent="0.45">
      <c r="A279" s="140"/>
      <c r="B279" s="150"/>
      <c r="C279" s="133"/>
    </row>
    <row r="280" spans="1:3" ht="30" customHeight="1" x14ac:dyDescent="0.45">
      <c r="A280" s="142"/>
      <c r="B280" s="149"/>
      <c r="C280" s="139"/>
    </row>
    <row r="281" spans="1:3" ht="30" customHeight="1" x14ac:dyDescent="0.45">
      <c r="A281" s="140"/>
      <c r="B281" s="150"/>
      <c r="C281" s="133"/>
    </row>
    <row r="282" spans="1:3" ht="30" customHeight="1" x14ac:dyDescent="0.45">
      <c r="A282" s="142"/>
      <c r="B282" s="149"/>
      <c r="C282" s="139"/>
    </row>
    <row r="283" spans="1:3" ht="30" customHeight="1" x14ac:dyDescent="0.45">
      <c r="A283" s="140"/>
      <c r="B283" s="150"/>
      <c r="C283" s="133"/>
    </row>
    <row r="284" spans="1:3" ht="30" customHeight="1" x14ac:dyDescent="0.45">
      <c r="A284" s="142"/>
      <c r="B284" s="149"/>
      <c r="C284" s="139"/>
    </row>
    <row r="285" spans="1:3" ht="30" customHeight="1" x14ac:dyDescent="0.45">
      <c r="A285" s="140"/>
      <c r="B285" s="150"/>
      <c r="C285" s="133"/>
    </row>
    <row r="286" spans="1:3" ht="30" customHeight="1" x14ac:dyDescent="0.45">
      <c r="A286" s="142"/>
      <c r="B286" s="149"/>
      <c r="C286" s="139"/>
    </row>
    <row r="287" spans="1:3" ht="30" customHeight="1" x14ac:dyDescent="0.45">
      <c r="A287" s="140"/>
      <c r="B287" s="150"/>
      <c r="C287" s="133"/>
    </row>
    <row r="288" spans="1:3" ht="30" customHeight="1" x14ac:dyDescent="0.45">
      <c r="A288" s="142"/>
      <c r="B288" s="149"/>
      <c r="C288" s="139"/>
    </row>
    <row r="289" spans="1:3" ht="30" customHeight="1" x14ac:dyDescent="0.45">
      <c r="A289" s="140"/>
      <c r="B289" s="150"/>
      <c r="C289" s="133"/>
    </row>
    <row r="290" spans="1:3" ht="30" customHeight="1" x14ac:dyDescent="0.45">
      <c r="A290" s="142"/>
      <c r="B290" s="149"/>
      <c r="C290" s="139"/>
    </row>
    <row r="291" spans="1:3" ht="30" customHeight="1" x14ac:dyDescent="0.45">
      <c r="A291" s="140"/>
      <c r="B291" s="150"/>
      <c r="C291" s="133"/>
    </row>
    <row r="292" spans="1:3" ht="30" customHeight="1" x14ac:dyDescent="0.45">
      <c r="A292" s="142"/>
      <c r="B292" s="149"/>
      <c r="C292" s="139"/>
    </row>
    <row r="293" spans="1:3" ht="30" customHeight="1" x14ac:dyDescent="0.45">
      <c r="A293" s="140"/>
      <c r="B293" s="150"/>
      <c r="C293" s="133"/>
    </row>
    <row r="294" spans="1:3" ht="30" customHeight="1" x14ac:dyDescent="0.45">
      <c r="A294" s="142"/>
      <c r="B294" s="149"/>
      <c r="C294" s="139"/>
    </row>
    <row r="295" spans="1:3" ht="30" customHeight="1" x14ac:dyDescent="0.45">
      <c r="A295" s="140"/>
      <c r="B295" s="150"/>
      <c r="C295" s="133"/>
    </row>
    <row r="296" spans="1:3" ht="30" customHeight="1" x14ac:dyDescent="0.45">
      <c r="A296" s="142"/>
      <c r="B296" s="149"/>
      <c r="C296" s="139"/>
    </row>
    <row r="297" spans="1:3" ht="30" customHeight="1" x14ac:dyDescent="0.45">
      <c r="A297" s="140"/>
      <c r="B297" s="150"/>
      <c r="C297" s="133"/>
    </row>
    <row r="298" spans="1:3" ht="30" customHeight="1" x14ac:dyDescent="0.45">
      <c r="A298" s="142"/>
      <c r="B298" s="149"/>
      <c r="C298" s="139"/>
    </row>
    <row r="299" spans="1:3" ht="30" customHeight="1" x14ac:dyDescent="0.45">
      <c r="A299" s="140"/>
      <c r="B299" s="150"/>
      <c r="C299" s="133"/>
    </row>
    <row r="300" spans="1:3" ht="30" customHeight="1" x14ac:dyDescent="0.45">
      <c r="A300" s="142"/>
      <c r="B300" s="149"/>
      <c r="C300" s="139"/>
    </row>
    <row r="301" spans="1:3" ht="30" customHeight="1" x14ac:dyDescent="0.45">
      <c r="A301" s="140"/>
      <c r="B301" s="150"/>
      <c r="C301" s="133"/>
    </row>
    <row r="302" spans="1:3" ht="30" customHeight="1" x14ac:dyDescent="0.45">
      <c r="A302" s="142"/>
      <c r="B302" s="149"/>
      <c r="C302" s="139"/>
    </row>
    <row r="303" spans="1:3" ht="30" customHeight="1" x14ac:dyDescent="0.45">
      <c r="A303" s="140"/>
      <c r="B303" s="150"/>
      <c r="C303" s="133"/>
    </row>
    <row r="304" spans="1:3" ht="30" customHeight="1" x14ac:dyDescent="0.45">
      <c r="A304" s="142"/>
      <c r="B304" s="149"/>
      <c r="C304" s="139"/>
    </row>
    <row r="305" spans="1:3" ht="30" customHeight="1" x14ac:dyDescent="0.45">
      <c r="A305" s="140"/>
      <c r="B305" s="150"/>
      <c r="C305" s="133"/>
    </row>
    <row r="306" spans="1:3" ht="30" customHeight="1" x14ac:dyDescent="0.45">
      <c r="A306" s="142"/>
      <c r="B306" s="149"/>
      <c r="C306" s="139"/>
    </row>
    <row r="307" spans="1:3" ht="30" customHeight="1" x14ac:dyDescent="0.45">
      <c r="A307" s="140"/>
      <c r="B307" s="150"/>
      <c r="C307" s="133"/>
    </row>
    <row r="308" spans="1:3" ht="30" customHeight="1" x14ac:dyDescent="0.45">
      <c r="A308" s="142"/>
      <c r="B308" s="149"/>
      <c r="C308" s="139"/>
    </row>
    <row r="309" spans="1:3" ht="30" customHeight="1" x14ac:dyDescent="0.45">
      <c r="A309" s="140"/>
      <c r="B309" s="150"/>
      <c r="C309" s="133"/>
    </row>
    <row r="310" spans="1:3" ht="30" customHeight="1" x14ac:dyDescent="0.45">
      <c r="A310" s="142"/>
      <c r="B310" s="149"/>
      <c r="C310" s="139"/>
    </row>
    <row r="311" spans="1:3" ht="30" customHeight="1" x14ac:dyDescent="0.45">
      <c r="A311" s="140"/>
      <c r="B311" s="150"/>
      <c r="C311" s="133"/>
    </row>
    <row r="312" spans="1:3" ht="30" customHeight="1" x14ac:dyDescent="0.45">
      <c r="A312" s="142"/>
      <c r="B312" s="149"/>
      <c r="C312" s="139"/>
    </row>
    <row r="313" spans="1:3" ht="30" customHeight="1" x14ac:dyDescent="0.45">
      <c r="A313" s="140"/>
      <c r="B313" s="150"/>
      <c r="C313" s="133"/>
    </row>
    <row r="314" spans="1:3" ht="30" customHeight="1" x14ac:dyDescent="0.45">
      <c r="A314" s="142"/>
      <c r="B314" s="149"/>
      <c r="C314" s="139"/>
    </row>
    <row r="315" spans="1:3" ht="30" customHeight="1" x14ac:dyDescent="0.45">
      <c r="A315" s="140"/>
      <c r="B315" s="150"/>
      <c r="C315" s="133"/>
    </row>
    <row r="316" spans="1:3" ht="30" customHeight="1" x14ac:dyDescent="0.45">
      <c r="A316" s="142"/>
      <c r="B316" s="149"/>
      <c r="C316" s="139"/>
    </row>
    <row r="317" spans="1:3" ht="30" customHeight="1" x14ac:dyDescent="0.45">
      <c r="A317" s="140"/>
      <c r="B317" s="150"/>
      <c r="C317" s="133"/>
    </row>
    <row r="318" spans="1:3" ht="30" customHeight="1" x14ac:dyDescent="0.45">
      <c r="A318" s="142"/>
      <c r="B318" s="149"/>
      <c r="C318" s="139"/>
    </row>
    <row r="319" spans="1:3" ht="30" customHeight="1" x14ac:dyDescent="0.45">
      <c r="A319" s="140"/>
      <c r="B319" s="150"/>
      <c r="C319" s="133"/>
    </row>
    <row r="320" spans="1:3" ht="30" customHeight="1" x14ac:dyDescent="0.45">
      <c r="A320" s="142"/>
      <c r="B320" s="149"/>
      <c r="C320" s="139"/>
    </row>
    <row r="321" spans="1:3" ht="30" customHeight="1" x14ac:dyDescent="0.45">
      <c r="A321" s="140"/>
      <c r="B321" s="150"/>
      <c r="C321" s="133"/>
    </row>
    <row r="322" spans="1:3" ht="30" customHeight="1" x14ac:dyDescent="0.45">
      <c r="A322" s="142"/>
      <c r="B322" s="149"/>
      <c r="C322" s="139"/>
    </row>
    <row r="323" spans="1:3" ht="30" customHeight="1" x14ac:dyDescent="0.45">
      <c r="A323" s="140"/>
      <c r="B323" s="150"/>
      <c r="C323" s="133"/>
    </row>
    <row r="324" spans="1:3" ht="30" customHeight="1" x14ac:dyDescent="0.45">
      <c r="A324" s="142"/>
      <c r="B324" s="149"/>
      <c r="C324" s="139"/>
    </row>
    <row r="325" spans="1:3" ht="30" customHeight="1" x14ac:dyDescent="0.45">
      <c r="A325" s="140"/>
      <c r="B325" s="150"/>
      <c r="C325" s="133"/>
    </row>
    <row r="326" spans="1:3" ht="30" customHeight="1" x14ac:dyDescent="0.45">
      <c r="A326" s="142"/>
      <c r="B326" s="149"/>
      <c r="C326" s="139"/>
    </row>
    <row r="327" spans="1:3" ht="30" customHeight="1" x14ac:dyDescent="0.45">
      <c r="A327" s="140"/>
      <c r="B327" s="150"/>
      <c r="C327" s="133"/>
    </row>
    <row r="328" spans="1:3" ht="30" customHeight="1" x14ac:dyDescent="0.45">
      <c r="A328" s="142"/>
      <c r="B328" s="149"/>
      <c r="C328" s="139"/>
    </row>
    <row r="329" spans="1:3" ht="30" customHeight="1" x14ac:dyDescent="0.45">
      <c r="A329" s="140"/>
      <c r="B329" s="150"/>
      <c r="C329" s="133"/>
    </row>
    <row r="330" spans="1:3" ht="30" customHeight="1" x14ac:dyDescent="0.45">
      <c r="A330" s="142"/>
      <c r="B330" s="149"/>
      <c r="C330" s="139"/>
    </row>
    <row r="331" spans="1:3" ht="30" customHeight="1" x14ac:dyDescent="0.45">
      <c r="A331" s="140"/>
      <c r="B331" s="150"/>
      <c r="C331" s="133"/>
    </row>
    <row r="332" spans="1:3" ht="30" customHeight="1" x14ac:dyDescent="0.45">
      <c r="A332" s="142"/>
      <c r="B332" s="149"/>
      <c r="C332" s="139"/>
    </row>
    <row r="333" spans="1:3" ht="30" customHeight="1" x14ac:dyDescent="0.45">
      <c r="A333" s="140"/>
      <c r="B333" s="150"/>
      <c r="C333" s="133"/>
    </row>
    <row r="334" spans="1:3" ht="30" customHeight="1" x14ac:dyDescent="0.45">
      <c r="A334" s="142"/>
      <c r="B334" s="149"/>
      <c r="C334" s="139"/>
    </row>
    <row r="335" spans="1:3" ht="30" customHeight="1" x14ac:dyDescent="0.45">
      <c r="A335" s="140"/>
      <c r="B335" s="150"/>
      <c r="C335" s="133"/>
    </row>
    <row r="336" spans="1:3" ht="30" customHeight="1" x14ac:dyDescent="0.45">
      <c r="A336" s="142"/>
      <c r="B336" s="149"/>
      <c r="C336" s="139"/>
    </row>
    <row r="337" spans="1:3" ht="30" customHeight="1" x14ac:dyDescent="0.45">
      <c r="A337" s="140"/>
      <c r="B337" s="150"/>
      <c r="C337" s="133"/>
    </row>
    <row r="338" spans="1:3" ht="30" customHeight="1" x14ac:dyDescent="0.45">
      <c r="A338" s="142"/>
      <c r="B338" s="149"/>
      <c r="C338" s="139"/>
    </row>
    <row r="339" spans="1:3" ht="30" customHeight="1" x14ac:dyDescent="0.45">
      <c r="A339" s="152"/>
      <c r="B339" s="153"/>
      <c r="C339" s="60"/>
    </row>
  </sheetData>
  <autoFilter ref="A7:L7" xr:uid="{E35D5CBB-8D25-4BA2-9ACE-E19639AD2DDA}">
    <sortState ref="A8:L65">
      <sortCondition ref="A7"/>
    </sortState>
  </autoFilter>
  <mergeCells count="3">
    <mergeCell ref="G2:J2"/>
    <mergeCell ref="G1:J1"/>
    <mergeCell ref="G3:J3"/>
  </mergeCells>
  <conditionalFormatting sqref="A8:C339">
    <cfRule type="expression" dxfId="19" priority="2">
      <formula>"If(blnBinNo=""True"")"</formula>
    </cfRule>
  </conditionalFormatting>
  <conditionalFormatting sqref="D8:I16 D17:J27">
    <cfRule type="dataBar" priority="3">
      <dataBar>
        <cfvo type="num" val="200000"/>
        <cfvo type="num" val="1500000"/>
        <color rgb="FF638EC6"/>
      </dataBar>
      <extLst>
        <ext xmlns:x14="http://schemas.microsoft.com/office/spreadsheetml/2009/9/main" uri="{B025F937-C7B1-47D3-B67F-A62EFF666E3E}">
          <x14:id>{E3A20251-7189-4723-B312-1AC23327CD87}</x14:id>
        </ext>
      </extLst>
    </cfRule>
  </conditionalFormatting>
  <dataValidations count="4">
    <dataValidation allowBlank="1" showInputMessage="1" showErrorMessage="1" prompt="Valeur de stock totale calculée automatiquement" sqref="A5:C6" xr:uid="{686C9C91-B0ED-4E7B-A559-FABF18FF9BC4}"/>
    <dataValidation allowBlank="1" showInputMessage="1" showErrorMessage="1" prompt="Entrez la référence dans cette colonne" sqref="A7:B7" xr:uid="{43D21A61-04F9-4C16-A6DF-39B763A57F0D}"/>
    <dataValidation allowBlank="1" showInputMessage="1" showErrorMessage="1" prompt="Entrez le prix de chaque article dans cette colonne" sqref="C7" xr:uid="{6F1D96AC-5523-4BE0-8EB0-E3F67DC06143}"/>
    <dataValidation allowBlank="1" showInputMessage="1" showErrorMessage="1" prompt="Une icône d’indicateur dans cette colonne indique que les éléments de l’inventaire doivent être réapprovisionnés" sqref="D7:K7" xr:uid="{9BC67726-9979-498C-8A7A-BA0E2569DA3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A20251-7189-4723-B312-1AC23327CD87}">
            <x14:dataBar minLength="0" maxLength="100">
              <x14:cfvo type="num">
                <xm:f>200000</xm:f>
              </x14:cfvo>
              <x14:cfvo type="num">
                <xm:f>1500000</xm:f>
              </x14:cfvo>
              <x14:negativeFillColor rgb="FFFF0000"/>
              <x14:axisColor rgb="FF000000"/>
            </x14:dataBar>
          </x14:cfRule>
          <xm:sqref>D8:I16 D17:J27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E305F-A3DB-439A-88C8-F5DA07FF4099}">
  <sheetPr>
    <tabColor theme="8" tint="0.59999389629810485"/>
  </sheetPr>
  <dimension ref="A1:R62"/>
  <sheetViews>
    <sheetView topLeftCell="A20" zoomScale="67" zoomScaleNormal="80" workbookViewId="0">
      <selection activeCell="K14" sqref="K14"/>
    </sheetView>
  </sheetViews>
  <sheetFormatPr baseColWidth="10" defaultRowHeight="14.25" x14ac:dyDescent="0.45"/>
  <cols>
    <col min="1" max="1" width="42.19921875" bestFit="1" customWidth="1"/>
    <col min="2" max="2" width="12.46484375" bestFit="1" customWidth="1"/>
    <col min="3" max="3" width="13.46484375" bestFit="1" customWidth="1"/>
    <col min="4" max="4" width="14" bestFit="1" customWidth="1"/>
    <col min="5" max="5" width="14.06640625" bestFit="1" customWidth="1"/>
    <col min="6" max="6" width="12.19921875" bestFit="1" customWidth="1"/>
    <col min="7" max="7" width="17.3984375" bestFit="1" customWidth="1"/>
    <col min="8" max="18" width="11.796875" bestFit="1" customWidth="1"/>
  </cols>
  <sheetData>
    <row r="1" spans="1:18" x14ac:dyDescent="0.45">
      <c r="A1" s="58" t="s">
        <v>250</v>
      </c>
      <c r="B1" s="58"/>
      <c r="C1" s="58"/>
      <c r="D1" s="70" t="s">
        <v>248</v>
      </c>
      <c r="E1" s="74">
        <f>SUM(B5:B45)</f>
        <v>0</v>
      </c>
      <c r="F1" s="75"/>
      <c r="G1" s="72" t="s">
        <v>249</v>
      </c>
      <c r="H1" s="77">
        <f>SUM(C5:C46)</f>
        <v>0</v>
      </c>
      <c r="I1" s="77"/>
    </row>
    <row r="2" spans="1:18" x14ac:dyDescent="0.45">
      <c r="A2" s="58"/>
      <c r="B2" s="58"/>
      <c r="C2" s="58"/>
      <c r="D2" s="70"/>
      <c r="E2" s="75"/>
      <c r="F2" s="75"/>
      <c r="G2" s="72"/>
      <c r="H2" s="77"/>
      <c r="I2" s="77"/>
    </row>
    <row r="3" spans="1:18" x14ac:dyDescent="0.45">
      <c r="A3" s="59"/>
      <c r="B3" s="59"/>
      <c r="C3" s="59"/>
      <c r="D3" s="71"/>
      <c r="E3" s="76"/>
      <c r="F3" s="76"/>
      <c r="G3" s="73"/>
      <c r="H3" s="78"/>
      <c r="I3" s="78"/>
    </row>
    <row r="4" spans="1:18" x14ac:dyDescent="0.45">
      <c r="A4" s="51" t="s">
        <v>157</v>
      </c>
      <c r="B4" s="67" t="s">
        <v>158</v>
      </c>
      <c r="C4" s="66" t="s">
        <v>251</v>
      </c>
      <c r="D4" s="51" t="s">
        <v>160</v>
      </c>
      <c r="E4" s="51" t="s">
        <v>252</v>
      </c>
      <c r="F4" s="51" t="s">
        <v>162</v>
      </c>
      <c r="G4" s="82">
        <v>43131</v>
      </c>
      <c r="H4" s="82">
        <v>43132</v>
      </c>
      <c r="I4" s="82">
        <v>43160</v>
      </c>
      <c r="J4" s="82">
        <v>43191</v>
      </c>
      <c r="K4" s="82">
        <v>43221</v>
      </c>
      <c r="L4" s="82">
        <v>43252</v>
      </c>
      <c r="M4" s="82">
        <v>43282</v>
      </c>
      <c r="N4" s="82">
        <v>43313</v>
      </c>
      <c r="O4" s="82">
        <v>43344</v>
      </c>
      <c r="P4" s="82">
        <v>43374</v>
      </c>
      <c r="Q4" s="82">
        <v>43405</v>
      </c>
      <c r="R4" s="82">
        <v>43435</v>
      </c>
    </row>
    <row r="5" spans="1:18" ht="15.75" x14ac:dyDescent="0.5">
      <c r="A5" t="s">
        <v>175</v>
      </c>
      <c r="B5" s="68">
        <f>C5*1.2</f>
        <v>0</v>
      </c>
      <c r="C5" s="79">
        <f>SUM(G5:R5)</f>
        <v>0</v>
      </c>
      <c r="D5" s="52">
        <f>E5-(E5*10%)</f>
        <v>0</v>
      </c>
      <c r="E5" s="53">
        <f>SUM(G5:T5)/12</f>
        <v>0</v>
      </c>
      <c r="F5" s="54">
        <f>E5+(E5*10%)</f>
        <v>0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69"/>
    </row>
    <row r="6" spans="1:18" ht="15.75" x14ac:dyDescent="0.5">
      <c r="A6" t="s">
        <v>176</v>
      </c>
      <c r="B6" s="68">
        <f>C6*1.2</f>
        <v>0</v>
      </c>
      <c r="C6" s="79">
        <f>SUM(G6:R6)</f>
        <v>0</v>
      </c>
      <c r="D6" s="52">
        <f>E6-(E6*10%)</f>
        <v>0</v>
      </c>
      <c r="E6" s="53">
        <f>SUM(G6:T6)/12</f>
        <v>0</v>
      </c>
      <c r="F6" s="54">
        <f>E6+(E6*10%)</f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69"/>
    </row>
    <row r="7" spans="1:18" ht="15.75" x14ac:dyDescent="0.5">
      <c r="A7" t="s">
        <v>177</v>
      </c>
      <c r="B7" s="68">
        <f>C7*1.2</f>
        <v>0</v>
      </c>
      <c r="C7" s="79">
        <f>SUM(G7:R7)</f>
        <v>0</v>
      </c>
      <c r="D7" s="52">
        <f>E7-(E7*10%)</f>
        <v>0</v>
      </c>
      <c r="E7" s="53">
        <f>SUM(G7:T7)/12</f>
        <v>0</v>
      </c>
      <c r="F7" s="54">
        <f>E7+(E7*10%)</f>
        <v>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69"/>
    </row>
    <row r="8" spans="1:18" ht="15.75" x14ac:dyDescent="0.5">
      <c r="A8" t="s">
        <v>178</v>
      </c>
      <c r="B8" s="68">
        <f>C8*1.2</f>
        <v>0</v>
      </c>
      <c r="C8" s="79">
        <f>SUM(G8:R8)</f>
        <v>0</v>
      </c>
      <c r="D8" s="52">
        <f>E8-(E8*10%)</f>
        <v>0</v>
      </c>
      <c r="E8" s="53">
        <f>SUM(G8:T8)/12</f>
        <v>0</v>
      </c>
      <c r="F8" s="54">
        <f>E8+(E8*10%)</f>
        <v>0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69"/>
    </row>
    <row r="9" spans="1:18" ht="15.75" x14ac:dyDescent="0.5">
      <c r="A9" t="s">
        <v>179</v>
      </c>
      <c r="B9" s="68">
        <f>C9*1.2</f>
        <v>0</v>
      </c>
      <c r="C9" s="79">
        <f>SUM(G9:R9)</f>
        <v>0</v>
      </c>
      <c r="D9" s="52">
        <f>E9-(E9*10%)</f>
        <v>0</v>
      </c>
      <c r="E9" s="53">
        <f>SUM(G9:T9)/12</f>
        <v>0</v>
      </c>
      <c r="F9" s="54">
        <f>E9+(E9*10%)</f>
        <v>0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69"/>
    </row>
    <row r="10" spans="1:18" ht="15.75" x14ac:dyDescent="0.5">
      <c r="A10" t="s">
        <v>180</v>
      </c>
      <c r="B10" s="68">
        <f>C10*1.2</f>
        <v>0</v>
      </c>
      <c r="C10" s="79">
        <f>SUM(G10:R10)</f>
        <v>0</v>
      </c>
      <c r="D10" s="52">
        <f>E10-(E10*10%)</f>
        <v>0</v>
      </c>
      <c r="E10" s="53">
        <f>SUM(G10:T10)/12</f>
        <v>0</v>
      </c>
      <c r="F10" s="54">
        <f>E10+(E10*10%)</f>
        <v>0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69"/>
    </row>
    <row r="11" spans="1:18" ht="15.75" x14ac:dyDescent="0.5">
      <c r="A11" t="s">
        <v>181</v>
      </c>
      <c r="B11" s="68">
        <f>C11*1.2</f>
        <v>0</v>
      </c>
      <c r="C11" s="79">
        <f>SUM(G11:R11)</f>
        <v>0</v>
      </c>
      <c r="D11" s="52">
        <f>E11-(E11*10%)</f>
        <v>0</v>
      </c>
      <c r="E11" s="53">
        <f>SUM(G11:T11)/12</f>
        <v>0</v>
      </c>
      <c r="F11" s="54">
        <f>E11+(E11*10%)</f>
        <v>0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69"/>
    </row>
    <row r="12" spans="1:18" ht="15.75" x14ac:dyDescent="0.5">
      <c r="A12" t="s">
        <v>182</v>
      </c>
      <c r="B12" s="68">
        <f>C12*1.2</f>
        <v>0</v>
      </c>
      <c r="C12" s="79">
        <f>SUM(G12:R12)</f>
        <v>0</v>
      </c>
      <c r="D12" s="52">
        <f>E12-(E12*10%)</f>
        <v>0</v>
      </c>
      <c r="E12" s="53">
        <f>SUM(G12:T12)/12</f>
        <v>0</v>
      </c>
      <c r="F12" s="54">
        <f>E12+(E12*10%)</f>
        <v>0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69"/>
    </row>
    <row r="13" spans="1:18" ht="15.75" x14ac:dyDescent="0.5">
      <c r="A13" t="s">
        <v>183</v>
      </c>
      <c r="B13" s="68">
        <f>C13*1.2</f>
        <v>0</v>
      </c>
      <c r="C13" s="79">
        <f>SUM(G13:R13)</f>
        <v>0</v>
      </c>
      <c r="D13" s="52">
        <f>E13-(E13*10%)</f>
        <v>0</v>
      </c>
      <c r="E13" s="53">
        <f>SUM(G13:T13)/12</f>
        <v>0</v>
      </c>
      <c r="F13" s="54">
        <f>E13+(E13*10%)</f>
        <v>0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69"/>
    </row>
    <row r="14" spans="1:18" ht="15.75" x14ac:dyDescent="0.5">
      <c r="A14" t="s">
        <v>184</v>
      </c>
      <c r="B14" s="68">
        <f>C14*1.2</f>
        <v>0</v>
      </c>
      <c r="C14" s="79">
        <f>SUM(G14:R14)</f>
        <v>0</v>
      </c>
      <c r="D14" s="52">
        <f>E14-(E14*10%)</f>
        <v>0</v>
      </c>
      <c r="E14" s="53">
        <f>SUM(G14:T14)/12</f>
        <v>0</v>
      </c>
      <c r="F14" s="54">
        <f>E14+(E14*10%)</f>
        <v>0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69"/>
    </row>
    <row r="15" spans="1:18" ht="15.75" x14ac:dyDescent="0.5">
      <c r="A15" t="s">
        <v>185</v>
      </c>
      <c r="B15" s="68">
        <f>C15*1.2</f>
        <v>0</v>
      </c>
      <c r="C15" s="79">
        <f>SUM(G15:R15)</f>
        <v>0</v>
      </c>
      <c r="D15" s="52">
        <f>E15-(E15*10%)</f>
        <v>0</v>
      </c>
      <c r="E15" s="53">
        <f>SUM(G15:T15)/12</f>
        <v>0</v>
      </c>
      <c r="F15" s="54">
        <f>E15+(E15*10%)</f>
        <v>0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69"/>
    </row>
    <row r="16" spans="1:18" ht="15.75" x14ac:dyDescent="0.5">
      <c r="A16" t="s">
        <v>186</v>
      </c>
      <c r="B16" s="68">
        <f>C16*1.2</f>
        <v>0</v>
      </c>
      <c r="C16" s="79">
        <f>SUM(G16:R16)</f>
        <v>0</v>
      </c>
      <c r="D16" s="52">
        <f>E16-(E16*10%)</f>
        <v>0</v>
      </c>
      <c r="E16" s="53">
        <f>SUM(G16:T16)/12</f>
        <v>0</v>
      </c>
      <c r="F16" s="54">
        <f>E16+(E16*10%)</f>
        <v>0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69"/>
    </row>
    <row r="17" spans="1:18" ht="15.75" x14ac:dyDescent="0.5">
      <c r="A17" t="s">
        <v>187</v>
      </c>
      <c r="B17" s="68">
        <f>C17*1.2</f>
        <v>0</v>
      </c>
      <c r="C17" s="79">
        <f>SUM(G17:R17)</f>
        <v>0</v>
      </c>
      <c r="D17" s="52">
        <f>E17-(E17*10%)</f>
        <v>0</v>
      </c>
      <c r="E17" s="53">
        <f>SUM(G17:T17)/12</f>
        <v>0</v>
      </c>
      <c r="F17" s="54">
        <f>E17+(E17*10%)</f>
        <v>0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69"/>
    </row>
    <row r="18" spans="1:18" ht="15.75" x14ac:dyDescent="0.5">
      <c r="A18" t="s">
        <v>188</v>
      </c>
      <c r="B18" s="68">
        <f>C18*1.2</f>
        <v>0</v>
      </c>
      <c r="C18" s="79">
        <f>SUM(G18:R18)</f>
        <v>0</v>
      </c>
      <c r="D18" s="52">
        <f>E18-(E18*10%)</f>
        <v>0</v>
      </c>
      <c r="E18" s="53">
        <f>SUM(G18:T18)/12</f>
        <v>0</v>
      </c>
      <c r="F18" s="54">
        <f>E18+(E18*10%)</f>
        <v>0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69"/>
    </row>
    <row r="19" spans="1:18" ht="15.75" x14ac:dyDescent="0.5">
      <c r="A19" t="s">
        <v>189</v>
      </c>
      <c r="B19" s="68">
        <f>C19*1.2</f>
        <v>0</v>
      </c>
      <c r="C19" s="79">
        <f>SUM(G19:R19)</f>
        <v>0</v>
      </c>
      <c r="D19" s="52">
        <f>E19-(E19*10%)</f>
        <v>0</v>
      </c>
      <c r="E19" s="53">
        <f>SUM(G19:T19)/12</f>
        <v>0</v>
      </c>
      <c r="F19" s="54">
        <f>E19+(E19*10%)</f>
        <v>0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69"/>
    </row>
    <row r="20" spans="1:18" ht="15.75" x14ac:dyDescent="0.5">
      <c r="A20" t="s">
        <v>190</v>
      </c>
      <c r="B20" s="68">
        <f>C20*1.2</f>
        <v>0</v>
      </c>
      <c r="C20" s="79">
        <f>SUM(G20:R20)</f>
        <v>0</v>
      </c>
      <c r="D20" s="52">
        <f>E20-(E20*10%)</f>
        <v>0</v>
      </c>
      <c r="E20" s="53">
        <f>SUM(G20:T20)/12</f>
        <v>0</v>
      </c>
      <c r="F20" s="54">
        <f>E20+(E20*10%)</f>
        <v>0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69"/>
    </row>
    <row r="21" spans="1:18" ht="15.75" x14ac:dyDescent="0.5">
      <c r="A21" t="s">
        <v>191</v>
      </c>
      <c r="B21" s="68">
        <f>C21*1.2</f>
        <v>0</v>
      </c>
      <c r="C21" s="79">
        <f>SUM(G21:R21)</f>
        <v>0</v>
      </c>
      <c r="D21" s="52">
        <f>E21-(E21*10%)</f>
        <v>0</v>
      </c>
      <c r="E21" s="53">
        <f>SUM(G21:T21)/12</f>
        <v>0</v>
      </c>
      <c r="F21" s="54">
        <f>E21+(E21*10%)</f>
        <v>0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69"/>
    </row>
    <row r="22" spans="1:18" ht="15.75" x14ac:dyDescent="0.5">
      <c r="A22" t="s">
        <v>192</v>
      </c>
      <c r="B22" s="68">
        <f>C22*1.2</f>
        <v>0</v>
      </c>
      <c r="C22" s="79">
        <f>SUM(G22:R22)</f>
        <v>0</v>
      </c>
      <c r="D22" s="52">
        <f>E22-(E22*10%)</f>
        <v>0</v>
      </c>
      <c r="E22" s="53">
        <f>SUM(G22:T22)/12</f>
        <v>0</v>
      </c>
      <c r="F22" s="54">
        <f>E22+(E22*10%)</f>
        <v>0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69"/>
    </row>
    <row r="23" spans="1:18" ht="15.75" x14ac:dyDescent="0.5">
      <c r="A23" t="s">
        <v>193</v>
      </c>
      <c r="B23" s="68">
        <f>C23*1.2</f>
        <v>0</v>
      </c>
      <c r="C23" s="79">
        <f>SUM(G23:R23)</f>
        <v>0</v>
      </c>
      <c r="D23" s="52">
        <f>E23-(E23*10%)</f>
        <v>0</v>
      </c>
      <c r="E23" s="53">
        <f>SUM(G23:T23)/12</f>
        <v>0</v>
      </c>
      <c r="F23" s="54">
        <f>E23+(E23*10%)</f>
        <v>0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69"/>
    </row>
    <row r="24" spans="1:18" ht="15.75" x14ac:dyDescent="0.5">
      <c r="A24" t="s">
        <v>194</v>
      </c>
      <c r="B24" s="68">
        <f>C24*1.2</f>
        <v>0</v>
      </c>
      <c r="C24" s="79">
        <f>SUM(G24:R24)</f>
        <v>0</v>
      </c>
      <c r="D24" s="52">
        <f>E24-(E24*10%)</f>
        <v>0</v>
      </c>
      <c r="E24" s="53">
        <f>SUM(G24:T24)/12</f>
        <v>0</v>
      </c>
      <c r="F24" s="54">
        <f>E24+(E24*10%)</f>
        <v>0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69"/>
    </row>
    <row r="25" spans="1:18" ht="15.75" x14ac:dyDescent="0.5">
      <c r="A25" t="s">
        <v>195</v>
      </c>
      <c r="B25" s="68">
        <f>C25*1.2</f>
        <v>0</v>
      </c>
      <c r="C25" s="79">
        <f>SUM(G25:R25)</f>
        <v>0</v>
      </c>
      <c r="D25" s="52">
        <f>E25-(E25*10%)</f>
        <v>0</v>
      </c>
      <c r="E25" s="53">
        <f>SUM(G25:T25)/12</f>
        <v>0</v>
      </c>
      <c r="F25" s="54">
        <f>E25+(E25*10%)</f>
        <v>0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69"/>
    </row>
    <row r="26" spans="1:18" ht="15.75" x14ac:dyDescent="0.5">
      <c r="A26" t="s">
        <v>196</v>
      </c>
      <c r="B26" s="68">
        <f>C26*1.2</f>
        <v>0</v>
      </c>
      <c r="C26" s="79">
        <f>SUM(G26:R26)</f>
        <v>0</v>
      </c>
      <c r="D26" s="52">
        <f>E26-(E26*10%)</f>
        <v>0</v>
      </c>
      <c r="E26" s="53">
        <f>SUM(G26:T26)/12</f>
        <v>0</v>
      </c>
      <c r="F26" s="54">
        <f>E26+(E26*10%)</f>
        <v>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69"/>
    </row>
    <row r="27" spans="1:18" ht="15.75" x14ac:dyDescent="0.5">
      <c r="A27" t="s">
        <v>197</v>
      </c>
      <c r="B27" s="68">
        <f>C27*1.2</f>
        <v>0</v>
      </c>
      <c r="C27" s="79">
        <f>SUM(G27:R27)</f>
        <v>0</v>
      </c>
      <c r="D27" s="52">
        <f>E27-(E27*10%)</f>
        <v>0</v>
      </c>
      <c r="E27" s="53">
        <f>SUM(G27:T27)/12</f>
        <v>0</v>
      </c>
      <c r="F27" s="54">
        <f>E27+(E27*10%)</f>
        <v>0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69"/>
    </row>
    <row r="28" spans="1:18" ht="15.75" x14ac:dyDescent="0.5">
      <c r="A28" t="s">
        <v>198</v>
      </c>
      <c r="B28" s="68">
        <f>C28*1.2</f>
        <v>0</v>
      </c>
      <c r="C28" s="79">
        <f>SUM(G28:R28)</f>
        <v>0</v>
      </c>
      <c r="D28" s="52">
        <f>E28-(E28*10%)</f>
        <v>0</v>
      </c>
      <c r="E28" s="53">
        <f>SUM(G28:T28)/12</f>
        <v>0</v>
      </c>
      <c r="F28" s="54">
        <f>E28+(E28*10%)</f>
        <v>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69"/>
    </row>
    <row r="29" spans="1:18" ht="15.75" x14ac:dyDescent="0.5">
      <c r="A29" t="s">
        <v>199</v>
      </c>
      <c r="B29" s="68">
        <f>C29*1.2</f>
        <v>0</v>
      </c>
      <c r="C29" s="79">
        <f>SUM(G29:R29)</f>
        <v>0</v>
      </c>
      <c r="D29" s="52">
        <f>E29-(E29*10%)</f>
        <v>0</v>
      </c>
      <c r="E29" s="53">
        <f>SUM(G29:T29)/12</f>
        <v>0</v>
      </c>
      <c r="F29" s="54">
        <f>E29+(E29*10%)</f>
        <v>0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69"/>
    </row>
    <row r="30" spans="1:18" ht="15.75" x14ac:dyDescent="0.5">
      <c r="A30" t="s">
        <v>200</v>
      </c>
      <c r="B30" s="68">
        <f>C30*1.2</f>
        <v>0</v>
      </c>
      <c r="C30" s="79">
        <f>SUM(G30:R30)</f>
        <v>0</v>
      </c>
      <c r="D30" s="52">
        <f>E30-(E30*10%)</f>
        <v>0</v>
      </c>
      <c r="E30" s="53">
        <f>SUM(G30:T30)/12</f>
        <v>0</v>
      </c>
      <c r="F30" s="54">
        <f>E30+(E30*10%)</f>
        <v>0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69"/>
    </row>
    <row r="31" spans="1:18" ht="15.75" x14ac:dyDescent="0.5">
      <c r="A31" t="s">
        <v>201</v>
      </c>
      <c r="B31" s="68">
        <f>C31*1.2</f>
        <v>0</v>
      </c>
      <c r="C31" s="79">
        <f>SUM(G31:R31)</f>
        <v>0</v>
      </c>
      <c r="D31" s="52">
        <f>E31-(E31*10%)</f>
        <v>0</v>
      </c>
      <c r="E31" s="53">
        <f>SUM(G31:T31)/12</f>
        <v>0</v>
      </c>
      <c r="F31" s="54">
        <f>E31+(E31*10%)</f>
        <v>0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69"/>
    </row>
    <row r="32" spans="1:18" ht="15.75" x14ac:dyDescent="0.5">
      <c r="A32" t="s">
        <v>202</v>
      </c>
      <c r="B32" s="68">
        <f>C32*1.2</f>
        <v>0</v>
      </c>
      <c r="C32" s="79">
        <f>SUM(G32:R32)</f>
        <v>0</v>
      </c>
      <c r="D32" s="52">
        <f>E32-(E32*10%)</f>
        <v>0</v>
      </c>
      <c r="E32" s="53">
        <f>SUM(G32:T32)/12</f>
        <v>0</v>
      </c>
      <c r="F32" s="54">
        <f>E32+(E32*10%)</f>
        <v>0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69"/>
    </row>
    <row r="33" spans="1:18" ht="15.75" x14ac:dyDescent="0.5">
      <c r="A33" t="s">
        <v>203</v>
      </c>
      <c r="B33" s="68">
        <f>C33*1.2</f>
        <v>0</v>
      </c>
      <c r="C33" s="79">
        <f>SUM(G33:R33)</f>
        <v>0</v>
      </c>
      <c r="D33" s="52">
        <f>E33-(E33*10%)</f>
        <v>0</v>
      </c>
      <c r="E33" s="53">
        <f>SUM(G33:T33)/12</f>
        <v>0</v>
      </c>
      <c r="F33" s="54">
        <f>E33+(E33*10%)</f>
        <v>0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69"/>
    </row>
    <row r="34" spans="1:18" ht="15.75" x14ac:dyDescent="0.5">
      <c r="A34" t="s">
        <v>247</v>
      </c>
      <c r="B34" s="68">
        <f>C34*1.2</f>
        <v>0</v>
      </c>
      <c r="C34" s="79">
        <f>SUM(G34:R34)</f>
        <v>0</v>
      </c>
      <c r="D34" s="52">
        <f>E34-(E34*10%)</f>
        <v>0</v>
      </c>
      <c r="E34" s="53">
        <f>SUM(G34:T34)/12</f>
        <v>0</v>
      </c>
      <c r="F34" s="54">
        <f>E34+(E34*10%)</f>
        <v>0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69"/>
    </row>
    <row r="35" spans="1:18" ht="15.75" x14ac:dyDescent="0.5">
      <c r="A35" t="s">
        <v>204</v>
      </c>
      <c r="B35" s="68">
        <f>C35*1.2</f>
        <v>0</v>
      </c>
      <c r="C35" s="79">
        <f>SUM(G35:R35)</f>
        <v>0</v>
      </c>
      <c r="D35" s="52">
        <f>E35-(E35*10%)</f>
        <v>0</v>
      </c>
      <c r="E35" s="53">
        <f>SUM(G35:T35)/12</f>
        <v>0</v>
      </c>
      <c r="F35" s="54">
        <f>E35+(E35*10%)</f>
        <v>0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69"/>
    </row>
    <row r="36" spans="1:18" ht="15.75" x14ac:dyDescent="0.5">
      <c r="A36" t="s">
        <v>205</v>
      </c>
      <c r="B36" s="68">
        <f>C36*1.2</f>
        <v>0</v>
      </c>
      <c r="C36" s="79">
        <f>SUM(G36:R36)</f>
        <v>0</v>
      </c>
      <c r="D36" s="52">
        <f>E36-(E36*10%)</f>
        <v>0</v>
      </c>
      <c r="E36" s="53">
        <f>SUM(G36:T36)/12</f>
        <v>0</v>
      </c>
      <c r="F36" s="54">
        <f>E36+(E36*10%)</f>
        <v>0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69"/>
    </row>
    <row r="37" spans="1:18" ht="15.75" x14ac:dyDescent="0.5">
      <c r="A37" t="s">
        <v>246</v>
      </c>
      <c r="B37" s="68">
        <f>C37*1.2</f>
        <v>0</v>
      </c>
      <c r="C37" s="79">
        <f>SUM(G37:R37)</f>
        <v>0</v>
      </c>
      <c r="D37" s="52">
        <f>E37-(E37*10%)</f>
        <v>0</v>
      </c>
      <c r="E37" s="53">
        <f>SUM(G37:T37)/12</f>
        <v>0</v>
      </c>
      <c r="F37" s="54">
        <f>E37+(E37*10%)</f>
        <v>0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69"/>
    </row>
    <row r="38" spans="1:18" ht="15.75" x14ac:dyDescent="0.5">
      <c r="A38" t="s">
        <v>206</v>
      </c>
      <c r="B38" s="68">
        <f>C38*1.2</f>
        <v>0</v>
      </c>
      <c r="C38" s="79">
        <f>SUM(G38:R38)</f>
        <v>0</v>
      </c>
      <c r="D38" s="52">
        <f>E38-(E38*10%)</f>
        <v>0</v>
      </c>
      <c r="E38" s="53">
        <f>SUM(G38:T38)/12</f>
        <v>0</v>
      </c>
      <c r="F38" s="54">
        <f>E38+(E38*10%)</f>
        <v>0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69"/>
    </row>
    <row r="39" spans="1:18" ht="15.75" x14ac:dyDescent="0.5">
      <c r="A39" t="s">
        <v>101</v>
      </c>
      <c r="B39" s="68">
        <f>C39*1.2</f>
        <v>0</v>
      </c>
      <c r="C39" s="79">
        <f>SUM(G39:R39)</f>
        <v>0</v>
      </c>
      <c r="D39" s="52">
        <f>E39-(E39*10%)</f>
        <v>0</v>
      </c>
      <c r="E39" s="53">
        <f>SUM(G39:T39)/12</f>
        <v>0</v>
      </c>
      <c r="F39" s="54">
        <f>E39+(E39*10%)</f>
        <v>0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69"/>
    </row>
    <row r="40" spans="1:18" ht="15.75" x14ac:dyDescent="0.5">
      <c r="A40" t="s">
        <v>232</v>
      </c>
      <c r="B40" s="68">
        <f>C40*1.2</f>
        <v>0</v>
      </c>
      <c r="C40" s="79">
        <f>SUM(G40:R40)</f>
        <v>0</v>
      </c>
      <c r="D40" s="52">
        <f>E40-(E40*10%)</f>
        <v>0</v>
      </c>
      <c r="E40" s="53">
        <f>SUM(G40:T40)/12</f>
        <v>0</v>
      </c>
      <c r="F40" s="54">
        <f>E40+(E40*10%)</f>
        <v>0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69"/>
    </row>
    <row r="41" spans="1:18" ht="15.75" x14ac:dyDescent="0.5">
      <c r="A41" t="s">
        <v>54</v>
      </c>
      <c r="B41" s="68">
        <f>C41*1.2</f>
        <v>0</v>
      </c>
      <c r="C41" s="79">
        <f>SUM(G41:R41)</f>
        <v>0</v>
      </c>
      <c r="D41" s="52">
        <f>E41-(E41*10%)</f>
        <v>0</v>
      </c>
      <c r="E41" s="53">
        <f>SUM(G41:T41)/12</f>
        <v>0</v>
      </c>
      <c r="F41" s="54">
        <f>E41+(E41*10%)</f>
        <v>0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69"/>
    </row>
    <row r="42" spans="1:18" ht="15.75" x14ac:dyDescent="0.5">
      <c r="A42" t="s">
        <v>231</v>
      </c>
      <c r="B42" s="68">
        <f>C42*1.2</f>
        <v>0</v>
      </c>
      <c r="C42" s="79">
        <f>SUM(G42:R42)</f>
        <v>0</v>
      </c>
      <c r="D42" s="52">
        <f>E42-(E42*10%)</f>
        <v>0</v>
      </c>
      <c r="E42" s="53">
        <f>SUM(G42:T42)/12</f>
        <v>0</v>
      </c>
      <c r="F42" s="54">
        <f>E42+(E42*10%)</f>
        <v>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69"/>
    </row>
    <row r="43" spans="1:18" ht="15.75" x14ac:dyDescent="0.5">
      <c r="A43" t="s">
        <v>35</v>
      </c>
      <c r="B43" s="68">
        <f>C43*1.2</f>
        <v>0</v>
      </c>
      <c r="C43" s="79">
        <f>SUM(G43:R43)</f>
        <v>0</v>
      </c>
      <c r="D43" s="52">
        <f>E43-(E43*10%)</f>
        <v>0</v>
      </c>
      <c r="E43" s="53">
        <f>SUM(G43:T43)/12</f>
        <v>0</v>
      </c>
      <c r="F43" s="54">
        <f>E43+(E43*10%)</f>
        <v>0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69"/>
    </row>
    <row r="44" spans="1:18" ht="15.75" x14ac:dyDescent="0.5">
      <c r="A44" t="s">
        <v>53</v>
      </c>
      <c r="B44" s="68">
        <f>C44*1.2</f>
        <v>0</v>
      </c>
      <c r="C44" s="79">
        <f>SUM(G44:R44)</f>
        <v>0</v>
      </c>
      <c r="D44" s="52">
        <f>E44-(E44*10%)</f>
        <v>0</v>
      </c>
      <c r="E44" s="53">
        <f>SUM(G44:T44)/12</f>
        <v>0</v>
      </c>
      <c r="F44" s="54">
        <f>E44+(E44*10%)</f>
        <v>0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69"/>
    </row>
    <row r="45" spans="1:18" ht="15.75" x14ac:dyDescent="0.5">
      <c r="A45" t="s">
        <v>45</v>
      </c>
      <c r="B45" s="68">
        <f>C45*1.2</f>
        <v>0</v>
      </c>
      <c r="C45" s="79">
        <f>SUM(G45:R45)</f>
        <v>0</v>
      </c>
      <c r="D45" s="52">
        <f>E45-(E45*10%)</f>
        <v>0</v>
      </c>
      <c r="E45" s="53">
        <f>SUM(G45:T45)/12</f>
        <v>0</v>
      </c>
      <c r="F45" s="54">
        <f>E45+(E45*10%)</f>
        <v>0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69"/>
    </row>
    <row r="46" spans="1:18" ht="15.75" x14ac:dyDescent="0.5">
      <c r="A46" t="s">
        <v>52</v>
      </c>
      <c r="B46" s="68">
        <f>C46*1.2</f>
        <v>0</v>
      </c>
      <c r="C46" s="79">
        <f>SUM(G46:R46)</f>
        <v>0</v>
      </c>
      <c r="D46" s="52">
        <f>E46-(E46*10%)</f>
        <v>0</v>
      </c>
      <c r="E46" s="53">
        <f>SUM(G46:T46)/12</f>
        <v>0</v>
      </c>
      <c r="F46" s="54">
        <f>E46+(E46*10%)</f>
        <v>0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69"/>
    </row>
    <row r="47" spans="1:18" ht="15.75" x14ac:dyDescent="0.5">
      <c r="A47" t="s">
        <v>51</v>
      </c>
      <c r="B47" s="68">
        <f>C47*1.2</f>
        <v>0</v>
      </c>
      <c r="C47" s="79">
        <f>SUM(G47:R47)</f>
        <v>0</v>
      </c>
      <c r="D47" s="52">
        <f>E47-(E47*10%)</f>
        <v>0</v>
      </c>
      <c r="E47" s="53">
        <f>SUM(G47:T47)/12</f>
        <v>0</v>
      </c>
      <c r="F47" s="54">
        <f>E47+(E47*10%)</f>
        <v>0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69"/>
    </row>
    <row r="48" spans="1:18" ht="15.75" x14ac:dyDescent="0.5">
      <c r="A48" t="s">
        <v>20</v>
      </c>
      <c r="B48" s="68">
        <f>C48*1.2</f>
        <v>0</v>
      </c>
      <c r="C48" s="79">
        <f>SUM(G48:R48)</f>
        <v>0</v>
      </c>
      <c r="D48" s="52">
        <f>E48-(E48*10%)</f>
        <v>0</v>
      </c>
      <c r="E48" s="53">
        <f>SUM(G48:T48)/12</f>
        <v>0</v>
      </c>
      <c r="F48" s="54">
        <f>E48+(E48*10%)</f>
        <v>0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69"/>
    </row>
    <row r="49" spans="1:18" ht="15.75" x14ac:dyDescent="0.5">
      <c r="A49" t="s">
        <v>39</v>
      </c>
      <c r="B49" s="68">
        <f>C49*1.2</f>
        <v>0</v>
      </c>
      <c r="C49" s="79">
        <f>SUM(G49:R49)</f>
        <v>0</v>
      </c>
      <c r="D49" s="52">
        <f>E49-(E49*10%)</f>
        <v>0</v>
      </c>
      <c r="E49" s="53">
        <f>SUM(G49:T49)/12</f>
        <v>0</v>
      </c>
      <c r="F49" s="54">
        <f>E49+(E49*10%)</f>
        <v>0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69"/>
    </row>
    <row r="50" spans="1:18" ht="15.75" x14ac:dyDescent="0.5">
      <c r="A50" t="s">
        <v>30</v>
      </c>
      <c r="B50" s="68">
        <f>C50*1.2</f>
        <v>0</v>
      </c>
      <c r="C50" s="79">
        <f>SUM(G50:R50)</f>
        <v>0</v>
      </c>
      <c r="D50" s="52">
        <f>E50-(E50*10%)</f>
        <v>0</v>
      </c>
      <c r="E50" s="53">
        <f>SUM(G50:T50)/12</f>
        <v>0</v>
      </c>
      <c r="F50" s="54">
        <f>E50+(E50*10%)</f>
        <v>0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69"/>
    </row>
    <row r="51" spans="1:18" ht="15.75" x14ac:dyDescent="0.5">
      <c r="A51" t="s">
        <v>207</v>
      </c>
      <c r="B51" s="68">
        <f>C51*1.2</f>
        <v>0</v>
      </c>
      <c r="C51" s="79">
        <f>SUM(G51:R51)</f>
        <v>0</v>
      </c>
      <c r="D51" s="52">
        <f>E51-(E51*10%)</f>
        <v>0</v>
      </c>
      <c r="E51" s="53">
        <f>SUM(G51:T51)/12</f>
        <v>0</v>
      </c>
      <c r="F51" s="54">
        <f>E51+(E51*10%)</f>
        <v>0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69"/>
    </row>
    <row r="52" spans="1:18" ht="15.75" x14ac:dyDescent="0.5">
      <c r="A52" t="s">
        <v>209</v>
      </c>
      <c r="B52" s="68">
        <f>C52*1.2</f>
        <v>0</v>
      </c>
      <c r="C52" s="79">
        <f>SUM(G52:R52)</f>
        <v>0</v>
      </c>
      <c r="D52" s="52">
        <f>E52-(E52*10%)</f>
        <v>0</v>
      </c>
      <c r="E52" s="53">
        <f>SUM(G52:T52)/12</f>
        <v>0</v>
      </c>
      <c r="F52" s="54">
        <f>E52+(E52*10%)</f>
        <v>0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69"/>
    </row>
    <row r="53" spans="1:18" ht="15.75" x14ac:dyDescent="0.5">
      <c r="A53" t="s">
        <v>210</v>
      </c>
      <c r="B53" s="68">
        <f>C53*1.2</f>
        <v>0</v>
      </c>
      <c r="C53" s="79">
        <f>SUM(G53:R53)</f>
        <v>0</v>
      </c>
      <c r="D53" s="52">
        <f>E53-(E53*10%)</f>
        <v>0</v>
      </c>
      <c r="E53" s="53">
        <f>SUM(G53:T53)/12</f>
        <v>0</v>
      </c>
      <c r="F53" s="54">
        <f>E53+(E53*10%)</f>
        <v>0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69"/>
    </row>
    <row r="54" spans="1:18" ht="15.75" x14ac:dyDescent="0.5">
      <c r="A54" t="s">
        <v>211</v>
      </c>
      <c r="B54" s="68">
        <f>C54*1.2</f>
        <v>0</v>
      </c>
      <c r="C54" s="79">
        <f>SUM(G54:R54)</f>
        <v>0</v>
      </c>
      <c r="D54" s="52">
        <f>E54-(E54*10%)</f>
        <v>0</v>
      </c>
      <c r="E54" s="53">
        <f>SUM(G54:T54)/12</f>
        <v>0</v>
      </c>
      <c r="F54" s="54">
        <f>E54+(E54*10%)</f>
        <v>0</v>
      </c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69"/>
    </row>
    <row r="55" spans="1:18" ht="15.75" x14ac:dyDescent="0.5">
      <c r="A55" t="s">
        <v>212</v>
      </c>
      <c r="B55" s="68">
        <f>C55*1.2</f>
        <v>0</v>
      </c>
      <c r="C55" s="79">
        <f>SUM(G55:R55)</f>
        <v>0</v>
      </c>
      <c r="D55" s="52">
        <f>E55-(E55*10%)</f>
        <v>0</v>
      </c>
      <c r="E55" s="53">
        <f>SUM(G55:T55)/12</f>
        <v>0</v>
      </c>
      <c r="F55" s="54">
        <f>E55+(E55*10%)</f>
        <v>0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69"/>
    </row>
    <row r="56" spans="1:18" ht="15.75" x14ac:dyDescent="0.5">
      <c r="A56" t="s">
        <v>213</v>
      </c>
      <c r="B56" s="68">
        <f>C56*1.2</f>
        <v>0</v>
      </c>
      <c r="C56" s="79">
        <f>SUM(G56:R56)</f>
        <v>0</v>
      </c>
      <c r="D56" s="52">
        <f>E56-(E56*10%)</f>
        <v>0</v>
      </c>
      <c r="E56" s="53">
        <f>SUM(G56:T56)/12</f>
        <v>0</v>
      </c>
      <c r="F56" s="54">
        <f>E56+(E56*10%)</f>
        <v>0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69"/>
    </row>
    <row r="57" spans="1:18" ht="15.75" x14ac:dyDescent="0.5">
      <c r="A57" t="s">
        <v>217</v>
      </c>
      <c r="B57" s="68">
        <f>C57*1.2</f>
        <v>0</v>
      </c>
      <c r="C57" s="79">
        <f>SUM(G57:R57)</f>
        <v>0</v>
      </c>
      <c r="D57" s="52">
        <f>E57-(E57*10%)</f>
        <v>0</v>
      </c>
      <c r="E57" s="53">
        <f>SUM(G57:T57)/12</f>
        <v>0</v>
      </c>
      <c r="F57" s="54">
        <f>E57+(E57*10%)</f>
        <v>0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69"/>
    </row>
    <row r="58" spans="1:18" ht="15.75" x14ac:dyDescent="0.5">
      <c r="A58" t="s">
        <v>220</v>
      </c>
      <c r="B58" s="68">
        <f>C58*1.2</f>
        <v>0</v>
      </c>
      <c r="C58" s="79">
        <f>SUM(G58:R58)</f>
        <v>0</v>
      </c>
      <c r="D58" s="52">
        <f>E58-(E58*10%)</f>
        <v>0</v>
      </c>
      <c r="E58" s="53">
        <f>SUM(G58:T58)/12</f>
        <v>0</v>
      </c>
      <c r="F58" s="54">
        <f>E58+(E58*10%)</f>
        <v>0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69"/>
    </row>
    <row r="59" spans="1:18" ht="15.75" x14ac:dyDescent="0.5">
      <c r="A59" t="s">
        <v>222</v>
      </c>
      <c r="B59" s="68">
        <f>C59*1.2</f>
        <v>0</v>
      </c>
      <c r="C59" s="79">
        <f>SUM(G59:R59)</f>
        <v>0</v>
      </c>
      <c r="D59" s="52">
        <f>E59-(E59*10%)</f>
        <v>0</v>
      </c>
      <c r="E59" s="53">
        <f>SUM(G59:T59)/12</f>
        <v>0</v>
      </c>
      <c r="F59" s="54">
        <f>E59+(E59*10%)</f>
        <v>0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69"/>
    </row>
    <row r="60" spans="1:18" ht="15.75" x14ac:dyDescent="0.5">
      <c r="A60" t="s">
        <v>265</v>
      </c>
      <c r="B60" s="68">
        <f>C60*1.2</f>
        <v>0</v>
      </c>
      <c r="C60" s="79">
        <f>SUM(G60:R60)</f>
        <v>0</v>
      </c>
      <c r="D60" s="52">
        <f>E60-(E60*10%)</f>
        <v>0</v>
      </c>
      <c r="E60" s="53">
        <f>SUM(G60:T60)/12</f>
        <v>0</v>
      </c>
      <c r="F60" s="54">
        <f>E60+(E60*10%)</f>
        <v>0</v>
      </c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69"/>
    </row>
    <row r="61" spans="1:18" ht="15.75" x14ac:dyDescent="0.5">
      <c r="B61" s="68">
        <f>C61*1.2</f>
        <v>0</v>
      </c>
      <c r="C61" s="79">
        <f>SUM(G61:R61)</f>
        <v>0</v>
      </c>
      <c r="D61" s="52">
        <f>E61-(E61*10%)</f>
        <v>0</v>
      </c>
      <c r="E61" s="53">
        <f>SUM(G61:T61)/12</f>
        <v>0</v>
      </c>
      <c r="F61" s="54">
        <f>E61+(E61*10%)</f>
        <v>0</v>
      </c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69"/>
    </row>
    <row r="62" spans="1:18" ht="15.75" x14ac:dyDescent="0.5">
      <c r="B62" s="68">
        <f>C62*1.2</f>
        <v>0</v>
      </c>
      <c r="C62" s="79">
        <f>SUM(G62:R62)</f>
        <v>0</v>
      </c>
      <c r="D62" s="52">
        <f>E62-(E62*10%)</f>
        <v>0</v>
      </c>
      <c r="E62" s="53">
        <f>SUM(G62:T62)/12</f>
        <v>0</v>
      </c>
      <c r="F62" s="54">
        <f>E62+(E62*10%)</f>
        <v>0</v>
      </c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69"/>
    </row>
  </sheetData>
  <autoFilter ref="A4:R4" xr:uid="{5FE994D8-8417-4AC1-B861-C33E6F9F8FFA}"/>
  <mergeCells count="5">
    <mergeCell ref="A1:C3"/>
    <mergeCell ref="D1:D3"/>
    <mergeCell ref="E1:F3"/>
    <mergeCell ref="G1:G3"/>
    <mergeCell ref="H1:I3"/>
  </mergeCells>
  <conditionalFormatting sqref="C5:C62">
    <cfRule type="cellIs" dxfId="18" priority="1" operator="between">
      <formula>150000</formula>
      <formula>300000</formula>
    </cfRule>
    <cfRule type="cellIs" dxfId="17" priority="2" operator="greaterThan">
      <formula>300000</formula>
    </cfRule>
    <cfRule type="cellIs" dxfId="16" priority="3" operator="lessThan">
      <formula>150000</formula>
    </cfRule>
  </conditionalFormatting>
  <conditionalFormatting sqref="G4:R4">
    <cfRule type="timePeriod" dxfId="15" priority="10" timePeriod="lastWeek">
      <formula>AND(TODAY()-ROUNDDOWN(G4,0)&gt;=(WEEKDAY(TODAY())),TODAY()-ROUNDDOWN(G4,0)&lt;(WEEKDAY(TODAY())+7))</formula>
    </cfRule>
  </conditionalFormatting>
  <conditionalFormatting sqref="G5:R62">
    <cfRule type="cellIs" dxfId="14" priority="7" operator="between">
      <formula>D5</formula>
      <formula>F5</formula>
    </cfRule>
    <cfRule type="cellIs" dxfId="13" priority="8" operator="lessThanOrEqual">
      <formula>D5</formula>
    </cfRule>
    <cfRule type="cellIs" dxfId="12" priority="9" operator="greaterThanOrEqual">
      <formula>F5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5AE7-0AD3-4991-9E4B-57875CCC41D4}">
  <sheetPr>
    <tabColor theme="0" tint="-0.14999847407452621"/>
  </sheetPr>
  <dimension ref="A1:H16"/>
  <sheetViews>
    <sheetView zoomScale="145" workbookViewId="0">
      <selection activeCell="D18" sqref="D18"/>
    </sheetView>
  </sheetViews>
  <sheetFormatPr baseColWidth="10" defaultRowHeight="14.25" x14ac:dyDescent="0.45"/>
  <cols>
    <col min="1" max="1" width="17.9296875" bestFit="1" customWidth="1"/>
    <col min="2" max="3" width="13.6640625" customWidth="1"/>
    <col min="4" max="4" width="14.9296875" customWidth="1"/>
    <col min="5" max="5" width="14.3984375" customWidth="1"/>
    <col min="6" max="6" width="14.46484375" customWidth="1"/>
    <col min="7" max="7" width="16.6640625" customWidth="1"/>
    <col min="8" max="8" width="11.265625" bestFit="1" customWidth="1"/>
  </cols>
  <sheetData>
    <row r="1" spans="1:8" ht="23.25" x14ac:dyDescent="0.7">
      <c r="B1" s="56" t="s">
        <v>154</v>
      </c>
      <c r="C1" s="56"/>
      <c r="D1" s="56"/>
      <c r="E1" s="56"/>
      <c r="F1" s="56"/>
      <c r="G1" s="56"/>
      <c r="H1" s="56"/>
    </row>
    <row r="2" spans="1:8" x14ac:dyDescent="0.45">
      <c r="A2" s="48" t="s">
        <v>142</v>
      </c>
      <c r="B2" s="57" t="s">
        <v>153</v>
      </c>
      <c r="C2" s="57"/>
      <c r="D2" s="57"/>
      <c r="E2" s="57"/>
      <c r="F2" s="57"/>
      <c r="G2" s="57"/>
    </row>
    <row r="3" spans="1:8" x14ac:dyDescent="0.45">
      <c r="A3" s="48"/>
      <c r="B3" s="48" t="s">
        <v>147</v>
      </c>
      <c r="C3" s="48" t="s">
        <v>148</v>
      </c>
      <c r="D3" s="48" t="s">
        <v>149</v>
      </c>
      <c r="E3" s="48" t="s">
        <v>150</v>
      </c>
      <c r="F3" s="48" t="s">
        <v>151</v>
      </c>
      <c r="G3" s="48" t="s">
        <v>208</v>
      </c>
    </row>
    <row r="4" spans="1:8" x14ac:dyDescent="0.45">
      <c r="A4" t="s">
        <v>152</v>
      </c>
      <c r="B4" s="49">
        <v>14000</v>
      </c>
      <c r="C4" s="49">
        <v>16000</v>
      </c>
      <c r="D4" s="49">
        <v>22000</v>
      </c>
      <c r="E4" s="49">
        <v>25000</v>
      </c>
      <c r="F4" s="49">
        <v>30000</v>
      </c>
      <c r="G4" s="49">
        <v>35000</v>
      </c>
    </row>
    <row r="5" spans="1:8" x14ac:dyDescent="0.45">
      <c r="A5" t="s">
        <v>143</v>
      </c>
      <c r="B5" s="49">
        <f>B4-(B4*20%)</f>
        <v>11200</v>
      </c>
      <c r="C5" s="49">
        <f t="shared" ref="C5:G6" si="0">C4-(C4*20%)</f>
        <v>12800</v>
      </c>
      <c r="D5" s="49">
        <f t="shared" si="0"/>
        <v>17600</v>
      </c>
      <c r="E5" s="49">
        <f t="shared" si="0"/>
        <v>20000</v>
      </c>
      <c r="F5" s="49">
        <f t="shared" si="0"/>
        <v>24000</v>
      </c>
      <c r="G5" s="49">
        <f t="shared" si="0"/>
        <v>28000</v>
      </c>
    </row>
    <row r="6" spans="1:8" x14ac:dyDescent="0.45">
      <c r="A6" t="s">
        <v>144</v>
      </c>
      <c r="B6" s="49">
        <f>B5-(B5*20%)</f>
        <v>8960</v>
      </c>
      <c r="C6" s="49">
        <f t="shared" si="0"/>
        <v>10240</v>
      </c>
      <c r="D6" s="49">
        <f t="shared" si="0"/>
        <v>14080</v>
      </c>
      <c r="E6" s="49">
        <f t="shared" si="0"/>
        <v>16000</v>
      </c>
      <c r="F6" s="49">
        <f t="shared" si="0"/>
        <v>19200</v>
      </c>
      <c r="G6" s="49">
        <f t="shared" si="0"/>
        <v>22400</v>
      </c>
    </row>
    <row r="7" spans="1:8" x14ac:dyDescent="0.45">
      <c r="A7" t="s">
        <v>145</v>
      </c>
      <c r="B7" s="49">
        <f>B4*70%</f>
        <v>9800</v>
      </c>
      <c r="C7" s="49">
        <f t="shared" ref="C7:G7" si="1">C4*70%</f>
        <v>11200</v>
      </c>
      <c r="D7" s="49">
        <f t="shared" si="1"/>
        <v>15399.999999999998</v>
      </c>
      <c r="E7" s="49">
        <f t="shared" si="1"/>
        <v>17500</v>
      </c>
      <c r="F7" s="49">
        <f t="shared" si="1"/>
        <v>21000</v>
      </c>
      <c r="G7" s="49">
        <f t="shared" si="1"/>
        <v>24500</v>
      </c>
    </row>
    <row r="8" spans="1:8" x14ac:dyDescent="0.45">
      <c r="A8" t="s">
        <v>146</v>
      </c>
      <c r="B8" s="49">
        <f>B4*60%</f>
        <v>8400</v>
      </c>
      <c r="C8" s="49">
        <f t="shared" ref="C8:G8" si="2">C4*60%</f>
        <v>9600</v>
      </c>
      <c r="D8" s="49">
        <f t="shared" si="2"/>
        <v>13200</v>
      </c>
      <c r="E8" s="49">
        <f t="shared" si="2"/>
        <v>15000</v>
      </c>
      <c r="F8" s="49">
        <f t="shared" si="2"/>
        <v>18000</v>
      </c>
      <c r="G8" s="49">
        <f t="shared" si="2"/>
        <v>21000</v>
      </c>
    </row>
    <row r="10" spans="1:8" x14ac:dyDescent="0.45">
      <c r="A10" t="s">
        <v>155</v>
      </c>
      <c r="B10" s="50">
        <v>0.08</v>
      </c>
      <c r="C10" s="50">
        <v>0.08</v>
      </c>
      <c r="D10" s="50">
        <v>0.09</v>
      </c>
      <c r="E10" s="50">
        <v>0.09</v>
      </c>
      <c r="F10" s="50">
        <v>0.1</v>
      </c>
      <c r="G10" s="50">
        <v>0.1</v>
      </c>
    </row>
    <row r="13" spans="1:8" x14ac:dyDescent="0.45">
      <c r="B13" t="s">
        <v>269</v>
      </c>
      <c r="C13">
        <v>20</v>
      </c>
    </row>
    <row r="14" spans="1:8" x14ac:dyDescent="0.45">
      <c r="B14" t="s">
        <v>270</v>
      </c>
      <c r="C14">
        <v>18</v>
      </c>
    </row>
    <row r="15" spans="1:8" x14ac:dyDescent="0.45">
      <c r="B15" t="s">
        <v>271</v>
      </c>
      <c r="C15">
        <v>18</v>
      </c>
      <c r="D15" t="s">
        <v>272</v>
      </c>
      <c r="E15">
        <v>20</v>
      </c>
    </row>
    <row r="16" spans="1:8" x14ac:dyDescent="0.45">
      <c r="B16" t="s">
        <v>273</v>
      </c>
      <c r="C16">
        <v>20</v>
      </c>
    </row>
  </sheetData>
  <mergeCells count="2">
    <mergeCell ref="B1:H1"/>
    <mergeCell ref="B2:G2"/>
  </mergeCells>
  <conditionalFormatting sqref="B3:G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52A7-E3FD-424A-B392-F5964C487E1E}">
  <sheetPr>
    <tabColor rgb="FFFF0000"/>
  </sheetPr>
  <dimension ref="A1:G54"/>
  <sheetViews>
    <sheetView workbookViewId="0">
      <selection activeCell="B36" sqref="B36"/>
    </sheetView>
  </sheetViews>
  <sheetFormatPr baseColWidth="10" defaultRowHeight="14.25" x14ac:dyDescent="0.45"/>
  <cols>
    <col min="1" max="1" width="34.46484375" bestFit="1" customWidth="1"/>
    <col min="2" max="2" width="13.53125" style="63" bestFit="1" customWidth="1"/>
    <col min="3" max="3" width="15.19921875" bestFit="1" customWidth="1"/>
    <col min="4" max="4" width="17.19921875" customWidth="1"/>
    <col min="5" max="5" width="15.9296875" customWidth="1"/>
    <col min="6" max="6" width="17.73046875" customWidth="1"/>
    <col min="7" max="7" width="19.46484375" customWidth="1"/>
  </cols>
  <sheetData>
    <row r="1" spans="1:7" x14ac:dyDescent="0.45">
      <c r="A1" t="s">
        <v>240</v>
      </c>
      <c r="B1" s="63" t="s">
        <v>244</v>
      </c>
      <c r="C1" s="57" t="s">
        <v>233</v>
      </c>
      <c r="D1" s="57"/>
      <c r="E1" s="57" t="s">
        <v>236</v>
      </c>
      <c r="F1" s="57"/>
      <c r="G1" t="s">
        <v>242</v>
      </c>
    </row>
    <row r="2" spans="1:7" x14ac:dyDescent="0.45">
      <c r="A2" s="62" t="s">
        <v>241</v>
      </c>
      <c r="B2" s="64" t="s">
        <v>245</v>
      </c>
      <c r="C2" t="s">
        <v>234</v>
      </c>
      <c r="D2" t="s">
        <v>235</v>
      </c>
      <c r="E2" t="s">
        <v>237</v>
      </c>
      <c r="F2" t="s">
        <v>238</v>
      </c>
    </row>
    <row r="4" spans="1:7" x14ac:dyDescent="0.45">
      <c r="A4" t="s">
        <v>35</v>
      </c>
      <c r="B4" s="63">
        <f>'OUVERTURES 2018'!K6</f>
        <v>252000</v>
      </c>
    </row>
    <row r="5" spans="1:7" x14ac:dyDescent="0.45">
      <c r="A5" t="s">
        <v>239</v>
      </c>
      <c r="B5" s="63" t="s">
        <v>243</v>
      </c>
    </row>
    <row r="6" spans="1:7" x14ac:dyDescent="0.45">
      <c r="A6" t="s">
        <v>76</v>
      </c>
      <c r="B6" s="63">
        <f>'CA 2017'!B6</f>
        <v>427702.13759999949</v>
      </c>
    </row>
    <row r="7" spans="1:7" x14ac:dyDescent="0.45">
      <c r="A7" t="s">
        <v>225</v>
      </c>
      <c r="B7" s="63">
        <f>'CA 2017'!B15</f>
        <v>262461.43439999997</v>
      </c>
    </row>
    <row r="8" spans="1:7" x14ac:dyDescent="0.45">
      <c r="A8" t="s">
        <v>96</v>
      </c>
      <c r="B8" s="63">
        <f>'CA 2017'!B14</f>
        <v>294180.56639999949</v>
      </c>
    </row>
    <row r="9" spans="1:7" x14ac:dyDescent="0.45">
      <c r="A9" t="s">
        <v>227</v>
      </c>
      <c r="B9" s="63">
        <f>'CA 2017'!B23</f>
        <v>223071.38879999996</v>
      </c>
    </row>
    <row r="10" spans="1:7" x14ac:dyDescent="0.45">
      <c r="A10" t="s">
        <v>77</v>
      </c>
      <c r="B10" s="63">
        <f>'CA 2017'!B7</f>
        <v>367206.44159999985</v>
      </c>
    </row>
    <row r="11" spans="1:7" x14ac:dyDescent="0.45">
      <c r="A11" t="s">
        <v>91</v>
      </c>
      <c r="B11" s="63">
        <f>'CA 2017'!B22</f>
        <v>188898.24000000008</v>
      </c>
    </row>
    <row r="12" spans="1:7" x14ac:dyDescent="0.45">
      <c r="A12" t="s">
        <v>89</v>
      </c>
      <c r="B12" s="63">
        <f>'CA 2017'!B20</f>
        <v>207946.58472000025</v>
      </c>
    </row>
    <row r="13" spans="1:7" x14ac:dyDescent="0.45">
      <c r="A13" t="s">
        <v>226</v>
      </c>
      <c r="B13" s="63">
        <f>'CA 2017'!B17</f>
        <v>276428.47679999954</v>
      </c>
    </row>
    <row r="14" spans="1:7" x14ac:dyDescent="0.45">
      <c r="A14" s="62" t="s">
        <v>45</v>
      </c>
      <c r="B14" s="64">
        <f>'OUVERTURES 2018'!K8</f>
        <v>320000</v>
      </c>
    </row>
    <row r="15" spans="1:7" x14ac:dyDescent="0.45">
      <c r="A15" s="62" t="s">
        <v>52</v>
      </c>
      <c r="B15" s="64">
        <f>'OUVERTURES 2018'!K9</f>
        <v>280000</v>
      </c>
    </row>
    <row r="16" spans="1:7" x14ac:dyDescent="0.45">
      <c r="A16" t="s">
        <v>79</v>
      </c>
      <c r="B16" s="63">
        <f>'CA 2017'!B10</f>
        <v>329527.49760000018</v>
      </c>
    </row>
    <row r="17" spans="1:2" x14ac:dyDescent="0.45">
      <c r="A17" t="s">
        <v>92</v>
      </c>
      <c r="B17" s="63">
        <f>'CA 2017'!B11</f>
        <v>311707.87200000026</v>
      </c>
    </row>
    <row r="18" spans="1:2" x14ac:dyDescent="0.45">
      <c r="A18" t="s">
        <v>229</v>
      </c>
      <c r="B18" s="63">
        <f>'CA 2017'!B25</f>
        <v>174870.33000000005</v>
      </c>
    </row>
    <row r="19" spans="1:2" x14ac:dyDescent="0.45">
      <c r="A19" t="s">
        <v>71</v>
      </c>
      <c r="B19" s="63">
        <f>'CA 2017'!B12</f>
        <v>297803.50079999998</v>
      </c>
    </row>
    <row r="20" spans="1:2" x14ac:dyDescent="0.45">
      <c r="A20" t="s">
        <v>86</v>
      </c>
      <c r="B20" s="63">
        <f>'CA 2017'!B16</f>
        <v>250823.73119999946</v>
      </c>
    </row>
    <row r="21" spans="1:2" x14ac:dyDescent="0.45">
      <c r="A21" t="s">
        <v>224</v>
      </c>
      <c r="B21" s="63">
        <f>'CA 2017'!B13</f>
        <v>309113.2799999995</v>
      </c>
    </row>
    <row r="22" spans="1:2" x14ac:dyDescent="0.45">
      <c r="A22" t="s">
        <v>228</v>
      </c>
      <c r="B22" s="63">
        <f>'CA 2017'!B24</f>
        <v>223676.93663999965</v>
      </c>
    </row>
    <row r="23" spans="1:2" x14ac:dyDescent="0.45">
      <c r="A23" t="s">
        <v>68</v>
      </c>
      <c r="B23" s="63">
        <f>'CA 2017'!B18</f>
        <v>251735.25119999974</v>
      </c>
    </row>
    <row r="24" spans="1:2" x14ac:dyDescent="0.45">
      <c r="A24" t="s">
        <v>88</v>
      </c>
      <c r="B24" s="63">
        <f>'CA 2017'!B5</f>
        <v>612104.24639999948</v>
      </c>
    </row>
    <row r="25" spans="1:2" x14ac:dyDescent="0.45">
      <c r="A25" t="s">
        <v>81</v>
      </c>
      <c r="B25" s="63">
        <f>'CA 2017'!B21</f>
        <v>216672.11616000035</v>
      </c>
    </row>
    <row r="26" spans="1:2" x14ac:dyDescent="0.45">
      <c r="A26" t="s">
        <v>80</v>
      </c>
      <c r="B26" s="63">
        <f>'CA 2017'!B19</f>
        <v>289618.14590400003</v>
      </c>
    </row>
    <row r="27" spans="1:2" x14ac:dyDescent="0.45">
      <c r="A27" t="s">
        <v>83</v>
      </c>
      <c r="B27" s="63">
        <f>'CA 2017'!B9</f>
        <v>337151.48515199934</v>
      </c>
    </row>
    <row r="28" spans="1:2" x14ac:dyDescent="0.45">
      <c r="A28" t="s">
        <v>78</v>
      </c>
      <c r="B28" s="63">
        <f>'CA 2017'!B8</f>
        <v>384184.89599999978</v>
      </c>
    </row>
    <row r="29" spans="1:2" x14ac:dyDescent="0.45">
      <c r="A29" s="62" t="s">
        <v>220</v>
      </c>
      <c r="B29" s="64">
        <f>'OUVERTURES 2018'!K23</f>
        <v>234000</v>
      </c>
    </row>
    <row r="30" spans="1:2" x14ac:dyDescent="0.45">
      <c r="A30" s="62" t="s">
        <v>217</v>
      </c>
      <c r="B30" s="64">
        <f>'OUVERTURES 2018'!K22</f>
        <v>0</v>
      </c>
    </row>
    <row r="31" spans="1:2" x14ac:dyDescent="0.45">
      <c r="A31" s="62" t="s">
        <v>222</v>
      </c>
      <c r="B31" s="64">
        <f>'OUVERTURES 2018'!K24</f>
        <v>396000</v>
      </c>
    </row>
    <row r="32" spans="1:2" x14ac:dyDescent="0.45">
      <c r="A32" s="62" t="s">
        <v>210</v>
      </c>
      <c r="B32" s="64">
        <f>'OUVERTURES 2018'!K18</f>
        <v>324000</v>
      </c>
    </row>
    <row r="33" spans="1:2" x14ac:dyDescent="0.45">
      <c r="A33" s="62" t="s">
        <v>20</v>
      </c>
      <c r="B33" s="64">
        <f>'OUVERTURES 2018'!K11</f>
        <v>288000</v>
      </c>
    </row>
    <row r="34" spans="1:2" x14ac:dyDescent="0.45">
      <c r="A34" s="62" t="s">
        <v>209</v>
      </c>
      <c r="B34" s="64">
        <f>'OUVERTURES 2018'!K17</f>
        <v>0</v>
      </c>
    </row>
    <row r="35" spans="1:2" x14ac:dyDescent="0.45">
      <c r="A35" s="61" t="s">
        <v>101</v>
      </c>
      <c r="B35" s="63">
        <v>300000</v>
      </c>
    </row>
    <row r="36" spans="1:2" x14ac:dyDescent="0.45">
      <c r="A36" s="65" t="s">
        <v>231</v>
      </c>
      <c r="B36" s="64">
        <f>'OUVERTURES 2018'!K12+68000</f>
        <v>284000</v>
      </c>
    </row>
    <row r="37" spans="1:2" x14ac:dyDescent="0.45">
      <c r="A37" s="62" t="s">
        <v>39</v>
      </c>
      <c r="B37" s="64">
        <f>'OUVERTURES 2018'!K13</f>
        <v>0</v>
      </c>
    </row>
    <row r="38" spans="1:2" x14ac:dyDescent="0.45">
      <c r="A38" t="s">
        <v>232</v>
      </c>
      <c r="B38" s="63">
        <v>320000</v>
      </c>
    </row>
    <row r="39" spans="1:2" x14ac:dyDescent="0.45">
      <c r="A39" s="62" t="s">
        <v>54</v>
      </c>
      <c r="B39" s="64">
        <f>'OUVERTURES 2018'!K14</f>
        <v>342000</v>
      </c>
    </row>
    <row r="40" spans="1:2" x14ac:dyDescent="0.45">
      <c r="A40" s="62" t="s">
        <v>30</v>
      </c>
      <c r="B40" s="64">
        <f>'OUVERTURES 2018'!K15</f>
        <v>216000</v>
      </c>
    </row>
    <row r="41" spans="1:2" x14ac:dyDescent="0.45">
      <c r="A41" s="62" t="s">
        <v>207</v>
      </c>
      <c r="B41" s="64">
        <f>'OUVERTURES 2018'!K16</f>
        <v>288000</v>
      </c>
    </row>
    <row r="42" spans="1:2" x14ac:dyDescent="0.45">
      <c r="A42" t="s">
        <v>126</v>
      </c>
      <c r="B42" s="63">
        <f>'CA 2017'!B34</f>
        <v>112727.8752000001</v>
      </c>
    </row>
    <row r="43" spans="1:2" x14ac:dyDescent="0.45">
      <c r="A43" t="s">
        <v>115</v>
      </c>
      <c r="B43" s="63">
        <f>'CA 2017'!B37</f>
        <v>56707.603200000049</v>
      </c>
    </row>
    <row r="44" spans="1:2" x14ac:dyDescent="0.45">
      <c r="A44" t="s">
        <v>95</v>
      </c>
      <c r="B44" s="63">
        <f>'CA 2017'!B31</f>
        <v>140014.31447999983</v>
      </c>
    </row>
    <row r="45" spans="1:2" x14ac:dyDescent="0.45">
      <c r="A45" t="s">
        <v>73</v>
      </c>
      <c r="B45" s="63">
        <f>'CA 2017'!B28</f>
        <v>153457.37807999982</v>
      </c>
    </row>
    <row r="46" spans="1:2" x14ac:dyDescent="0.45">
      <c r="A46" t="s">
        <v>75</v>
      </c>
      <c r="B46" s="63">
        <f>'CA 2017'!B32</f>
        <v>140267.85191999972</v>
      </c>
    </row>
    <row r="47" spans="1:2" x14ac:dyDescent="0.45">
      <c r="A47" t="s">
        <v>69</v>
      </c>
      <c r="B47" s="63">
        <f>'CA 2017'!B26</f>
        <v>175844.20416000011</v>
      </c>
    </row>
    <row r="48" spans="1:2" x14ac:dyDescent="0.45">
      <c r="A48" t="s">
        <v>90</v>
      </c>
      <c r="B48" s="63">
        <f>'CA 2017'!B30</f>
        <v>142219.65619200011</v>
      </c>
    </row>
    <row r="49" spans="1:2" x14ac:dyDescent="0.45">
      <c r="A49" t="s">
        <v>82</v>
      </c>
      <c r="B49" s="63">
        <f>'CA 2017'!B33</f>
        <v>112161.50400000002</v>
      </c>
    </row>
    <row r="50" spans="1:2" x14ac:dyDescent="0.45">
      <c r="A50" t="s">
        <v>230</v>
      </c>
      <c r="B50" s="63">
        <f>'CA 2017'!B35</f>
        <v>104714.76095999994</v>
      </c>
    </row>
    <row r="51" spans="1:2" x14ac:dyDescent="0.45">
      <c r="A51" t="s">
        <v>72</v>
      </c>
      <c r="B51" s="63">
        <f>'CA 2017'!B27</f>
        <v>192487.74383999992</v>
      </c>
    </row>
    <row r="52" spans="1:2" x14ac:dyDescent="0.45">
      <c r="A52" t="s">
        <v>94</v>
      </c>
      <c r="B52" s="63">
        <f>'CA 2017'!B29</f>
        <v>174360.22080000021</v>
      </c>
    </row>
    <row r="53" spans="1:2" x14ac:dyDescent="0.45">
      <c r="A53" t="s">
        <v>74</v>
      </c>
      <c r="B53" s="63">
        <f>'CA 2017'!B38</f>
        <v>52650.816000000043</v>
      </c>
    </row>
    <row r="54" spans="1:2" x14ac:dyDescent="0.45">
      <c r="A54" t="s">
        <v>87</v>
      </c>
      <c r="B54" s="63">
        <f>'CA 2017'!B36</f>
        <v>107981.1743999999</v>
      </c>
    </row>
  </sheetData>
  <autoFilter ref="A3:F3" xr:uid="{666F6F28-8B86-4A93-BD89-2FBAC546CFED}">
    <sortState ref="A4:F54">
      <sortCondition ref="A3"/>
    </sortState>
  </autoFilter>
  <mergeCells count="2">
    <mergeCell ref="C1:D1"/>
    <mergeCell ref="E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3CDE-0AA7-49E5-817C-332F834B8DF1}">
  <sheetPr>
    <tabColor rgb="FFFFFF00"/>
  </sheetPr>
  <dimension ref="A1"/>
  <sheetViews>
    <sheetView workbookViewId="0">
      <selection activeCell="K27" sqref="K27"/>
    </sheetView>
  </sheetViews>
  <sheetFormatPr baseColWidth="10" defaultRowHeight="14.25" x14ac:dyDescent="0.4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E447-C1F5-4D06-8762-12D8CEB2D8F9}">
  <sheetPr>
    <tabColor theme="2" tint="-0.499984740745262"/>
  </sheetPr>
  <dimension ref="A1:R46"/>
  <sheetViews>
    <sheetView tabSelected="1" topLeftCell="A3" zoomScale="68" zoomScaleNormal="68" workbookViewId="0">
      <selection activeCell="G5" sqref="G5"/>
    </sheetView>
  </sheetViews>
  <sheetFormatPr baseColWidth="10" defaultRowHeight="14.25" x14ac:dyDescent="0.45"/>
  <cols>
    <col min="1" max="1" width="41.265625" bestFit="1" customWidth="1"/>
    <col min="2" max="2" width="13.1328125" style="159" bestFit="1" customWidth="1"/>
    <col min="3" max="3" width="13.59765625" style="158" bestFit="1" customWidth="1"/>
    <col min="4" max="4" width="14.06640625" bestFit="1" customWidth="1"/>
    <col min="5" max="5" width="14.1328125" bestFit="1" customWidth="1"/>
    <col min="6" max="6" width="12.265625" bestFit="1" customWidth="1"/>
    <col min="7" max="8" width="11.3984375" style="124" bestFit="1" customWidth="1"/>
    <col min="9" max="16" width="11.33203125" style="124" bestFit="1" customWidth="1"/>
    <col min="17" max="17" width="11.33203125" style="122" bestFit="1" customWidth="1"/>
    <col min="18" max="18" width="11.53125" style="124" bestFit="1" customWidth="1"/>
  </cols>
  <sheetData>
    <row r="1" spans="1:18" x14ac:dyDescent="0.45">
      <c r="A1" s="58" t="s">
        <v>156</v>
      </c>
      <c r="B1" s="58"/>
      <c r="C1" s="58"/>
      <c r="D1" s="70" t="s">
        <v>248</v>
      </c>
      <c r="E1" s="74">
        <f>SUM(B5:B45)</f>
        <v>8680102.6626079958</v>
      </c>
      <c r="F1" s="75"/>
      <c r="G1" s="123" t="s">
        <v>249</v>
      </c>
      <c r="H1" s="123">
        <f>SUM(C5:C46)</f>
        <v>7232298.1188399978</v>
      </c>
      <c r="I1" s="123"/>
    </row>
    <row r="2" spans="1:18" x14ac:dyDescent="0.45">
      <c r="A2" s="58"/>
      <c r="B2" s="58"/>
      <c r="C2" s="58"/>
      <c r="D2" s="70"/>
      <c r="E2" s="75"/>
      <c r="F2" s="75"/>
      <c r="G2" s="123"/>
      <c r="H2" s="123"/>
      <c r="I2" s="123"/>
    </row>
    <row r="3" spans="1:18" x14ac:dyDescent="0.45">
      <c r="A3" s="59"/>
      <c r="B3" s="59"/>
      <c r="C3" s="59"/>
      <c r="D3" s="71"/>
      <c r="E3" s="76"/>
      <c r="F3" s="76"/>
      <c r="G3" s="125"/>
      <c r="H3" s="125"/>
      <c r="I3" s="125"/>
    </row>
    <row r="4" spans="1:18" x14ac:dyDescent="0.45">
      <c r="A4" s="51" t="s">
        <v>157</v>
      </c>
      <c r="B4" s="154" t="s">
        <v>158</v>
      </c>
      <c r="C4" s="155" t="s">
        <v>159</v>
      </c>
      <c r="D4" s="51" t="s">
        <v>160</v>
      </c>
      <c r="E4" s="51" t="s">
        <v>161</v>
      </c>
      <c r="F4" s="51" t="s">
        <v>162</v>
      </c>
      <c r="G4" s="80" t="s">
        <v>163</v>
      </c>
      <c r="H4" s="80" t="s">
        <v>164</v>
      </c>
      <c r="I4" s="126" t="s">
        <v>165</v>
      </c>
      <c r="J4" s="80" t="s">
        <v>166</v>
      </c>
      <c r="K4" s="80" t="s">
        <v>167</v>
      </c>
      <c r="L4" s="80" t="s">
        <v>168</v>
      </c>
      <c r="M4" s="80" t="s">
        <v>169</v>
      </c>
      <c r="N4" s="80" t="s">
        <v>170</v>
      </c>
      <c r="O4" s="80" t="s">
        <v>171</v>
      </c>
      <c r="P4" s="80" t="s">
        <v>172</v>
      </c>
      <c r="Q4" s="81" t="s">
        <v>173</v>
      </c>
      <c r="R4" s="80" t="s">
        <v>174</v>
      </c>
    </row>
    <row r="5" spans="1:18" ht="15.75" x14ac:dyDescent="0.5">
      <c r="A5" t="s">
        <v>175</v>
      </c>
      <c r="B5" s="156">
        <f>C5*1.2</f>
        <v>612104.24639999948</v>
      </c>
      <c r="C5" s="157">
        <f>SUM(G5:R5)</f>
        <v>510086.87199999957</v>
      </c>
      <c r="D5" s="52">
        <f>E5-(E5*10%)</f>
        <v>38256.515399999967</v>
      </c>
      <c r="E5" s="53">
        <f>SUM(G5:T5)/12</f>
        <v>42507.239333333295</v>
      </c>
      <c r="F5" s="54">
        <f>E5+(E5*10%)</f>
        <v>46757.963266666622</v>
      </c>
      <c r="G5" s="49">
        <f>'[1]01.17'!G2</f>
        <v>39285.583999999944</v>
      </c>
      <c r="H5" s="49">
        <f>'[1]02.17'!G2</f>
        <v>38602.415999999961</v>
      </c>
      <c r="I5" s="49">
        <f>'[1]03.17'!G2</f>
        <v>41566.055999999895</v>
      </c>
      <c r="J5" s="49">
        <f>'[1]04.17'!G2</f>
        <v>40075.320000000051</v>
      </c>
      <c r="K5" s="49">
        <f>'[1]05.17'!G2</f>
        <v>38328.376000000077</v>
      </c>
      <c r="L5" s="49">
        <f>'[1]06.17'!G2</f>
        <v>41340.200000000048</v>
      </c>
      <c r="M5" s="49">
        <f>'[1]07.17'!G2</f>
        <v>35615.639999999948</v>
      </c>
      <c r="N5" s="49">
        <f>'[1]08.17'!G2</f>
        <v>47937.759999999857</v>
      </c>
      <c r="O5" s="49">
        <f>'[1]09.17'!G2</f>
        <v>48947.160000000011</v>
      </c>
      <c r="P5" s="49">
        <f>'[1]10.17'!G2</f>
        <v>44785.199999999895</v>
      </c>
      <c r="Q5" s="49">
        <f>'[1]11.17'!G2</f>
        <v>43332.95999999989</v>
      </c>
      <c r="R5" s="49">
        <v>50270.199999999953</v>
      </c>
    </row>
    <row r="6" spans="1:18" ht="15.75" x14ac:dyDescent="0.5">
      <c r="A6" t="s">
        <v>182</v>
      </c>
      <c r="B6" s="156">
        <f>C6*1.2</f>
        <v>427702.13759999949</v>
      </c>
      <c r="C6" s="157">
        <f>SUM(G6:R6)</f>
        <v>356418.44799999957</v>
      </c>
      <c r="D6" s="52">
        <f>E6-(E6*10%)</f>
        <v>26731.383599999968</v>
      </c>
      <c r="E6" s="53">
        <f>SUM(G6:T6)/12</f>
        <v>29701.537333333297</v>
      </c>
      <c r="F6" s="54">
        <f>E6+(E6*10%)</f>
        <v>32671.691066666626</v>
      </c>
      <c r="G6" s="49">
        <f>'[1]01.17'!G9</f>
        <v>16162.079999999994</v>
      </c>
      <c r="H6" s="49">
        <f>'[1]02.17'!G9</f>
        <v>15597.663999999999</v>
      </c>
      <c r="I6" s="49">
        <f>'[1]03.17'!G9</f>
        <v>18067.207999999955</v>
      </c>
      <c r="J6" s="49">
        <f>'[1]04.17'!G9</f>
        <v>29321.343999999957</v>
      </c>
      <c r="K6" s="49">
        <f>'[1]05.17'!G9</f>
        <v>26516.992000000009</v>
      </c>
      <c r="L6" s="49">
        <f>'[1]06.17'!G9</f>
        <v>33772.47999999993</v>
      </c>
      <c r="M6" s="49">
        <f>'[1]07.17'!G9</f>
        <v>50665.719999999979</v>
      </c>
      <c r="N6" s="49">
        <f>'[1]08.17'!G9</f>
        <v>74773.399999999761</v>
      </c>
      <c r="O6" s="49">
        <f>'[1]09.17'!G9</f>
        <v>30886.160000000014</v>
      </c>
      <c r="P6" s="49">
        <f>'[1]10.17'!G9</f>
        <v>22884.720000000019</v>
      </c>
      <c r="Q6" s="49">
        <f>'[1]11.17'!G9</f>
        <v>15872.200000000006</v>
      </c>
      <c r="R6" s="49">
        <v>21898.479999999949</v>
      </c>
    </row>
    <row r="7" spans="1:18" ht="15.75" x14ac:dyDescent="0.5">
      <c r="A7" t="s">
        <v>176</v>
      </c>
      <c r="B7" s="156">
        <f>C7*1.2</f>
        <v>367206.44159999985</v>
      </c>
      <c r="C7" s="157">
        <f>SUM(G7:R7)</f>
        <v>306005.3679999999</v>
      </c>
      <c r="D7" s="52">
        <f>E7-(E7*10%)</f>
        <v>22950.402599999994</v>
      </c>
      <c r="E7" s="53">
        <f>SUM(G7:T7)/12</f>
        <v>25500.447333333326</v>
      </c>
      <c r="F7" s="54">
        <f>E7+(E7*10%)</f>
        <v>28050.492066666659</v>
      </c>
      <c r="G7" s="49">
        <f>'[1]01.17'!G3</f>
        <v>24448.495999999861</v>
      </c>
      <c r="H7" s="49">
        <f>'[1]02.17'!G3</f>
        <v>26199.383999999933</v>
      </c>
      <c r="I7" s="49">
        <f>'[1]03.17'!G3</f>
        <v>29179.455999999958</v>
      </c>
      <c r="J7" s="49">
        <f>'[1]04.17'!G3</f>
        <v>27460.999999999996</v>
      </c>
      <c r="K7" s="49">
        <f>'[1]05.17'!G3</f>
        <v>24942.072000000044</v>
      </c>
      <c r="L7" s="49">
        <f>'[1]06.17'!G3</f>
        <v>22747.360000000004</v>
      </c>
      <c r="M7" s="49">
        <f>'[1]07.17'!G3</f>
        <v>21035.359999999961</v>
      </c>
      <c r="N7" s="49">
        <f>'[1]08.17'!G3</f>
        <v>27506.080000000045</v>
      </c>
      <c r="O7" s="49">
        <f>'[1]09.17'!G3</f>
        <v>24318.080000000024</v>
      </c>
      <c r="P7" s="49">
        <f>'[1]10.17'!G3</f>
        <v>24277.52000000003</v>
      </c>
      <c r="Q7" s="49">
        <f>'[1]11.17'!G3</f>
        <v>23449.519999999993</v>
      </c>
      <c r="R7" s="49">
        <v>30441.040000000023</v>
      </c>
    </row>
    <row r="8" spans="1:18" ht="15.75" x14ac:dyDescent="0.5">
      <c r="A8" t="s">
        <v>196</v>
      </c>
      <c r="B8" s="156">
        <f>C8*1.2</f>
        <v>384184.89599999978</v>
      </c>
      <c r="C8" s="157">
        <f>SUM(G8:R8)</f>
        <v>320154.07999999984</v>
      </c>
      <c r="D8" s="52">
        <f>E8-(E8*10%)</f>
        <v>24011.55599999999</v>
      </c>
      <c r="E8" s="53">
        <f>SUM(G8:T8)/12</f>
        <v>26679.506666666653</v>
      </c>
      <c r="F8" s="54">
        <f>E8+(E8*10%)</f>
        <v>29347.457333333317</v>
      </c>
      <c r="G8" s="49">
        <f>'[1]01.17'!G21</f>
        <v>20097.455999999915</v>
      </c>
      <c r="H8" s="49">
        <f>'[1]02.17'!G21</f>
        <v>18964.623999999898</v>
      </c>
      <c r="I8" s="49">
        <f>'[1]03.17'!G22</f>
        <v>24693.951999999983</v>
      </c>
      <c r="J8" s="49">
        <f>'[1]04.17'!G22</f>
        <v>25893.992000000013</v>
      </c>
      <c r="K8" s="49">
        <f>'[1]05.17'!G22</f>
        <v>27677.447999999997</v>
      </c>
      <c r="L8" s="49">
        <f>'[1]06.17'!G23</f>
        <v>27743.359999999997</v>
      </c>
      <c r="M8" s="49">
        <f>'[1]07.17'!G24</f>
        <v>37163.839999999982</v>
      </c>
      <c r="N8" s="49">
        <f>'[1]08.17'!G24</f>
        <v>52224.280000000006</v>
      </c>
      <c r="O8" s="49">
        <f>'[1]09.17'!G24</f>
        <v>24503.735999999979</v>
      </c>
      <c r="P8" s="49">
        <f>'[1]10.17'!G24</f>
        <v>21585.696000000036</v>
      </c>
      <c r="Q8" s="49">
        <f>'[1]11.17'!G24</f>
        <v>18093.168000000031</v>
      </c>
      <c r="R8" s="49">
        <v>21512.528000000035</v>
      </c>
    </row>
    <row r="9" spans="1:18" ht="15.75" x14ac:dyDescent="0.5">
      <c r="A9" t="s">
        <v>192</v>
      </c>
      <c r="B9" s="156">
        <f>C9*1.2</f>
        <v>337151.48515199934</v>
      </c>
      <c r="C9" s="157">
        <f>SUM(G9:R9)</f>
        <v>280959.57095999946</v>
      </c>
      <c r="D9" s="52">
        <f>E9-(E9*10%)</f>
        <v>21071.967821999959</v>
      </c>
      <c r="E9" s="53">
        <f>SUM(G9:T9)/12</f>
        <v>23413.297579999955</v>
      </c>
      <c r="F9" s="54">
        <f>E9+(E9*10%)</f>
        <v>25754.627337999951</v>
      </c>
      <c r="G9" s="49">
        <f>'[1]01.17'!G19</f>
        <v>11950.160000000011</v>
      </c>
      <c r="H9" s="49">
        <f>'[1]02.17'!G19</f>
        <v>23386.303159999978</v>
      </c>
      <c r="I9" s="49">
        <f>'[1]03.17'!G19</f>
        <v>26581.330719999973</v>
      </c>
      <c r="J9" s="49">
        <f>'[1]04.17'!G19</f>
        <v>24199.016079999976</v>
      </c>
      <c r="K9" s="49">
        <f>'[1]05.17'!G19</f>
        <v>22531.348039999928</v>
      </c>
      <c r="L9" s="49">
        <f>'[1]06.17'!G19</f>
        <v>23016.766199999976</v>
      </c>
      <c r="M9" s="49">
        <f>'[1]07.17'!G19</f>
        <v>21373.236559999983</v>
      </c>
      <c r="N9" s="49">
        <f>'[1]08.17'!G19</f>
        <v>27910.866279999955</v>
      </c>
      <c r="O9" s="49">
        <f>'[1]09.17'!G19</f>
        <v>23895.039079999926</v>
      </c>
      <c r="P9" s="49">
        <f>'[1]10.17'!G19</f>
        <v>23648.474879999936</v>
      </c>
      <c r="Q9" s="49">
        <f>'[1]11.17'!G19</f>
        <v>23026.18335999989</v>
      </c>
      <c r="R9" s="49">
        <v>29440.846599999961</v>
      </c>
    </row>
    <row r="10" spans="1:18" ht="15.75" x14ac:dyDescent="0.5">
      <c r="A10" t="s">
        <v>179</v>
      </c>
      <c r="B10" s="156">
        <f>C10*1.2</f>
        <v>329527.49760000018</v>
      </c>
      <c r="C10" s="157">
        <f>SUM(G10:R10)</f>
        <v>274606.24800000014</v>
      </c>
      <c r="D10" s="52">
        <f>E10-(E10*10%)</f>
        <v>20595.468600000007</v>
      </c>
      <c r="E10" s="53">
        <f>SUM(G10:T10)/12</f>
        <v>22883.85400000001</v>
      </c>
      <c r="F10" s="54">
        <f>E10+(E10*10%)</f>
        <v>25172.239400000013</v>
      </c>
      <c r="G10" s="49">
        <f>'[1]01.17'!G6</f>
        <v>22276.103999999978</v>
      </c>
      <c r="H10" s="49">
        <f>'[1]02.17'!G6</f>
        <v>23257.735999999968</v>
      </c>
      <c r="I10" s="49">
        <f>'[1]03.17'!G6</f>
        <v>22600.159999999993</v>
      </c>
      <c r="J10" s="49">
        <f>'[1]04.17'!G6</f>
        <v>22084.431999999964</v>
      </c>
      <c r="K10" s="49">
        <f>'[1]05.17'!G6</f>
        <v>22170.383999999951</v>
      </c>
      <c r="L10" s="49">
        <f>'[1]06.17'!G6</f>
        <v>23450.408000000032</v>
      </c>
      <c r="M10" s="49">
        <f>'[1]07.17'!G6</f>
        <v>21070.240000000009</v>
      </c>
      <c r="N10" s="49">
        <f>'[1]08.17'!G6</f>
        <v>24763.848000000045</v>
      </c>
      <c r="O10" s="49">
        <f>'[1]09.17'!G6</f>
        <v>22488.576000000052</v>
      </c>
      <c r="P10" s="49">
        <f>'[1]10.17'!G6</f>
        <v>22401.720000000045</v>
      </c>
      <c r="Q10" s="49">
        <f>'[1]11.17'!G6</f>
        <v>20859.760000000057</v>
      </c>
      <c r="R10" s="49">
        <v>27182.879999999997</v>
      </c>
    </row>
    <row r="11" spans="1:18" ht="15.75" x14ac:dyDescent="0.5">
      <c r="A11" t="s">
        <v>187</v>
      </c>
      <c r="B11" s="156">
        <f>C11*1.2</f>
        <v>311707.87200000026</v>
      </c>
      <c r="C11" s="157">
        <f>SUM(G11:R11)</f>
        <v>259756.56000000023</v>
      </c>
      <c r="D11" s="52">
        <f>E11-(E11*10%)</f>
        <v>19481.742000000017</v>
      </c>
      <c r="E11" s="53">
        <f>SUM(G11:T11)/12</f>
        <v>21646.380000000019</v>
      </c>
      <c r="F11" s="54">
        <f>E11+(E11*10%)</f>
        <v>23811.018000000022</v>
      </c>
      <c r="G11" s="49">
        <f>'[1]01.17'!G14</f>
        <v>19479.183999999943</v>
      </c>
      <c r="H11" s="49">
        <f>'[1]02.17'!G14</f>
        <v>19819.439999999955</v>
      </c>
      <c r="I11" s="49">
        <f>'[1]03.17'!G14</f>
        <v>22419.343999999961</v>
      </c>
      <c r="J11" s="49">
        <f>'[1]04.17'!G14</f>
        <v>21927.248000000018</v>
      </c>
      <c r="K11" s="49">
        <f>'[1]05.17'!G14</f>
        <v>21689.616000000071</v>
      </c>
      <c r="L11" s="49">
        <f>'[1]06.17'!G14</f>
        <v>21315.360000000041</v>
      </c>
      <c r="M11" s="49">
        <f>'[1]07.17'!G14</f>
        <v>18605.088000000007</v>
      </c>
      <c r="N11" s="49">
        <f>'[1]08.17'!G14</f>
        <v>24433.20000000007</v>
      </c>
      <c r="O11" s="49">
        <f>'[1]09.17'!G14</f>
        <v>21905.760000000049</v>
      </c>
      <c r="P11" s="49">
        <f>'[1]10.17'!G14</f>
        <v>20805.640000000047</v>
      </c>
      <c r="Q11" s="49">
        <f>'[1]11.17'!G14</f>
        <v>20985.720000000027</v>
      </c>
      <c r="R11" s="49">
        <v>26370.960000000046</v>
      </c>
    </row>
    <row r="12" spans="1:18" ht="15.75" x14ac:dyDescent="0.5">
      <c r="A12" t="s">
        <v>183</v>
      </c>
      <c r="B12" s="156">
        <f>C12*1.2</f>
        <v>297803.50079999998</v>
      </c>
      <c r="C12" s="157">
        <f>SUM(G12:R12)</f>
        <v>248169.58399999997</v>
      </c>
      <c r="D12" s="52">
        <f>E12-(E12*10%)</f>
        <v>18612.718799999999</v>
      </c>
      <c r="E12" s="53">
        <f>SUM(G12:T12)/12</f>
        <v>20680.798666666666</v>
      </c>
      <c r="F12" s="54">
        <f>E12+(E12*10%)</f>
        <v>22748.878533333333</v>
      </c>
      <c r="G12" s="49">
        <f>'[1]01.17'!G10</f>
        <v>19555.679999999946</v>
      </c>
      <c r="H12" s="49">
        <f>'[1]02.17'!G10</f>
        <v>20284.415999999965</v>
      </c>
      <c r="I12" s="49">
        <f>'[1]03.17'!G10</f>
        <v>21021.128000000015</v>
      </c>
      <c r="J12" s="49">
        <f>'[1]04.17'!G10</f>
        <v>21084.239999999965</v>
      </c>
      <c r="K12" s="49">
        <f>'[1]05.17'!G10</f>
        <v>19609.672000000006</v>
      </c>
      <c r="L12" s="49">
        <f>'[1]06.17'!G10</f>
        <v>20209.704000000016</v>
      </c>
      <c r="M12" s="49">
        <f>'[1]07.17'!G10</f>
        <v>18973.744000000042</v>
      </c>
      <c r="N12" s="49">
        <f>'[1]08.17'!G10</f>
        <v>23647.800000000028</v>
      </c>
      <c r="O12" s="49">
        <f>'[1]09.17'!G10</f>
        <v>20169.96000000001</v>
      </c>
      <c r="P12" s="49">
        <f>'[1]10.17'!G10</f>
        <v>20916.200000000026</v>
      </c>
      <c r="Q12" s="49">
        <f>'[1]11.17'!G10</f>
        <v>19138.44000000001</v>
      </c>
      <c r="R12" s="49">
        <v>23558.599999999962</v>
      </c>
    </row>
    <row r="13" spans="1:18" ht="15.75" x14ac:dyDescent="0.5">
      <c r="A13" t="s">
        <v>185</v>
      </c>
      <c r="B13" s="156">
        <f>C13*1.2</f>
        <v>309113.2799999995</v>
      </c>
      <c r="C13" s="157">
        <f>SUM(G13:R13)</f>
        <v>257594.39999999959</v>
      </c>
      <c r="D13" s="52">
        <f>E13-(E13*10%)</f>
        <v>19319.579999999969</v>
      </c>
      <c r="E13" s="53">
        <f>SUM(G13:T13)/12</f>
        <v>21466.199999999964</v>
      </c>
      <c r="F13" s="54">
        <f>E13+(E13*10%)</f>
        <v>23612.81999999996</v>
      </c>
      <c r="G13" s="49">
        <f>'[1]01.17'!G12</f>
        <v>19225.823999999924</v>
      </c>
      <c r="H13" s="49">
        <f>'[1]02.17'!G12</f>
        <v>18925.991999999904</v>
      </c>
      <c r="I13" s="49">
        <f>'[1]03.17'!G12</f>
        <v>21953.06399999994</v>
      </c>
      <c r="J13" s="49">
        <f>'[1]04.17'!G12</f>
        <v>21059.751999999986</v>
      </c>
      <c r="K13" s="49">
        <f>'[1]05.17'!G12</f>
        <v>19071.48</v>
      </c>
      <c r="L13" s="49">
        <f>'[1]06.17'!G12</f>
        <v>19800.39199999996</v>
      </c>
      <c r="M13" s="49">
        <f>'[1]07.17'!G12</f>
        <v>17623.367999999999</v>
      </c>
      <c r="N13" s="49">
        <f>'[1]08.17'!G12</f>
        <v>23212.687999999958</v>
      </c>
      <c r="O13" s="49">
        <f>'[1]09.17'!G12</f>
        <v>22506.351999999973</v>
      </c>
      <c r="P13" s="49">
        <f>'[1]10.17'!G12</f>
        <v>22646.800000000003</v>
      </c>
      <c r="Q13" s="49">
        <f>'[1]11.17'!G12</f>
        <v>22910.167999999965</v>
      </c>
      <c r="R13" s="49">
        <v>28658.519999999957</v>
      </c>
    </row>
    <row r="14" spans="1:18" ht="15.75" x14ac:dyDescent="0.5">
      <c r="A14" t="s">
        <v>180</v>
      </c>
      <c r="B14" s="156">
        <f>C14*1.2</f>
        <v>294180.56639999949</v>
      </c>
      <c r="C14" s="157">
        <f>SUM(G14:R14)</f>
        <v>245150.47199999957</v>
      </c>
      <c r="D14" s="52">
        <f>E14-(E14*10%)</f>
        <v>18386.285399999968</v>
      </c>
      <c r="E14" s="53">
        <f>SUM(G14:T14)/12</f>
        <v>20429.205999999966</v>
      </c>
      <c r="F14" s="54">
        <f>E14+(E14*10%)</f>
        <v>22472.126599999963</v>
      </c>
      <c r="G14" s="49">
        <f>'[1]01.17'!G7</f>
        <v>21604.695999999873</v>
      </c>
      <c r="H14" s="49">
        <f>'[1]02.17'!G7</f>
        <v>19926.695999999876</v>
      </c>
      <c r="I14" s="49">
        <f>'[1]03.17'!G7</f>
        <v>22896.751999999986</v>
      </c>
      <c r="J14" s="49">
        <f>'[1]04.17'!G7</f>
        <v>20390.695999999982</v>
      </c>
      <c r="K14" s="49">
        <f>'[1]05.17'!G7</f>
        <v>21624.552000000062</v>
      </c>
      <c r="L14" s="49">
        <f>'[1]06.17'!G7</f>
        <v>20951.439999999999</v>
      </c>
      <c r="M14" s="49">
        <f>'[1]07.17'!G7</f>
        <v>16845.519999999953</v>
      </c>
      <c r="N14" s="49">
        <f>'[1]08.17'!G7</f>
        <v>20194.719999999976</v>
      </c>
      <c r="O14" s="49">
        <f>'[1]09.17'!G7</f>
        <v>18276.079999999936</v>
      </c>
      <c r="P14" s="49">
        <f>'[1]10.17'!G7</f>
        <v>20004.800000000007</v>
      </c>
      <c r="Q14" s="49">
        <f>'[1]11.17'!G7</f>
        <v>18844.279999999992</v>
      </c>
      <c r="R14" s="49">
        <v>23590.239999999936</v>
      </c>
    </row>
    <row r="15" spans="1:18" ht="15.75" x14ac:dyDescent="0.5">
      <c r="A15" t="s">
        <v>199</v>
      </c>
      <c r="B15" s="156">
        <f>C15*1.2</f>
        <v>262461.43439999997</v>
      </c>
      <c r="C15" s="157">
        <f>SUM(G15:R15)</f>
        <v>218717.86199999999</v>
      </c>
      <c r="D15" s="52">
        <f>E15-(E15*10%)</f>
        <v>16403.839649999998</v>
      </c>
      <c r="E15" s="53">
        <f>SUM(G15:T15)/12</f>
        <v>18226.488499999999</v>
      </c>
      <c r="F15" s="54">
        <f>E15+(E15*10%)</f>
        <v>20049.137350000001</v>
      </c>
      <c r="G15" s="49">
        <f>'[1]01.17'!G24</f>
        <v>16175.319999999978</v>
      </c>
      <c r="H15" s="49">
        <f>'[1]02.17'!G24</f>
        <v>16199.327999999969</v>
      </c>
      <c r="I15" s="49">
        <f>'[1]03.17'!G25</f>
        <v>21025.647999999928</v>
      </c>
      <c r="J15" s="49">
        <f>'[1]04.17'!G25</f>
        <v>20340.304000000004</v>
      </c>
      <c r="K15" s="49">
        <f>'[1]05.17'!G25</f>
        <v>19706.000000000022</v>
      </c>
      <c r="L15" s="49">
        <f>'[1]06.17'!G25</f>
        <v>9883.5419999999958</v>
      </c>
      <c r="M15" s="49">
        <f>'[1]07.17'!G27</f>
        <v>17841.31999999996</v>
      </c>
      <c r="N15" s="49">
        <f>'[1]08.17'!G27</f>
        <v>20312.600000000028</v>
      </c>
      <c r="O15" s="49">
        <f>'[1]09.17'!G27</f>
        <v>19399.28000000005</v>
      </c>
      <c r="P15" s="49">
        <f>'[1]10.17'!G27</f>
        <v>19255.760000000046</v>
      </c>
      <c r="Q15" s="49">
        <f>'[1]11.17'!G27</f>
        <v>18343.8</v>
      </c>
      <c r="R15" s="49">
        <v>20234.960000000028</v>
      </c>
    </row>
    <row r="16" spans="1:18" ht="15.75" x14ac:dyDescent="0.5">
      <c r="A16" t="s">
        <v>177</v>
      </c>
      <c r="B16" s="156">
        <f>C16*1.2</f>
        <v>250823.73119999946</v>
      </c>
      <c r="C16" s="157">
        <f>SUM(G16:R16)</f>
        <v>209019.77599999955</v>
      </c>
      <c r="D16" s="52">
        <f>E16-(E16*10%)</f>
        <v>15676.483199999966</v>
      </c>
      <c r="E16" s="53">
        <f>SUM(G16:T16)/12</f>
        <v>17418.314666666629</v>
      </c>
      <c r="F16" s="54">
        <f>E16+(E16*10%)</f>
        <v>19160.146133333292</v>
      </c>
      <c r="G16" s="49">
        <f>'[1]01.17'!G4</f>
        <v>18214.199999999899</v>
      </c>
      <c r="H16" s="49">
        <f>'[1]02.17'!G4</f>
        <v>18119.439999999904</v>
      </c>
      <c r="I16" s="49">
        <f>'[1]03.17'!G4</f>
        <v>18812.591999999895</v>
      </c>
      <c r="J16" s="49">
        <f>'[1]04.17'!G4</f>
        <v>18252.375999999978</v>
      </c>
      <c r="K16" s="49">
        <f>'[1]05.17'!G4</f>
        <v>16952.567999999934</v>
      </c>
      <c r="L16" s="49">
        <f>'[1]06.17'!G4</f>
        <v>17879.319999999956</v>
      </c>
      <c r="M16" s="49">
        <f>'[1]07.17'!G4</f>
        <v>14657.360000000013</v>
      </c>
      <c r="N16" s="49">
        <f>'[1]08.17'!G4</f>
        <v>17224.359999999968</v>
      </c>
      <c r="O16" s="49">
        <f>'[1]09.17'!G4</f>
        <v>18324.439999999959</v>
      </c>
      <c r="P16" s="49">
        <f>'[1]10.17'!G4</f>
        <v>16176.240000000025</v>
      </c>
      <c r="Q16" s="49">
        <f>'[1]11.17'!G4</f>
        <v>15822.400000000023</v>
      </c>
      <c r="R16" s="49">
        <v>18584.480000000003</v>
      </c>
    </row>
    <row r="17" spans="1:18" ht="15.75" x14ac:dyDescent="0.5">
      <c r="A17" t="s">
        <v>181</v>
      </c>
      <c r="B17" s="156">
        <f>C17*1.2</f>
        <v>276428.47679999954</v>
      </c>
      <c r="C17" s="157">
        <f>SUM(G17:R17)</f>
        <v>230357.06399999961</v>
      </c>
      <c r="D17" s="52">
        <f>E17-(E17*10%)</f>
        <v>17276.779799999968</v>
      </c>
      <c r="E17" s="53">
        <f>SUM(G17:T17)/12</f>
        <v>19196.421999999966</v>
      </c>
      <c r="F17" s="54">
        <f>E17+(E17*10%)</f>
        <v>21116.064199999964</v>
      </c>
      <c r="G17" s="49">
        <f>'[1]01.17'!G8</f>
        <v>13840.791999999954</v>
      </c>
      <c r="H17" s="49">
        <f>'[1]02.17'!G8</f>
        <v>14628.831999999955</v>
      </c>
      <c r="I17" s="49">
        <f>'[1]03.17'!G8</f>
        <v>15625.695999999949</v>
      </c>
      <c r="J17" s="49">
        <f>'[1]04.17'!G8</f>
        <v>17787.303999999942</v>
      </c>
      <c r="K17" s="49">
        <f>'[1]05.17'!G8</f>
        <v>16194.039999999997</v>
      </c>
      <c r="L17" s="49">
        <f>'[1]06.17'!G8</f>
        <v>19451.559999999943</v>
      </c>
      <c r="M17" s="49">
        <f>'[1]07.17'!G8</f>
        <v>28231.399999999892</v>
      </c>
      <c r="N17" s="49">
        <f>'[1]08.17'!G8</f>
        <v>41034.799999999967</v>
      </c>
      <c r="O17" s="49">
        <f>'[1]09.17'!G8</f>
        <v>22260.000000000015</v>
      </c>
      <c r="P17" s="49">
        <f>'[1]10.17'!G8</f>
        <v>14582.12000000001</v>
      </c>
      <c r="Q17" s="49">
        <f>'[1]11.17'!G8</f>
        <v>11450.080000000005</v>
      </c>
      <c r="R17" s="49">
        <v>15270.440000000017</v>
      </c>
    </row>
    <row r="18" spans="1:18" ht="15.75" x14ac:dyDescent="0.5">
      <c r="A18" t="s">
        <v>178</v>
      </c>
      <c r="B18" s="156">
        <f>C18*1.2</f>
        <v>251735.25119999974</v>
      </c>
      <c r="C18" s="157">
        <f>SUM(G18:R18)</f>
        <v>209779.37599999979</v>
      </c>
      <c r="D18" s="52">
        <f>E18-(E18*10%)</f>
        <v>15733.453199999985</v>
      </c>
      <c r="E18" s="53">
        <f>SUM(G18:T18)/12</f>
        <v>17481.61466666665</v>
      </c>
      <c r="F18" s="54">
        <f>E18+(E18*10%)</f>
        <v>19229.776133333315</v>
      </c>
      <c r="G18" s="49">
        <f>'[1]01.17'!G5</f>
        <v>15566.704000000018</v>
      </c>
      <c r="H18" s="49">
        <f>'[1]02.17'!G5</f>
        <v>16528.623999999967</v>
      </c>
      <c r="I18" s="49">
        <f>'[1]03.17'!G5</f>
        <v>17947.255999999979</v>
      </c>
      <c r="J18" s="49">
        <f>'[1]04.17'!G5</f>
        <v>17387.551999999992</v>
      </c>
      <c r="K18" s="49">
        <f>'[1]05.17'!G5</f>
        <v>16538.679999999971</v>
      </c>
      <c r="L18" s="49">
        <f>'[1]06.17'!G5</f>
        <v>16902.639999999974</v>
      </c>
      <c r="M18" s="49">
        <f>'[1]07.17'!G5</f>
        <v>15625.59999999996</v>
      </c>
      <c r="N18" s="49">
        <f>'[1]08.17'!G5</f>
        <v>19655.999999999989</v>
      </c>
      <c r="O18" s="49">
        <f>'[1]09.17'!G5</f>
        <v>17609.599999999966</v>
      </c>
      <c r="P18" s="49">
        <f>'[1]10.17'!G5</f>
        <v>16227.279999999981</v>
      </c>
      <c r="Q18" s="49">
        <f>'[1]11.17'!G5</f>
        <v>16713.839999999997</v>
      </c>
      <c r="R18" s="49">
        <v>23075.599999999977</v>
      </c>
    </row>
    <row r="19" spans="1:18" ht="15.75" x14ac:dyDescent="0.5">
      <c r="A19" t="s">
        <v>186</v>
      </c>
      <c r="B19" s="156">
        <f>C19*1.2</f>
        <v>289618.14590400003</v>
      </c>
      <c r="C19" s="157">
        <f>SUM(G19:R19)</f>
        <v>241348.45492000005</v>
      </c>
      <c r="D19" s="52">
        <f>E19-(E19*10%)</f>
        <v>18101.134119000006</v>
      </c>
      <c r="E19" s="53">
        <f>SUM(G19:T19)/12</f>
        <v>20112.371243333338</v>
      </c>
      <c r="F19" s="54">
        <f>E19+(E19*10%)</f>
        <v>22123.608367666671</v>
      </c>
      <c r="G19" s="49">
        <f>'[1]01.17'!G13</f>
        <v>18305.667919999956</v>
      </c>
      <c r="H19" s="49">
        <f>'[1]02.17'!G13</f>
        <v>16936.418999999991</v>
      </c>
      <c r="I19" s="49">
        <f>'[1]03.17'!G13</f>
        <v>16791.455999999998</v>
      </c>
      <c r="J19" s="49">
        <f>'[1]04.17'!G13</f>
        <v>15614.335999999999</v>
      </c>
      <c r="K19" s="49">
        <f>'[1]05.17'!G13</f>
        <v>14589.136</v>
      </c>
      <c r="L19" s="49">
        <f>'[1]06.17'!G13</f>
        <v>19587.760000000002</v>
      </c>
      <c r="M19" s="49">
        <f>'[1]07.17'!G13</f>
        <v>18300.000000000025</v>
      </c>
      <c r="N19" s="49">
        <f>'[1]08.17'!G13</f>
        <v>23062.880000000074</v>
      </c>
      <c r="O19" s="49">
        <f>'[1]09.17'!G13</f>
        <v>21444.400000000056</v>
      </c>
      <c r="P19" s="49">
        <f>'[1]10.17'!G13</f>
        <v>21076.720000000059</v>
      </c>
      <c r="Q19" s="49">
        <f>'[1]11.17'!G13</f>
        <v>23439.839999999964</v>
      </c>
      <c r="R19" s="49">
        <v>32199.839999999924</v>
      </c>
    </row>
    <row r="20" spans="1:18" ht="15.75" x14ac:dyDescent="0.5">
      <c r="A20" t="s">
        <v>204</v>
      </c>
      <c r="B20" s="156">
        <f>C20*1.2</f>
        <v>207946.58472000025</v>
      </c>
      <c r="C20" s="157">
        <f>SUM(G20:R20)</f>
        <v>173288.82060000021</v>
      </c>
      <c r="D20" s="52">
        <f>E20-(E20*10%)</f>
        <v>12996.661545000015</v>
      </c>
      <c r="E20" s="53">
        <f>SUM(G20:T20)/12</f>
        <v>14440.735050000018</v>
      </c>
      <c r="F20" s="54">
        <f>E20+(E20*10%)</f>
        <v>15884.80855500002</v>
      </c>
      <c r="G20" s="49">
        <f>'[1]01.17'!G30</f>
        <v>15703.910200000046</v>
      </c>
      <c r="H20" s="49">
        <f>'[1]02.17'!G30</f>
        <v>15481.796800000027</v>
      </c>
      <c r="I20" s="49">
        <f>'[1]03.17'!G31</f>
        <v>17659.265800000034</v>
      </c>
      <c r="J20" s="49">
        <f>'[1]04.17'!G31</f>
        <v>15040.604000000034</v>
      </c>
      <c r="K20" s="49">
        <f>'[1]05.17'!G31</f>
        <v>14148.681800000026</v>
      </c>
      <c r="L20" s="49">
        <f>'[1]06.17'!G31</f>
        <v>7425.4690000000037</v>
      </c>
      <c r="M20" s="49">
        <f>'[1]07.17'!G33</f>
        <v>10304.612000000019</v>
      </c>
      <c r="N20" s="49">
        <f>'[1]08.17'!G33</f>
        <v>13160.262000000017</v>
      </c>
      <c r="O20" s="49">
        <f>'[1]09.17'!G33</f>
        <v>14020.196000000033</v>
      </c>
      <c r="P20" s="49">
        <f>'[1]10.17'!G33</f>
        <v>17594.452999999994</v>
      </c>
      <c r="Q20" s="49">
        <f>'[1]11.17'!G33</f>
        <v>16363.920000000011</v>
      </c>
      <c r="R20" s="49">
        <v>16385.650000000001</v>
      </c>
    </row>
    <row r="21" spans="1:18" ht="15.75" x14ac:dyDescent="0.5">
      <c r="A21" t="s">
        <v>202</v>
      </c>
      <c r="B21" s="156">
        <f>C21*1.2</f>
        <v>216672.11616000035</v>
      </c>
      <c r="C21" s="157">
        <f>SUM(G21:R21)</f>
        <v>180560.09680000029</v>
      </c>
      <c r="D21" s="52">
        <f>E21-(E21*10%)</f>
        <v>13542.00726000002</v>
      </c>
      <c r="E21" s="53">
        <f>SUM(G21:T21)/12</f>
        <v>15046.674733333357</v>
      </c>
      <c r="F21" s="54">
        <f>E21+(E21*10%)</f>
        <v>16551.342206666694</v>
      </c>
      <c r="G21" s="49">
        <f>'[1]01.17'!G27</f>
        <v>17363.836200000027</v>
      </c>
      <c r="H21" s="49">
        <f>'[1]02.17'!G27</f>
        <v>16453.84940000001</v>
      </c>
      <c r="I21" s="49">
        <f>'[1]03.17'!G28</f>
        <v>20908.089400000023</v>
      </c>
      <c r="J21" s="49">
        <f>'[1]04.17'!G28</f>
        <v>14848.617400000008</v>
      </c>
      <c r="K21" s="49">
        <f>'[1]05.17'!G28</f>
        <v>14838.252600000033</v>
      </c>
      <c r="L21" s="49">
        <f>'[1]06.17'!G28</f>
        <v>12132.720000000023</v>
      </c>
      <c r="M21" s="49">
        <f>'[1]07.17'!G30</f>
        <v>11237.649000000014</v>
      </c>
      <c r="N21" s="49">
        <f>'[1]08.17'!G30</f>
        <v>12747.941400000038</v>
      </c>
      <c r="O21" s="49">
        <f>'[1]09.17'!G30</f>
        <v>14823.632000000041</v>
      </c>
      <c r="P21" s="49">
        <f>'[1]10.17'!G30</f>
        <v>15315.83700000001</v>
      </c>
      <c r="Q21" s="49">
        <f>'[1]11.17'!G30</f>
        <v>15272.008000000011</v>
      </c>
      <c r="R21" s="49">
        <v>14617.664400000032</v>
      </c>
    </row>
    <row r="22" spans="1:18" ht="15.75" x14ac:dyDescent="0.5">
      <c r="A22" t="s">
        <v>184</v>
      </c>
      <c r="B22" s="156">
        <f>C22*1.2</f>
        <v>188898.24000000008</v>
      </c>
      <c r="C22" s="157">
        <f>SUM(G22:R22)</f>
        <v>157415.20000000007</v>
      </c>
      <c r="D22" s="52">
        <f>E22-(E22*10%)</f>
        <v>11806.140000000007</v>
      </c>
      <c r="E22" s="53">
        <f>SUM(G22:T22)/12</f>
        <v>13117.93333333334</v>
      </c>
      <c r="F22" s="54">
        <f>E22+(E22*10%)</f>
        <v>14429.726666666673</v>
      </c>
      <c r="G22" s="49">
        <f>'[1]01.17'!G11</f>
        <v>13098.055999999977</v>
      </c>
      <c r="H22" s="49">
        <f>'[1]02.17'!G11</f>
        <v>13202.863999999989</v>
      </c>
      <c r="I22" s="49">
        <f>'[1]03.17'!G11</f>
        <v>13514.37599999998</v>
      </c>
      <c r="J22" s="49">
        <f>'[1]04.17'!G11</f>
        <v>14097.167999999976</v>
      </c>
      <c r="K22" s="49">
        <f>'[1]05.17'!G11</f>
        <v>13979.57600000001</v>
      </c>
      <c r="L22" s="49">
        <f>'[1]06.17'!G11</f>
        <v>13709.760000000026</v>
      </c>
      <c r="M22" s="49">
        <f>'[1]07.17'!G11</f>
        <v>11032.079999999996</v>
      </c>
      <c r="N22" s="49">
        <f>'[1]08.17'!G11</f>
        <v>13131.040000000032</v>
      </c>
      <c r="O22" s="49">
        <f>'[1]09.17'!G11</f>
        <v>12243.599999999989</v>
      </c>
      <c r="P22" s="49">
        <f>'[1]10.17'!G11</f>
        <v>11907.240000000011</v>
      </c>
      <c r="Q22" s="49">
        <f>'[1]11.17'!G11</f>
        <v>12522.880000000043</v>
      </c>
      <c r="R22" s="49">
        <v>14976.560000000012</v>
      </c>
    </row>
    <row r="23" spans="1:18" ht="15.75" x14ac:dyDescent="0.5">
      <c r="A23" t="s">
        <v>200</v>
      </c>
      <c r="B23" s="156">
        <f>C23*1.2</f>
        <v>223071.38879999996</v>
      </c>
      <c r="C23" s="157">
        <f>SUM(G23:R23)</f>
        <v>185892.82399999996</v>
      </c>
      <c r="D23" s="52">
        <f>E23-(E23*10%)</f>
        <v>13941.961799999997</v>
      </c>
      <c r="E23" s="53">
        <f>SUM(G23:T23)/12</f>
        <v>15491.068666666664</v>
      </c>
      <c r="F23" s="54">
        <f>E23+(E23*10%)</f>
        <v>17040.175533333331</v>
      </c>
      <c r="G23" s="49">
        <f>'[1]01.17'!G25</f>
        <v>15441.032000000017</v>
      </c>
      <c r="H23" s="49">
        <f>'[1]02.17'!G25</f>
        <v>14401.816000000008</v>
      </c>
      <c r="I23" s="49">
        <f>'[1]03.17'!G26</f>
        <v>17260.896000000012</v>
      </c>
      <c r="J23" s="49">
        <f>'[1]04.17'!G26</f>
        <v>14041.784000000021</v>
      </c>
      <c r="K23" s="49">
        <f>'[1]05.17'!G26</f>
        <v>15716.936000000003</v>
      </c>
      <c r="L23" s="49">
        <f>'[1]06.17'!G26</f>
        <v>19230.600000000024</v>
      </c>
      <c r="M23" s="49">
        <f>'[1]07.17'!G28</f>
        <v>11824.560000000003</v>
      </c>
      <c r="N23" s="49">
        <f>'[1]08.17'!G28</f>
        <v>14093.360000000022</v>
      </c>
      <c r="O23" s="49">
        <f>'[1]09.17'!G28</f>
        <v>13367.72000000001</v>
      </c>
      <c r="P23" s="49">
        <f>'[1]10.17'!G28</f>
        <v>16686.439999999962</v>
      </c>
      <c r="Q23" s="49">
        <f>'[1]11.17'!G28</f>
        <v>17101.31999999996</v>
      </c>
      <c r="R23" s="49">
        <v>16726.359999999939</v>
      </c>
    </row>
    <row r="24" spans="1:18" ht="15.75" x14ac:dyDescent="0.5">
      <c r="A24" t="s">
        <v>203</v>
      </c>
      <c r="B24" s="156">
        <f>C24*1.2</f>
        <v>223676.93663999965</v>
      </c>
      <c r="C24" s="157">
        <f>SUM(G24:R24)</f>
        <v>186397.4471999997</v>
      </c>
      <c r="D24" s="52">
        <f>E24-(E24*10%)</f>
        <v>13979.808539999976</v>
      </c>
      <c r="E24" s="53">
        <f>SUM(G24:T24)/12</f>
        <v>15533.120599999975</v>
      </c>
      <c r="F24" s="54">
        <f>E24+(E24*10%)</f>
        <v>17086.432659999973</v>
      </c>
      <c r="G24" s="49">
        <f>'[1]01.17'!G28</f>
        <v>12860.773400000007</v>
      </c>
      <c r="H24" s="49">
        <f>'[1]02.17'!G28</f>
        <v>13489.442800000008</v>
      </c>
      <c r="I24" s="49">
        <f>'[1]03.17'!G29</f>
        <v>14159.423800000002</v>
      </c>
      <c r="J24" s="49">
        <f>'[1]04.17'!G29</f>
        <v>12406.230999999974</v>
      </c>
      <c r="K24" s="49">
        <f>'[1]05.17'!G29</f>
        <v>12567.000199999977</v>
      </c>
      <c r="L24" s="49">
        <f>'[1]06.17'!G29</f>
        <v>14658.771000000035</v>
      </c>
      <c r="M24" s="49">
        <f>'[1]07.17'!G31</f>
        <v>14223.965999999989</v>
      </c>
      <c r="N24" s="49">
        <f>'[1]08.17'!G31</f>
        <v>18111.586000000018</v>
      </c>
      <c r="O24" s="49">
        <f>'[1]09.17'!G31</f>
        <v>19340.31499999994</v>
      </c>
      <c r="P24" s="49">
        <f>'[1]10.17'!G31</f>
        <v>17378.669999999907</v>
      </c>
      <c r="Q24" s="49">
        <f>'[1]11.17'!G31</f>
        <v>17816.795999999889</v>
      </c>
      <c r="R24" s="49">
        <v>19384.471999999947</v>
      </c>
    </row>
    <row r="25" spans="1:18" ht="15.75" x14ac:dyDescent="0.5">
      <c r="A25" t="s">
        <v>206</v>
      </c>
      <c r="B25" s="156">
        <f>C25*1.2</f>
        <v>174870.33000000005</v>
      </c>
      <c r="C25" s="157">
        <f>SUM(G25:R25)</f>
        <v>145725.27500000005</v>
      </c>
      <c r="D25" s="52">
        <f>E25-(E25*10%)</f>
        <v>10929.395625000003</v>
      </c>
      <c r="E25" s="53">
        <f>SUM(G25:T25)/12</f>
        <v>12143.77291666667</v>
      </c>
      <c r="F25" s="54">
        <f>E25+(E25*10%)</f>
        <v>13358.150208333338</v>
      </c>
      <c r="G25" s="49">
        <f>'[1]01.17'!G33</f>
        <v>13861.960600000033</v>
      </c>
      <c r="H25" s="49">
        <f>'[1]02.17'!G33</f>
        <v>12238.631200000025</v>
      </c>
      <c r="I25" s="49">
        <f>'[1]03.17'!G34</f>
        <v>13330.912199999995</v>
      </c>
      <c r="J25" s="49">
        <f>'[1]04.17'!G34</f>
        <v>12113.2204</v>
      </c>
      <c r="K25" s="49">
        <f>'[1]05.17'!G34</f>
        <v>11022.546600000001</v>
      </c>
      <c r="L25" s="49">
        <f>'[1]06.17'!G34</f>
        <v>10460.329999999974</v>
      </c>
      <c r="M25" s="49">
        <f>'[1]07.17'!G36</f>
        <v>10074.479000000019</v>
      </c>
      <c r="N25" s="49">
        <f>'[1]08.17'!G36</f>
        <v>11902.669000000018</v>
      </c>
      <c r="O25" s="49">
        <f>'[1]09.17'!G36</f>
        <v>13360.096000000005</v>
      </c>
      <c r="P25" s="49">
        <f>'[1]10.17'!G36</f>
        <v>12540.546999999995</v>
      </c>
      <c r="Q25" s="49">
        <f>'[1]11.17'!G36</f>
        <v>12176.384999999989</v>
      </c>
      <c r="R25" s="49">
        <v>12643.497999999998</v>
      </c>
    </row>
    <row r="26" spans="1:18" ht="15.75" x14ac:dyDescent="0.5">
      <c r="A26" t="s">
        <v>201</v>
      </c>
      <c r="B26" s="156">
        <f>C26*1.2</f>
        <v>175844.20416000011</v>
      </c>
      <c r="C26" s="157">
        <f>SUM(G26:R26)</f>
        <v>146536.83680000011</v>
      </c>
      <c r="D26" s="52">
        <f>E26-(E26*10%)</f>
        <v>10990.262760000007</v>
      </c>
      <c r="E26" s="53">
        <f>SUM(G26:T26)/12</f>
        <v>12211.403066666675</v>
      </c>
      <c r="F26" s="54">
        <f>E26+(E26*10%)</f>
        <v>13432.543373333343</v>
      </c>
      <c r="G26" s="49">
        <f>'[1]01.17'!G26</f>
        <v>13316.996799999981</v>
      </c>
      <c r="H26" s="49">
        <f>'[1]02.17'!G26</f>
        <v>13008.086399999982</v>
      </c>
      <c r="I26" s="49">
        <f>'[1]03.17'!G27</f>
        <v>14842.016400000004</v>
      </c>
      <c r="J26" s="49">
        <f>'[1]04.17'!G27</f>
        <v>11846.007000000007</v>
      </c>
      <c r="K26" s="49">
        <f>'[1]05.17'!G27</f>
        <v>12570.116200000011</v>
      </c>
      <c r="L26" s="49">
        <f>'[1]06.17'!G27</f>
        <v>15995.919999999986</v>
      </c>
      <c r="M26" s="49">
        <f>'[1]07.17'!G29</f>
        <v>9922.6560000000154</v>
      </c>
      <c r="N26" s="49">
        <f>'[1]08.17'!G29</f>
        <v>11531.455000000029</v>
      </c>
      <c r="O26" s="49">
        <f>'[1]09.17'!G29</f>
        <v>11731.084000000032</v>
      </c>
      <c r="P26" s="49">
        <f>'[1]10.17'!G29</f>
        <v>11929.811000000032</v>
      </c>
      <c r="Q26" s="49">
        <f>'[1]11.17'!G29</f>
        <v>9195.2750000000178</v>
      </c>
      <c r="R26" s="49">
        <v>10647.413</v>
      </c>
    </row>
    <row r="27" spans="1:18" ht="15.75" x14ac:dyDescent="0.5">
      <c r="A27" t="s">
        <v>197</v>
      </c>
      <c r="B27" s="156">
        <f>C27*1.2</f>
        <v>192487.74383999992</v>
      </c>
      <c r="C27" s="157">
        <f>SUM(G27:R27)</f>
        <v>160406.45319999993</v>
      </c>
      <c r="D27" s="52">
        <f>E27-(E27*10%)</f>
        <v>12030.483989999993</v>
      </c>
      <c r="E27" s="53">
        <f>SUM(G27:T27)/12</f>
        <v>13367.204433333327</v>
      </c>
      <c r="F27" s="54">
        <f>E27+(E27*10%)</f>
        <v>14703.924876666661</v>
      </c>
      <c r="G27" s="49">
        <f>'[1]01.17'!G22</f>
        <v>11770.960600000009</v>
      </c>
      <c r="H27" s="49">
        <f>'[1]02.17'!G22</f>
        <v>11250.154000000002</v>
      </c>
      <c r="I27" s="49">
        <f>'[1]03.17'!G23</f>
        <v>11645.328399999999</v>
      </c>
      <c r="J27" s="49">
        <f>'[1]04.17'!G23</f>
        <v>11712.658599999992</v>
      </c>
      <c r="K27" s="49">
        <f>'[1]05.17'!G23</f>
        <v>12865.357199999984</v>
      </c>
      <c r="L27" s="49">
        <f>'[1]06.17'!G23</f>
        <v>27743.359999999997</v>
      </c>
      <c r="M27" s="49">
        <f>'[1]07.17'!G25</f>
        <v>12404.369599999973</v>
      </c>
      <c r="N27" s="49">
        <f>'[1]08.17'!G25</f>
        <v>15584.35419999996</v>
      </c>
      <c r="O27" s="49">
        <f>'[1]09.17'!G25</f>
        <v>12532.666799999972</v>
      </c>
      <c r="P27" s="49">
        <f>'[1]10.17'!G25</f>
        <v>11701.57219999999</v>
      </c>
      <c r="Q27" s="49">
        <f>'[1]11.17'!G25</f>
        <v>10597.647199999998</v>
      </c>
      <c r="R27" s="49">
        <v>10598.024400000009</v>
      </c>
    </row>
    <row r="28" spans="1:18" ht="15.75" x14ac:dyDescent="0.5">
      <c r="A28" t="s">
        <v>246</v>
      </c>
      <c r="B28" s="156">
        <f>C28*1.2</f>
        <v>153457.37807999982</v>
      </c>
      <c r="C28" s="157">
        <f>SUM(G28:R28)</f>
        <v>127881.14839999985</v>
      </c>
      <c r="D28" s="52">
        <f>E28-(E28*10%)</f>
        <v>9591.0861299999888</v>
      </c>
      <c r="E28" s="53">
        <f>SUM(G28:T28)/12</f>
        <v>10656.762366666653</v>
      </c>
      <c r="F28" s="54">
        <f>E28+(E28*10%)</f>
        <v>11722.438603333318</v>
      </c>
      <c r="G28" s="49">
        <f>'[1]01.17'!G32</f>
        <v>11648.944599999977</v>
      </c>
      <c r="H28" s="49">
        <f>'[1]02.17'!G32</f>
        <v>10890.075599999976</v>
      </c>
      <c r="I28" s="49">
        <f>'[1]03.17'!G33</f>
        <v>13419.832999999962</v>
      </c>
      <c r="J28" s="49">
        <f>'[1]04.17'!G33</f>
        <v>11572.76659999999</v>
      </c>
      <c r="K28" s="49">
        <f>'[1]05.17'!G33</f>
        <v>11300.157599999997</v>
      </c>
      <c r="L28" s="49">
        <f>'[1]06.17'!G33</f>
        <v>10152.501999999989</v>
      </c>
      <c r="M28" s="49">
        <f>'[1]07.17'!G35</f>
        <v>7639.8579999999811</v>
      </c>
      <c r="N28" s="49">
        <f>'[1]08.17'!G35</f>
        <v>9615.237999999983</v>
      </c>
      <c r="O28" s="49">
        <f>'[1]09.17'!G35</f>
        <v>10362.913999999995</v>
      </c>
      <c r="P28" s="49">
        <f>'[1]10.17'!G35</f>
        <v>10884.84400000001</v>
      </c>
      <c r="Q28" s="49">
        <f>'[1]11.17'!G35</f>
        <v>9273.0519999999942</v>
      </c>
      <c r="R28" s="49">
        <v>11120.962999999994</v>
      </c>
    </row>
    <row r="29" spans="1:18" ht="15.75" x14ac:dyDescent="0.5">
      <c r="A29" t="s">
        <v>191</v>
      </c>
      <c r="B29" s="156">
        <f>C29*1.2</f>
        <v>174360.22080000021</v>
      </c>
      <c r="C29" s="157">
        <f>SUM(G29:R29)</f>
        <v>145300.18400000018</v>
      </c>
      <c r="D29" s="52">
        <f>E29-(E29*10%)</f>
        <v>10897.513800000013</v>
      </c>
      <c r="E29" s="53">
        <f>SUM(G29:T29)/12</f>
        <v>12108.348666666681</v>
      </c>
      <c r="F29" s="54">
        <f>E29+(E29*10%)</f>
        <v>13319.183533333349</v>
      </c>
      <c r="G29" s="49">
        <f>'[1]01.17'!G18</f>
        <v>9669.4879999999957</v>
      </c>
      <c r="H29" s="49">
        <f>'[1]02.17'!G18</f>
        <v>10555.872000000014</v>
      </c>
      <c r="I29" s="49">
        <f>'[1]03.17'!G18</f>
        <v>10699.967999999995</v>
      </c>
      <c r="J29" s="49">
        <f>'[1]04.17'!G18</f>
        <v>9970.1200000000081</v>
      </c>
      <c r="K29" s="49">
        <f>'[1]05.17'!G18</f>
        <v>8967.0240000000013</v>
      </c>
      <c r="L29" s="49">
        <f>'[1]06.17'!G18</f>
        <v>11970.672000000008</v>
      </c>
      <c r="M29" s="49">
        <f>'[1]07.17'!G18</f>
        <v>11441.56000000001</v>
      </c>
      <c r="N29" s="49">
        <f>'[1]08.17'!G18</f>
        <v>16113.720000000072</v>
      </c>
      <c r="O29" s="49">
        <f>'[1]09.17'!G18</f>
        <v>13171.720000000012</v>
      </c>
      <c r="P29" s="49">
        <f>'[1]10.17'!G18</f>
        <v>13227.280000000019</v>
      </c>
      <c r="Q29" s="49">
        <f>'[1]11.17'!G18</f>
        <v>12734.320000000049</v>
      </c>
      <c r="R29" s="49">
        <v>16778.440000000017</v>
      </c>
    </row>
    <row r="30" spans="1:18" ht="15.75" x14ac:dyDescent="0.5">
      <c r="A30" t="s">
        <v>190</v>
      </c>
      <c r="B30" s="156">
        <f>C30*1.2</f>
        <v>142219.65619200011</v>
      </c>
      <c r="C30" s="157">
        <f>SUM(G30:R30)</f>
        <v>118516.3801600001</v>
      </c>
      <c r="D30" s="52">
        <f>E30-(E30*10%)</f>
        <v>8888.728512000007</v>
      </c>
      <c r="E30" s="53">
        <f>SUM(G30:T30)/12</f>
        <v>9876.3650133333413</v>
      </c>
      <c r="F30" s="54">
        <f>E30+(E30*10%)</f>
        <v>10864.001514666676</v>
      </c>
      <c r="G30" s="49">
        <f>'[1]01.17'!G17</f>
        <v>9059.0307199999934</v>
      </c>
      <c r="H30" s="49">
        <f>'[1]02.17'!G17</f>
        <v>9134.0719999999965</v>
      </c>
      <c r="I30" s="49">
        <f>'[1]03.17'!G17</f>
        <v>11046.031999999979</v>
      </c>
      <c r="J30" s="49">
        <f>'[1]04.17'!G17</f>
        <v>9495.3372400000026</v>
      </c>
      <c r="K30" s="49">
        <f>'[1]05.17'!G17</f>
        <v>9773.6580800000265</v>
      </c>
      <c r="L30" s="49">
        <f>'[1]06.17'!G17</f>
        <v>9244.1051600000137</v>
      </c>
      <c r="M30" s="49">
        <f>'[1]07.17'!G17</f>
        <v>8480.9449600000135</v>
      </c>
      <c r="N30" s="49">
        <f>'[1]08.17'!G17</f>
        <v>11438.880000000025</v>
      </c>
      <c r="O30" s="49">
        <f>'[1]09.17'!G17</f>
        <v>9730.1600000000217</v>
      </c>
      <c r="P30" s="49">
        <f>'[1]10.17'!G17</f>
        <v>9148.8800000000047</v>
      </c>
      <c r="Q30" s="49">
        <f>'[1]11.17'!G17</f>
        <v>9722.320000000027</v>
      </c>
      <c r="R30" s="49">
        <v>12242.960000000025</v>
      </c>
    </row>
    <row r="31" spans="1:18" ht="15.75" x14ac:dyDescent="0.5">
      <c r="A31" t="s">
        <v>198</v>
      </c>
      <c r="B31" s="156">
        <f>C31*1.2</f>
        <v>140014.31447999983</v>
      </c>
      <c r="C31" s="157">
        <f>SUM(G31:R31)</f>
        <v>116678.59539999986</v>
      </c>
      <c r="D31" s="52">
        <f>E31-(E31*10%)</f>
        <v>8750.8946549999891</v>
      </c>
      <c r="E31" s="53">
        <f>SUM(G31:T31)/12</f>
        <v>9723.2162833333223</v>
      </c>
      <c r="F31" s="54">
        <f>E31+(E31*10%)</f>
        <v>10695.537911666655</v>
      </c>
      <c r="G31" s="49">
        <f>'[1]01.17'!G23</f>
        <v>9256.7585999999919</v>
      </c>
      <c r="H31" s="49">
        <f>'[1]02.17'!G23</f>
        <v>7869.6629999999905</v>
      </c>
      <c r="I31" s="49">
        <f>'[1]03.17'!G24</f>
        <v>9940.425400000011</v>
      </c>
      <c r="J31" s="49">
        <f>'[1]04.17'!G24</f>
        <v>9483.2917999999972</v>
      </c>
      <c r="K31" s="49">
        <f>'[1]05.17'!G24</f>
        <v>9346.7781999999825</v>
      </c>
      <c r="L31" s="49">
        <f>'[1]06.17'!G24</f>
        <v>13547.506999999947</v>
      </c>
      <c r="M31" s="49">
        <f>'[1]07.17'!G26</f>
        <v>11026.826999999972</v>
      </c>
      <c r="N31" s="49">
        <f>'[1]08.17'!G26</f>
        <v>14475.705999999996</v>
      </c>
      <c r="O31" s="49">
        <f>'[1]09.17'!G26</f>
        <v>9450.6229999999978</v>
      </c>
      <c r="P31" s="49">
        <f>'[1]10.17'!G26</f>
        <v>8023.2080000000051</v>
      </c>
      <c r="Q31" s="49">
        <f>'[1]11.17'!G26</f>
        <v>6830.8459999999877</v>
      </c>
      <c r="R31" s="49">
        <v>7426.961400000002</v>
      </c>
    </row>
    <row r="32" spans="1:18" ht="15.75" x14ac:dyDescent="0.5">
      <c r="A32" t="s">
        <v>205</v>
      </c>
      <c r="B32" s="156">
        <f>C32*1.2</f>
        <v>140267.85191999972</v>
      </c>
      <c r="C32" s="157">
        <f>SUM(G32:R32)</f>
        <v>116889.87659999977</v>
      </c>
      <c r="D32" s="52">
        <f>E32-(E32*10%)</f>
        <v>8766.7407449999828</v>
      </c>
      <c r="E32" s="53">
        <f>SUM(G32:T32)/12</f>
        <v>9740.8230499999809</v>
      </c>
      <c r="F32" s="54">
        <f>E32+(E32*10%)</f>
        <v>10714.905354999979</v>
      </c>
      <c r="G32" s="49">
        <f>'[1]01.17'!G31</f>
        <v>9386.589199999984</v>
      </c>
      <c r="H32" s="49">
        <f>'[1]02.17'!G31</f>
        <v>9302.3915999999936</v>
      </c>
      <c r="I32" s="49">
        <f>'[1]03.17'!G32</f>
        <v>9838.4829999999765</v>
      </c>
      <c r="J32" s="49">
        <f>'[1]04.17'!G32</f>
        <v>9206.7713999999851</v>
      </c>
      <c r="K32" s="49">
        <f>'[1]05.17'!G32</f>
        <v>9336.3723999999893</v>
      </c>
      <c r="L32" s="49">
        <f>'[1]06.17'!G32</f>
        <v>13627.088000000043</v>
      </c>
      <c r="M32" s="49">
        <f>'[1]07.17'!G34</f>
        <v>8504.9579999999878</v>
      </c>
      <c r="N32" s="49">
        <f>'[1]08.17'!G34</f>
        <v>11270.161999999929</v>
      </c>
      <c r="O32" s="49">
        <f>'[1]09.17'!G34</f>
        <v>9539.6339999999855</v>
      </c>
      <c r="P32" s="49">
        <f>'[1]10.17'!G34</f>
        <v>9310.5259999999635</v>
      </c>
      <c r="Q32" s="49">
        <f>'[1]11.17'!G34</f>
        <v>8704.8329999999587</v>
      </c>
      <c r="R32" s="49">
        <v>8862.0679999999666</v>
      </c>
    </row>
    <row r="33" spans="1:18" ht="15.75" x14ac:dyDescent="0.5">
      <c r="A33" t="s">
        <v>189</v>
      </c>
      <c r="B33" s="156">
        <f>C33*1.2</f>
        <v>112161.50400000002</v>
      </c>
      <c r="C33" s="157">
        <f>SUM(G33:R33)</f>
        <v>93467.920000000013</v>
      </c>
      <c r="D33" s="52">
        <f>E33-(E33*10%)</f>
        <v>7010.094000000001</v>
      </c>
      <c r="E33" s="53">
        <f>SUM(G33:T33)/12</f>
        <v>7788.9933333333347</v>
      </c>
      <c r="F33" s="54">
        <f>E33+(E33*10%)</f>
        <v>8567.8926666666684</v>
      </c>
      <c r="G33" s="49">
        <f>'[1]01.17'!G16</f>
        <v>9922.7840000000033</v>
      </c>
      <c r="H33" s="49">
        <f>'[1]02.17'!G16</f>
        <v>8704.5039999999881</v>
      </c>
      <c r="I33" s="49">
        <f>'[1]03.17'!G16</f>
        <v>8653.1999999999807</v>
      </c>
      <c r="J33" s="49">
        <f>'[1]04.17'!G16</f>
        <v>8850.0399999999991</v>
      </c>
      <c r="K33" s="49">
        <f>'[1]05.17'!G16</f>
        <v>6664.392000000008</v>
      </c>
      <c r="L33" s="49">
        <f>'[1]06.17'!G16</f>
        <v>5973.1999999999989</v>
      </c>
      <c r="M33" s="49">
        <f>'[1]07.17'!G16</f>
        <v>5471.920000000001</v>
      </c>
      <c r="N33" s="49">
        <f>'[1]08.17'!G16</f>
        <v>6298.8800000000083</v>
      </c>
      <c r="O33" s="49">
        <f>'[1]09.17'!G16</f>
        <v>7537.9600000000073</v>
      </c>
      <c r="P33" s="49">
        <f>'[1]10.17'!G16</f>
        <v>8574.3920000000162</v>
      </c>
      <c r="Q33" s="49">
        <f>'[1]11.17'!G16</f>
        <v>7789.5520000000179</v>
      </c>
      <c r="R33" s="49">
        <v>9027.0959999999959</v>
      </c>
    </row>
    <row r="34" spans="1:18" ht="15.75" x14ac:dyDescent="0.5">
      <c r="A34" t="s">
        <v>188</v>
      </c>
      <c r="B34" s="156">
        <f>C34*1.2</f>
        <v>112727.8752000001</v>
      </c>
      <c r="C34" s="157">
        <f>SUM(G34:R34)</f>
        <v>93939.896000000081</v>
      </c>
      <c r="D34" s="52">
        <f>E34-(E34*10%)</f>
        <v>7045.4922000000061</v>
      </c>
      <c r="E34" s="53">
        <f>SUM(G34:T34)/12</f>
        <v>7828.3246666666737</v>
      </c>
      <c r="F34" s="54">
        <f>E34+(E34*10%)</f>
        <v>8611.1571333333413</v>
      </c>
      <c r="G34" s="49">
        <f>'[1]01.17'!G15</f>
        <v>7653.6640000000098</v>
      </c>
      <c r="H34" s="49">
        <f>'[1]02.17'!G15</f>
        <v>6736.9839999999958</v>
      </c>
      <c r="I34" s="49">
        <f>'[1]03.17'!G15</f>
        <v>7242.199999999988</v>
      </c>
      <c r="J34" s="49">
        <f>'[1]04.17'!G15</f>
        <v>7807.0319999999965</v>
      </c>
      <c r="K34" s="49">
        <f>'[1]05.17'!G15</f>
        <v>7629.6959999999999</v>
      </c>
      <c r="L34" s="49">
        <f>'[1]06.17'!G15</f>
        <v>7360.9200000000092</v>
      </c>
      <c r="M34" s="49">
        <f>'[1]07.17'!G15</f>
        <v>7497.2000000000126</v>
      </c>
      <c r="N34" s="49">
        <f>'[1]08.17'!G15</f>
        <v>8974.0000000000164</v>
      </c>
      <c r="O34" s="49">
        <f>'[1]09.17'!G15</f>
        <v>8990.2400000000162</v>
      </c>
      <c r="P34" s="49">
        <f>'[1]10.17'!G15</f>
        <v>7387.8400000000083</v>
      </c>
      <c r="Q34" s="49">
        <f>'[1]11.17'!G15</f>
        <v>7923.6800000000067</v>
      </c>
      <c r="R34" s="49">
        <v>8736.4400000000169</v>
      </c>
    </row>
    <row r="35" spans="1:18" ht="15.75" x14ac:dyDescent="0.5">
      <c r="A35" t="s">
        <v>247</v>
      </c>
      <c r="B35" s="156">
        <f>C35*1.2</f>
        <v>104714.76095999994</v>
      </c>
      <c r="C35" s="157">
        <f>SUM(G35:R35)</f>
        <v>87262.300799999954</v>
      </c>
      <c r="D35" s="52">
        <f>E35-(E35*10%)</f>
        <v>6544.6725599999972</v>
      </c>
      <c r="E35" s="53">
        <f>SUM(G35:T35)/12</f>
        <v>7271.8583999999964</v>
      </c>
      <c r="F35" s="54">
        <f>E35+(E35*10%)</f>
        <v>7999.0442399999956</v>
      </c>
      <c r="G35" s="49">
        <f>'[1]01.17'!G29</f>
        <v>5476.5832</v>
      </c>
      <c r="H35" s="49">
        <f>'[1]02.17'!G29</f>
        <v>5931.1174000000092</v>
      </c>
      <c r="I35" s="49">
        <f>'[1]03.17'!G30</f>
        <v>6989.5241999999953</v>
      </c>
      <c r="J35" s="49">
        <f>'[1]04.17'!G30</f>
        <v>6957.0686000000069</v>
      </c>
      <c r="K35" s="49">
        <f>'[1]05.17'!G30</f>
        <v>7453.5293999999949</v>
      </c>
      <c r="L35" s="49">
        <f>'[1]06.17'!G30</f>
        <v>12734.19</v>
      </c>
      <c r="M35" s="49">
        <f>'[1]07.17'!G32</f>
        <v>6016.544999999991</v>
      </c>
      <c r="N35" s="49">
        <f>'[1]08.17'!G32</f>
        <v>7226.1269999999931</v>
      </c>
      <c r="O35" s="49">
        <f>'[1]09.17'!G32</f>
        <v>6852.7809999999954</v>
      </c>
      <c r="P35" s="49">
        <f>'[1]10.17'!G32</f>
        <v>6575.7029999999904</v>
      </c>
      <c r="Q35" s="49">
        <f>'[1]11.17'!G32</f>
        <v>6316.2960000000012</v>
      </c>
      <c r="R35" s="49">
        <v>8732.8359999999775</v>
      </c>
    </row>
    <row r="36" spans="1:18" ht="15.75" x14ac:dyDescent="0.5">
      <c r="A36" t="s">
        <v>193</v>
      </c>
      <c r="B36" s="156">
        <f>C36*1.2</f>
        <v>107981.1743999999</v>
      </c>
      <c r="C36" s="157">
        <f>SUM(G36:R36)</f>
        <v>89984.311999999918</v>
      </c>
      <c r="D36" s="52">
        <f>E36-(E36*10%)</f>
        <v>6748.8233999999939</v>
      </c>
      <c r="E36" s="53">
        <f>SUM(G36:T36)/12</f>
        <v>7498.6926666666595</v>
      </c>
      <c r="F36" s="54">
        <f>E36+(E36*10%)</f>
        <v>8248.5619333333252</v>
      </c>
      <c r="G36" s="49"/>
      <c r="H36" s="49"/>
      <c r="I36" s="49"/>
      <c r="J36" s="49"/>
      <c r="K36" s="49"/>
      <c r="L36" s="49"/>
      <c r="M36" s="49">
        <f>'[1]07.17'!G20</f>
        <v>12532.784000000003</v>
      </c>
      <c r="N36" s="49">
        <f>'[1]08.17'!G20</f>
        <v>16617.711999999941</v>
      </c>
      <c r="O36" s="49">
        <f>'[1]09.17'!G20</f>
        <v>15083.560000000012</v>
      </c>
      <c r="P36" s="49">
        <f>'[1]10.17'!G20</f>
        <v>13693.783999999976</v>
      </c>
      <c r="Q36" s="49">
        <f>'[1]11.17'!G20</f>
        <v>14070.735999999984</v>
      </c>
      <c r="R36" s="49">
        <v>17985.735999999997</v>
      </c>
    </row>
    <row r="37" spans="1:18" ht="15.75" x14ac:dyDescent="0.5">
      <c r="A37" t="s">
        <v>194</v>
      </c>
      <c r="B37" s="156">
        <f>C37*1.2</f>
        <v>56707.603200000049</v>
      </c>
      <c r="C37" s="157">
        <f>SUM(G37:R37)</f>
        <v>47256.336000000039</v>
      </c>
      <c r="D37" s="52">
        <f>E37-(E37*10%)</f>
        <v>3544.225200000003</v>
      </c>
      <c r="E37" s="53">
        <f>SUM(G37:T37)/12</f>
        <v>3938.0280000000034</v>
      </c>
      <c r="F37" s="54">
        <f>E37+(E37*10%)</f>
        <v>4331.8308000000034</v>
      </c>
      <c r="G37" s="49"/>
      <c r="H37" s="49"/>
      <c r="I37" s="49"/>
      <c r="J37" s="49"/>
      <c r="K37" s="49"/>
      <c r="L37" s="49"/>
      <c r="M37" s="49">
        <f>'[1]07.17'!G21</f>
        <v>8263.4480000000076</v>
      </c>
      <c r="N37" s="49">
        <f>'[1]08.17'!G21</f>
        <v>7361.6320000000023</v>
      </c>
      <c r="O37" s="49">
        <f>'[1]09.17'!G21</f>
        <v>7010.2960000000085</v>
      </c>
      <c r="P37" s="49">
        <f>'[1]10.17'!G21</f>
        <v>8380.4400000000114</v>
      </c>
      <c r="Q37" s="49">
        <f>'[1]11.17'!G21</f>
        <v>7301.2000000000107</v>
      </c>
      <c r="R37" s="49">
        <v>8939.3200000000033</v>
      </c>
    </row>
    <row r="38" spans="1:18" ht="15.75" x14ac:dyDescent="0.5">
      <c r="A38" t="s">
        <v>195</v>
      </c>
      <c r="B38" s="156">
        <f>C38*1.2</f>
        <v>52650.816000000043</v>
      </c>
      <c r="C38" s="157">
        <f>SUM(G38:R38)</f>
        <v>43875.680000000037</v>
      </c>
      <c r="D38" s="52">
        <f>E38-(E38*10%)</f>
        <v>3290.6760000000027</v>
      </c>
      <c r="E38" s="53">
        <f>SUM(G38:T38)/12</f>
        <v>3656.3066666666696</v>
      </c>
      <c r="F38" s="54">
        <f>E38+(E38*10%)</f>
        <v>4021.9373333333365</v>
      </c>
      <c r="G38" s="49"/>
      <c r="H38" s="49"/>
      <c r="I38" s="49"/>
      <c r="J38" s="49"/>
      <c r="K38" s="49"/>
      <c r="L38" s="49"/>
      <c r="M38" s="49">
        <f>'[1]07.17'!G22</f>
        <v>4411.8400000000047</v>
      </c>
      <c r="N38" s="49">
        <f>'[1]08.17'!G22</f>
        <v>10160.760000000026</v>
      </c>
      <c r="O38" s="49">
        <f>'[1]09.17'!G22</f>
        <v>7667.4000000000069</v>
      </c>
      <c r="P38" s="49">
        <f>'[1]10.17'!G22</f>
        <v>7281.3999999999942</v>
      </c>
      <c r="Q38" s="49">
        <f>'[1]11.17'!G22</f>
        <v>7477.0800000000081</v>
      </c>
      <c r="R38" s="49">
        <v>6877.2000000000007</v>
      </c>
    </row>
    <row r="39" spans="1:18" x14ac:dyDescent="0.45">
      <c r="A39" t="s">
        <v>101</v>
      </c>
      <c r="B39" s="156">
        <f>C39*1.2</f>
        <v>360000</v>
      </c>
      <c r="C39" s="158">
        <v>300000</v>
      </c>
    </row>
    <row r="40" spans="1:18" x14ac:dyDescent="0.45">
      <c r="A40" t="s">
        <v>232</v>
      </c>
      <c r="B40" s="156">
        <f>C40*1.2</f>
        <v>384000</v>
      </c>
      <c r="C40" s="158">
        <v>320000</v>
      </c>
    </row>
    <row r="41" spans="1:18" x14ac:dyDescent="0.45">
      <c r="A41" t="s">
        <v>54</v>
      </c>
      <c r="B41" s="156">
        <v>17385</v>
      </c>
      <c r="C41" s="158">
        <f>(B41*0.8)</f>
        <v>13908</v>
      </c>
    </row>
    <row r="42" spans="1:18" x14ac:dyDescent="0.45">
      <c r="A42" t="s">
        <v>231</v>
      </c>
      <c r="B42" s="156">
        <v>16238</v>
      </c>
      <c r="C42" s="158">
        <f>(B42*0.8)</f>
        <v>12990.400000000001</v>
      </c>
    </row>
    <row r="43" spans="1:18" x14ac:dyDescent="0.45">
      <c r="B43" s="156">
        <f>C43*1.2</f>
        <v>0</v>
      </c>
    </row>
    <row r="44" spans="1:18" x14ac:dyDescent="0.45">
      <c r="B44" s="156">
        <f>C44*1.2</f>
        <v>0</v>
      </c>
    </row>
    <row r="45" spans="1:18" x14ac:dyDescent="0.45">
      <c r="B45" s="156">
        <f>C45*1.2</f>
        <v>0</v>
      </c>
    </row>
    <row r="46" spans="1:18" x14ac:dyDescent="0.45">
      <c r="B46" s="156">
        <f>C46*1.2</f>
        <v>0</v>
      </c>
    </row>
  </sheetData>
  <mergeCells count="5">
    <mergeCell ref="G1:G3"/>
    <mergeCell ref="H1:I3"/>
    <mergeCell ref="A1:C3"/>
    <mergeCell ref="D1:D3"/>
    <mergeCell ref="E1:F3"/>
  </mergeCells>
  <conditionalFormatting sqref="C5:C38">
    <cfRule type="cellIs" dxfId="5" priority="5" operator="between">
      <formula>150000</formula>
      <formula>300000</formula>
    </cfRule>
    <cfRule type="cellIs" dxfId="4" priority="6" operator="greaterThan">
      <formula>300000</formula>
    </cfRule>
    <cfRule type="cellIs" dxfId="3" priority="7" operator="lessThan">
      <formula>150000</formula>
    </cfRule>
  </conditionalFormatting>
  <conditionalFormatting sqref="G5:R5">
    <cfRule type="cellIs" dxfId="2" priority="2" operator="greaterThan">
      <formula>F5</formula>
    </cfRule>
    <cfRule type="cellIs" dxfId="0" priority="1" operator="between">
      <formula>D5</formula>
      <formula>F5</formula>
    </cfRule>
    <cfRule type="cellIs" dxfId="1" priority="3" operator="lessThan">
      <formula>D5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OUVERTURES 2018</vt:lpstr>
      <vt:lpstr>PREVISIONNEL 2018</vt:lpstr>
      <vt:lpstr>CA 2018</vt:lpstr>
      <vt:lpstr>DROITS D'ENTREES</vt:lpstr>
      <vt:lpstr>LISTE DETAILS FOURNISSEURS</vt:lpstr>
      <vt:lpstr>WOK 2018</vt:lpstr>
      <vt:lpstr>CA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AUGUSTO</dc:creator>
  <cp:lastModifiedBy>Anthony AUGUSTO</cp:lastModifiedBy>
  <dcterms:created xsi:type="dcterms:W3CDTF">2017-12-26T15:12:39Z</dcterms:created>
  <dcterms:modified xsi:type="dcterms:W3CDTF">2018-01-12T08:34:09Z</dcterms:modified>
</cp:coreProperties>
</file>