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-Luc\Downloads\"/>
    </mc:Choice>
  </mc:AlternateContent>
  <bookViews>
    <workbookView xWindow="0" yWindow="0" windowWidth="25065" windowHeight="10890"/>
  </bookViews>
  <sheets>
    <sheet name="DUPONT 18" sheetId="1" r:id="rId1"/>
    <sheet name="INFOS" sheetId="28" r:id="rId2"/>
    <sheet name="OUTILS" sheetId="16" r:id="rId3"/>
    <sheet name="Grille IND" sheetId="29" r:id="rId4"/>
  </sheets>
  <definedNames>
    <definedName name="_xlnm._FilterDatabase" localSheetId="1" hidden="1">INFOS!$A$2:$AV$42</definedName>
    <definedName name="INDICES_BRUT">'Grille IND'!$A$8:$A$467</definedName>
    <definedName name="TC_0_à_14">'Grille IND'!$C$8:$H$467</definedName>
    <definedName name="TC_NBI_0_à_14">'Grille IND'!$C$3:$H$3</definedName>
    <definedName name="TC_NBI_Sup_14">'Grille IND'!$I$3:$N$3</definedName>
    <definedName name="TC_Sup_14">'Grille IND'!$I$8:$N$467</definedName>
    <definedName name="TP_0_à_14">'Grille IND'!$Q$8:$V$467</definedName>
    <definedName name="TP_NBI_0_à_14">'Grille IND'!$Q$3:$V$3</definedName>
    <definedName name="TP_NBI_Sup_14">'Grille IND'!$W$3:$AB$3</definedName>
    <definedName name="TP_Sup_14">'Grille IND'!$W$8:$AB$467</definedName>
    <definedName name="ZONE_TC">'Grille IND'!$A$8:$P$467</definedName>
    <definedName name="ZONE_TP">'Grille IND'!$A$8:$AD$457</definedName>
  </definedNames>
  <calcPr calcId="152511"/>
</workbook>
</file>

<file path=xl/calcChain.xml><?xml version="1.0" encoding="utf-8"?>
<calcChain xmlns="http://schemas.openxmlformats.org/spreadsheetml/2006/main">
  <c r="Y13" i="1" l="1"/>
  <c r="Y29" i="1"/>
  <c r="Y30" i="1"/>
  <c r="Y39" i="1"/>
  <c r="Y55" i="1"/>
  <c r="Y56" i="1"/>
  <c r="Y65" i="1"/>
  <c r="Y81" i="1"/>
  <c r="Y82" i="1"/>
  <c r="Y91" i="1"/>
  <c r="Y107" i="1"/>
  <c r="Y108" i="1"/>
  <c r="Y117" i="1"/>
  <c r="Y133" i="1"/>
  <c r="Y134" i="1"/>
  <c r="Y143" i="1"/>
  <c r="Y159" i="1"/>
  <c r="Y160" i="1"/>
  <c r="Y169" i="1"/>
  <c r="Y185" i="1"/>
  <c r="Y186" i="1"/>
  <c r="Y195" i="1"/>
  <c r="Y211" i="1"/>
  <c r="Y212" i="1"/>
  <c r="Y221" i="1"/>
  <c r="Y237" i="1"/>
  <c r="Y238" i="1"/>
  <c r="Y247" i="1"/>
  <c r="Y263" i="1"/>
  <c r="Y264" i="1"/>
  <c r="Y273" i="1"/>
  <c r="Y289" i="1"/>
  <c r="Y290" i="1"/>
  <c r="Y299" i="1"/>
  <c r="Y315" i="1"/>
  <c r="Y316" i="1"/>
  <c r="Y325" i="1"/>
  <c r="B32" i="1" l="1"/>
  <c r="B58" i="1"/>
  <c r="B84" i="1"/>
  <c r="B110" i="1"/>
  <c r="B136" i="1"/>
  <c r="B162" i="1"/>
  <c r="B188" i="1"/>
  <c r="B214" i="1"/>
  <c r="B240" i="1"/>
  <c r="B266" i="1"/>
  <c r="B292" i="1"/>
  <c r="B318" i="1"/>
  <c r="R42" i="28"/>
  <c r="O42" i="28"/>
  <c r="D42" i="28"/>
  <c r="O41" i="28"/>
  <c r="D41" i="28"/>
  <c r="D40" i="28"/>
  <c r="D39" i="28"/>
  <c r="D38" i="28"/>
  <c r="U37" i="28"/>
  <c r="R37" i="28"/>
  <c r="O37" i="28"/>
  <c r="D37" i="28"/>
  <c r="D36" i="28"/>
  <c r="D35" i="28"/>
  <c r="D34" i="28"/>
  <c r="D33" i="28"/>
  <c r="R32" i="28"/>
  <c r="O32" i="28"/>
  <c r="D32" i="28"/>
  <c r="D31" i="28"/>
  <c r="R30" i="28"/>
  <c r="O30" i="28"/>
  <c r="D30" i="28"/>
  <c r="R29" i="28"/>
  <c r="O29" i="28"/>
  <c r="D29" i="28"/>
  <c r="D28" i="28"/>
  <c r="D27" i="28"/>
  <c r="X26" i="28"/>
  <c r="U26" i="28"/>
  <c r="R26" i="28"/>
  <c r="O26" i="28"/>
  <c r="D26" i="28"/>
  <c r="D25" i="28"/>
  <c r="D24" i="28"/>
  <c r="D23" i="28"/>
  <c r="D22" i="28"/>
  <c r="O21" i="28"/>
  <c r="D21" i="28"/>
  <c r="D20" i="28"/>
  <c r="D19" i="28"/>
  <c r="R18" i="28"/>
  <c r="O18" i="28"/>
  <c r="D18" i="28"/>
  <c r="D17" i="28"/>
  <c r="O16" i="28"/>
  <c r="D16" i="28"/>
  <c r="U15" i="28"/>
  <c r="R15" i="28"/>
  <c r="O15" i="28"/>
  <c r="D15" i="28"/>
  <c r="D14" i="28"/>
  <c r="O13" i="28"/>
  <c r="D13" i="28"/>
  <c r="D12" i="28"/>
  <c r="D11" i="28"/>
  <c r="D10" i="28"/>
  <c r="D9" i="28"/>
  <c r="D8" i="28"/>
  <c r="R7" i="28"/>
  <c r="O7" i="28"/>
  <c r="D7" i="28"/>
  <c r="D6" i="28"/>
  <c r="D5" i="28"/>
  <c r="A1" i="28"/>
  <c r="AL41" i="28" s="1"/>
  <c r="H15" i="1"/>
  <c r="I15" i="1"/>
  <c r="H16" i="1"/>
  <c r="I16" i="1"/>
  <c r="H17" i="1"/>
  <c r="I17" i="1"/>
  <c r="H18" i="1"/>
  <c r="J18" i="1" s="1"/>
  <c r="K18" i="1" s="1"/>
  <c r="I18" i="1"/>
  <c r="H19" i="1"/>
  <c r="I19" i="1"/>
  <c r="J19" i="1" s="1"/>
  <c r="H20" i="1"/>
  <c r="I20" i="1"/>
  <c r="H21" i="1"/>
  <c r="I21" i="1"/>
  <c r="H22" i="1"/>
  <c r="J22" i="1" s="1"/>
  <c r="K22" i="1" s="1"/>
  <c r="N22" i="1" s="1"/>
  <c r="I22" i="1"/>
  <c r="L22" i="1"/>
  <c r="M22" i="1" s="1"/>
  <c r="H23" i="1"/>
  <c r="I23" i="1"/>
  <c r="L23" i="1"/>
  <c r="M23" i="1" s="1"/>
  <c r="H24" i="1"/>
  <c r="J24" i="1" s="1"/>
  <c r="K24" i="1" s="1"/>
  <c r="I24" i="1"/>
  <c r="L24" i="1"/>
  <c r="M24" i="1" s="1"/>
  <c r="H25" i="1"/>
  <c r="J25" i="1" s="1"/>
  <c r="K25" i="1" s="1"/>
  <c r="N25" i="1" s="1"/>
  <c r="I25" i="1"/>
  <c r="L25" i="1"/>
  <c r="M25" i="1" s="1"/>
  <c r="H26" i="1"/>
  <c r="J26" i="1" s="1"/>
  <c r="K26" i="1" s="1"/>
  <c r="N26" i="1" s="1"/>
  <c r="I26" i="1"/>
  <c r="L26" i="1"/>
  <c r="M26" i="1" s="1"/>
  <c r="I14" i="1"/>
  <c r="H14" i="1"/>
  <c r="J14" i="1" s="1"/>
  <c r="G14" i="1"/>
  <c r="AQ28" i="1"/>
  <c r="U28" i="1"/>
  <c r="T28" i="1"/>
  <c r="P28" i="1"/>
  <c r="AQ27" i="1"/>
  <c r="U27" i="1"/>
  <c r="T27" i="1"/>
  <c r="AQ26" i="1"/>
  <c r="G26" i="1"/>
  <c r="AQ25" i="1"/>
  <c r="G25" i="1"/>
  <c r="AQ24" i="1"/>
  <c r="G24" i="1"/>
  <c r="AQ23" i="1"/>
  <c r="G23" i="1"/>
  <c r="AQ22" i="1"/>
  <c r="G22" i="1"/>
  <c r="AQ21" i="1"/>
  <c r="G21" i="1"/>
  <c r="AQ20" i="1"/>
  <c r="G20" i="1"/>
  <c r="AQ19" i="1"/>
  <c r="G19" i="1"/>
  <c r="AQ18" i="1"/>
  <c r="G18" i="1"/>
  <c r="AQ17" i="1"/>
  <c r="G17" i="1"/>
  <c r="L17" i="1" s="1"/>
  <c r="M17" i="1" s="1"/>
  <c r="AQ16" i="1"/>
  <c r="G16" i="1"/>
  <c r="AQ15" i="1"/>
  <c r="G15" i="1"/>
  <c r="L15" i="1" s="1"/>
  <c r="M15" i="1" s="1"/>
  <c r="AQ14" i="1"/>
  <c r="AQ13" i="1"/>
  <c r="AI13" i="1"/>
  <c r="U13" i="1"/>
  <c r="T13" i="1"/>
  <c r="U12" i="1"/>
  <c r="U11" i="1"/>
  <c r="U10" i="1"/>
  <c r="U9" i="1"/>
  <c r="U8" i="1"/>
  <c r="U7" i="1"/>
  <c r="U6" i="1"/>
  <c r="U5" i="1"/>
  <c r="S3" i="1"/>
  <c r="R3" i="1"/>
  <c r="AI325" i="1"/>
  <c r="AI299" i="1"/>
  <c r="AI273" i="1"/>
  <c r="AI247" i="1"/>
  <c r="AI221" i="1"/>
  <c r="AI195" i="1"/>
  <c r="AI169" i="1"/>
  <c r="AI143" i="1"/>
  <c r="AI117" i="1"/>
  <c r="AI91" i="1"/>
  <c r="AI65" i="1"/>
  <c r="AI39" i="1"/>
  <c r="S29" i="1"/>
  <c r="R29" i="1"/>
  <c r="AQ39" i="1"/>
  <c r="AQ45" i="1"/>
  <c r="AQ46" i="1"/>
  <c r="AQ47" i="1"/>
  <c r="AQ48" i="1"/>
  <c r="AQ49" i="1"/>
  <c r="AQ50" i="1"/>
  <c r="AQ51" i="1"/>
  <c r="AQ52" i="1"/>
  <c r="AQ53" i="1"/>
  <c r="AQ54" i="1"/>
  <c r="AQ65" i="1"/>
  <c r="AQ73" i="1"/>
  <c r="AQ74" i="1"/>
  <c r="AQ75" i="1"/>
  <c r="AQ76" i="1"/>
  <c r="AQ77" i="1"/>
  <c r="AQ78" i="1"/>
  <c r="AQ79" i="1"/>
  <c r="AQ80" i="1"/>
  <c r="AQ99" i="1"/>
  <c r="AQ100" i="1"/>
  <c r="AQ101" i="1"/>
  <c r="AQ102" i="1"/>
  <c r="AQ103" i="1"/>
  <c r="AQ104" i="1"/>
  <c r="AQ105" i="1"/>
  <c r="AQ106" i="1"/>
  <c r="AQ117" i="1"/>
  <c r="AQ123" i="1"/>
  <c r="AQ124" i="1"/>
  <c r="AQ125" i="1"/>
  <c r="AQ126" i="1"/>
  <c r="AQ127" i="1"/>
  <c r="AQ128" i="1"/>
  <c r="AQ129" i="1"/>
  <c r="AQ130" i="1"/>
  <c r="AQ131" i="1"/>
  <c r="AQ132" i="1"/>
  <c r="AQ143" i="1"/>
  <c r="AQ148" i="1"/>
  <c r="AQ149" i="1"/>
  <c r="AQ150" i="1"/>
  <c r="AQ151" i="1"/>
  <c r="AQ152" i="1"/>
  <c r="AQ153" i="1"/>
  <c r="AQ154" i="1"/>
  <c r="AQ155" i="1"/>
  <c r="AQ156" i="1"/>
  <c r="AQ157" i="1"/>
  <c r="AQ158" i="1"/>
  <c r="AQ169" i="1"/>
  <c r="AQ175" i="1"/>
  <c r="AQ176" i="1"/>
  <c r="AQ177" i="1"/>
  <c r="AQ178" i="1"/>
  <c r="AQ179" i="1"/>
  <c r="AQ180" i="1"/>
  <c r="AQ181" i="1"/>
  <c r="AQ182" i="1"/>
  <c r="AQ183" i="1"/>
  <c r="AQ184" i="1"/>
  <c r="AQ195" i="1"/>
  <c r="AQ202" i="1"/>
  <c r="AQ203" i="1"/>
  <c r="AQ204" i="1"/>
  <c r="AQ205" i="1"/>
  <c r="AQ206" i="1"/>
  <c r="AQ207" i="1"/>
  <c r="AQ208" i="1"/>
  <c r="AQ209" i="1"/>
  <c r="AQ210" i="1"/>
  <c r="AQ228" i="1"/>
  <c r="AQ229" i="1"/>
  <c r="AQ230" i="1"/>
  <c r="AQ231" i="1"/>
  <c r="AQ232" i="1"/>
  <c r="AQ233" i="1"/>
  <c r="AQ234" i="1"/>
  <c r="AQ235" i="1"/>
  <c r="AQ236" i="1"/>
  <c r="AQ247" i="1"/>
  <c r="AQ252" i="1"/>
  <c r="AQ253" i="1"/>
  <c r="AQ254" i="1"/>
  <c r="AQ255" i="1"/>
  <c r="AQ256" i="1"/>
  <c r="AQ257" i="1"/>
  <c r="AQ258" i="1"/>
  <c r="AQ259" i="1"/>
  <c r="AQ260" i="1"/>
  <c r="AQ261" i="1"/>
  <c r="AQ262" i="1"/>
  <c r="AQ273" i="1"/>
  <c r="AQ278" i="1"/>
  <c r="AQ279" i="1"/>
  <c r="AQ280" i="1"/>
  <c r="AQ281" i="1"/>
  <c r="AQ282" i="1"/>
  <c r="AQ283" i="1"/>
  <c r="AQ284" i="1"/>
  <c r="AQ285" i="1"/>
  <c r="AQ286" i="1"/>
  <c r="AQ287" i="1"/>
  <c r="AQ288" i="1"/>
  <c r="AQ299" i="1"/>
  <c r="AQ304" i="1"/>
  <c r="AQ305" i="1"/>
  <c r="AQ306" i="1"/>
  <c r="AQ307" i="1"/>
  <c r="AQ308" i="1"/>
  <c r="AQ309" i="1"/>
  <c r="AQ310" i="1"/>
  <c r="AQ311" i="1"/>
  <c r="AQ312" i="1"/>
  <c r="AU29" i="1"/>
  <c r="AU40" i="1" s="1"/>
  <c r="A55" i="1"/>
  <c r="A81" i="1" s="1"/>
  <c r="A107" i="1" s="1"/>
  <c r="A133" i="1" s="1"/>
  <c r="A159" i="1" s="1"/>
  <c r="A185" i="1" s="1"/>
  <c r="A211" i="1" s="1"/>
  <c r="A237" i="1" s="1"/>
  <c r="A263" i="1" s="1"/>
  <c r="A289" i="1" s="1"/>
  <c r="A315" i="1" s="1"/>
  <c r="AQ325" i="1"/>
  <c r="AQ330" i="1"/>
  <c r="AQ331" i="1"/>
  <c r="AQ332" i="1"/>
  <c r="AQ333" i="1"/>
  <c r="AQ334" i="1"/>
  <c r="AQ335" i="1"/>
  <c r="AQ336" i="1"/>
  <c r="AQ337" i="1"/>
  <c r="AQ338" i="1"/>
  <c r="U317" i="1"/>
  <c r="U318" i="1"/>
  <c r="U319" i="1"/>
  <c r="U320" i="1"/>
  <c r="U321" i="1"/>
  <c r="U322" i="1"/>
  <c r="U323" i="1"/>
  <c r="U324" i="1"/>
  <c r="U325" i="1"/>
  <c r="T325" i="1"/>
  <c r="U340" i="1"/>
  <c r="T340" i="1"/>
  <c r="P340" i="1"/>
  <c r="U339" i="1"/>
  <c r="T339" i="1"/>
  <c r="L338" i="1"/>
  <c r="M338" i="1" s="1"/>
  <c r="I338" i="1"/>
  <c r="H338" i="1"/>
  <c r="J338" i="1" s="1"/>
  <c r="K338" i="1" s="1"/>
  <c r="G338" i="1"/>
  <c r="L337" i="1"/>
  <c r="M337" i="1" s="1"/>
  <c r="I337" i="1"/>
  <c r="H337" i="1"/>
  <c r="J337" i="1" s="1"/>
  <c r="G337" i="1"/>
  <c r="L336" i="1"/>
  <c r="M336" i="1" s="1"/>
  <c r="I336" i="1"/>
  <c r="H336" i="1"/>
  <c r="J336" i="1" s="1"/>
  <c r="K336" i="1" s="1"/>
  <c r="N336" i="1" s="1"/>
  <c r="P336" i="1" s="1"/>
  <c r="G336" i="1"/>
  <c r="L335" i="1"/>
  <c r="M335" i="1" s="1"/>
  <c r="I335" i="1"/>
  <c r="H335" i="1"/>
  <c r="G335" i="1"/>
  <c r="L334" i="1"/>
  <c r="M334" i="1"/>
  <c r="I334" i="1"/>
  <c r="H334" i="1"/>
  <c r="G334" i="1"/>
  <c r="L333" i="1"/>
  <c r="M333" i="1" s="1"/>
  <c r="I333" i="1"/>
  <c r="H333" i="1"/>
  <c r="G333" i="1"/>
  <c r="L332" i="1"/>
  <c r="M332" i="1" s="1"/>
  <c r="I332" i="1"/>
  <c r="H332" i="1"/>
  <c r="G332" i="1"/>
  <c r="L331" i="1"/>
  <c r="M331" i="1" s="1"/>
  <c r="I331" i="1"/>
  <c r="J331" i="1" s="1"/>
  <c r="H331" i="1"/>
  <c r="G331" i="1"/>
  <c r="L330" i="1"/>
  <c r="M330" i="1"/>
  <c r="I330" i="1"/>
  <c r="H330" i="1"/>
  <c r="J330" i="1" s="1"/>
  <c r="K330" i="1" s="1"/>
  <c r="N330" i="1" s="1"/>
  <c r="P330" i="1" s="1"/>
  <c r="G330" i="1"/>
  <c r="I329" i="1"/>
  <c r="H329" i="1"/>
  <c r="G329" i="1"/>
  <c r="I328" i="1"/>
  <c r="H328" i="1"/>
  <c r="J328" i="1" s="1"/>
  <c r="K328" i="1" s="1"/>
  <c r="G328" i="1"/>
  <c r="I327" i="1"/>
  <c r="H327" i="1"/>
  <c r="G327" i="1"/>
  <c r="I326" i="1"/>
  <c r="H326" i="1"/>
  <c r="G326" i="1"/>
  <c r="U294" i="1"/>
  <c r="U295" i="1"/>
  <c r="U296" i="1"/>
  <c r="U297" i="1"/>
  <c r="U298" i="1"/>
  <c r="U268" i="1"/>
  <c r="U269" i="1"/>
  <c r="U270" i="1"/>
  <c r="U271" i="1"/>
  <c r="U272" i="1"/>
  <c r="U244" i="1"/>
  <c r="U245" i="1"/>
  <c r="U246" i="1"/>
  <c r="U218" i="1"/>
  <c r="U219" i="1"/>
  <c r="U220" i="1"/>
  <c r="U192" i="1"/>
  <c r="U193" i="1"/>
  <c r="U194" i="1"/>
  <c r="U164" i="1"/>
  <c r="U165" i="1"/>
  <c r="U166" i="1"/>
  <c r="U167" i="1"/>
  <c r="U168" i="1"/>
  <c r="U139" i="1"/>
  <c r="U140" i="1"/>
  <c r="U141" i="1"/>
  <c r="U142" i="1"/>
  <c r="U113" i="1"/>
  <c r="U114" i="1"/>
  <c r="U115" i="1"/>
  <c r="U116" i="1"/>
  <c r="U87" i="1"/>
  <c r="U88" i="1"/>
  <c r="U89" i="1"/>
  <c r="U90" i="1"/>
  <c r="W61" i="1"/>
  <c r="V61" i="1" s="1"/>
  <c r="Z61" i="1"/>
  <c r="Y61" i="1" s="1"/>
  <c r="AC61" i="1"/>
  <c r="AB61" i="1" s="1"/>
  <c r="AF61" i="1"/>
  <c r="AE61" i="1" s="1"/>
  <c r="W62" i="1"/>
  <c r="V62" i="1" s="1"/>
  <c r="Z62" i="1"/>
  <c r="Y62" i="1" s="1"/>
  <c r="AC62" i="1"/>
  <c r="AB62" i="1" s="1"/>
  <c r="AF62" i="1"/>
  <c r="AE62" i="1" s="1"/>
  <c r="W63" i="1"/>
  <c r="V63" i="1" s="1"/>
  <c r="Z63" i="1"/>
  <c r="Y63" i="1" s="1"/>
  <c r="AC63" i="1"/>
  <c r="AB63" i="1" s="1"/>
  <c r="AF63" i="1"/>
  <c r="AE63" i="1" s="1"/>
  <c r="W64" i="1"/>
  <c r="V64" i="1" s="1"/>
  <c r="Z64" i="1"/>
  <c r="Y64" i="1" s="1"/>
  <c r="AC64" i="1"/>
  <c r="AB64" i="1" s="1"/>
  <c r="AF64" i="1"/>
  <c r="AE64" i="1" s="1"/>
  <c r="U36" i="1"/>
  <c r="U37" i="1"/>
  <c r="U38" i="1"/>
  <c r="P262" i="1"/>
  <c r="P288" i="1"/>
  <c r="P314" i="1"/>
  <c r="G202" i="1"/>
  <c r="U292" i="1"/>
  <c r="U293" i="1"/>
  <c r="T299" i="1"/>
  <c r="U299" i="1"/>
  <c r="U266" i="1"/>
  <c r="U267" i="1"/>
  <c r="T273" i="1"/>
  <c r="U273" i="1"/>
  <c r="U240" i="1"/>
  <c r="U241" i="1"/>
  <c r="U242" i="1"/>
  <c r="U243" i="1"/>
  <c r="U247" i="1"/>
  <c r="U214" i="1"/>
  <c r="U215" i="1"/>
  <c r="U216" i="1"/>
  <c r="U217" i="1"/>
  <c r="T221" i="1"/>
  <c r="U221" i="1"/>
  <c r="U188" i="1"/>
  <c r="U189" i="1"/>
  <c r="U190" i="1"/>
  <c r="U191" i="1"/>
  <c r="T195" i="1"/>
  <c r="U195" i="1"/>
  <c r="U291" i="1"/>
  <c r="U265" i="1"/>
  <c r="U239" i="1"/>
  <c r="U213" i="1"/>
  <c r="U187" i="1"/>
  <c r="U161" i="1"/>
  <c r="U162" i="1"/>
  <c r="U163" i="1"/>
  <c r="U314" i="1"/>
  <c r="T314" i="1"/>
  <c r="U313" i="1"/>
  <c r="T313" i="1"/>
  <c r="L312" i="1"/>
  <c r="M312" i="1"/>
  <c r="I312" i="1"/>
  <c r="H312" i="1"/>
  <c r="J312" i="1" s="1"/>
  <c r="K312" i="1" s="1"/>
  <c r="N312" i="1" s="1"/>
  <c r="T312" i="1" s="1"/>
  <c r="AC312" i="1" s="1"/>
  <c r="AB312" i="1" s="1"/>
  <c r="G312" i="1"/>
  <c r="L311" i="1"/>
  <c r="M311" i="1" s="1"/>
  <c r="I311" i="1"/>
  <c r="H311" i="1"/>
  <c r="G311" i="1"/>
  <c r="L310" i="1"/>
  <c r="M310" i="1" s="1"/>
  <c r="I310" i="1"/>
  <c r="H310" i="1"/>
  <c r="G310" i="1"/>
  <c r="L309" i="1"/>
  <c r="M309" i="1" s="1"/>
  <c r="I309" i="1"/>
  <c r="J309" i="1" s="1"/>
  <c r="K309" i="1" s="1"/>
  <c r="N309" i="1" s="1"/>
  <c r="T309" i="1" s="1"/>
  <c r="AC309" i="1" s="1"/>
  <c r="AB309" i="1" s="1"/>
  <c r="H309" i="1"/>
  <c r="G309" i="1"/>
  <c r="L308" i="1"/>
  <c r="M308" i="1"/>
  <c r="I308" i="1"/>
  <c r="H308" i="1"/>
  <c r="G308" i="1"/>
  <c r="L307" i="1"/>
  <c r="M307" i="1" s="1"/>
  <c r="I307" i="1"/>
  <c r="H307" i="1"/>
  <c r="G307" i="1"/>
  <c r="L306" i="1"/>
  <c r="M306" i="1" s="1"/>
  <c r="I306" i="1"/>
  <c r="H306" i="1"/>
  <c r="G306" i="1"/>
  <c r="L305" i="1"/>
  <c r="M305" i="1" s="1"/>
  <c r="I305" i="1"/>
  <c r="J305" i="1" s="1"/>
  <c r="H305" i="1"/>
  <c r="G305" i="1"/>
  <c r="L304" i="1"/>
  <c r="M304" i="1"/>
  <c r="I304" i="1"/>
  <c r="H304" i="1"/>
  <c r="J304" i="1" s="1"/>
  <c r="K304" i="1" s="1"/>
  <c r="N304" i="1" s="1"/>
  <c r="G304" i="1"/>
  <c r="I303" i="1"/>
  <c r="H303" i="1"/>
  <c r="G303" i="1"/>
  <c r="I302" i="1"/>
  <c r="H302" i="1"/>
  <c r="G302" i="1"/>
  <c r="I301" i="1"/>
  <c r="J301" i="1" s="1"/>
  <c r="K301" i="1" s="1"/>
  <c r="H301" i="1"/>
  <c r="G301" i="1"/>
  <c r="I300" i="1"/>
  <c r="H300" i="1"/>
  <c r="G300" i="1"/>
  <c r="U288" i="1"/>
  <c r="T288" i="1"/>
  <c r="U287" i="1"/>
  <c r="T287" i="1"/>
  <c r="L286" i="1"/>
  <c r="M286" i="1"/>
  <c r="I286" i="1"/>
  <c r="H286" i="1"/>
  <c r="J286" i="1" s="1"/>
  <c r="G286" i="1"/>
  <c r="L285" i="1"/>
  <c r="M285" i="1" s="1"/>
  <c r="I285" i="1"/>
  <c r="H285" i="1"/>
  <c r="J285" i="1" s="1"/>
  <c r="K285" i="1" s="1"/>
  <c r="N285" i="1" s="1"/>
  <c r="G285" i="1"/>
  <c r="L284" i="1"/>
  <c r="M284" i="1" s="1"/>
  <c r="I284" i="1"/>
  <c r="H284" i="1"/>
  <c r="G284" i="1"/>
  <c r="L283" i="1"/>
  <c r="M283" i="1" s="1"/>
  <c r="I283" i="1"/>
  <c r="H283" i="1"/>
  <c r="G283" i="1"/>
  <c r="L282" i="1"/>
  <c r="M282" i="1" s="1"/>
  <c r="I282" i="1"/>
  <c r="H282" i="1"/>
  <c r="G282" i="1"/>
  <c r="L281" i="1"/>
  <c r="M281" i="1" s="1"/>
  <c r="I281" i="1"/>
  <c r="H281" i="1"/>
  <c r="G281" i="1"/>
  <c r="L280" i="1"/>
  <c r="M280" i="1" s="1"/>
  <c r="I280" i="1"/>
  <c r="H280" i="1"/>
  <c r="G280" i="1"/>
  <c r="L279" i="1"/>
  <c r="M279" i="1"/>
  <c r="I279" i="1"/>
  <c r="H279" i="1"/>
  <c r="J279" i="1" s="1"/>
  <c r="K279" i="1" s="1"/>
  <c r="N279" i="1" s="1"/>
  <c r="O279" i="1" s="1"/>
  <c r="G279" i="1"/>
  <c r="L278" i="1"/>
  <c r="M278" i="1" s="1"/>
  <c r="I278" i="1"/>
  <c r="H278" i="1"/>
  <c r="G278" i="1"/>
  <c r="I277" i="1"/>
  <c r="H277" i="1"/>
  <c r="G277" i="1"/>
  <c r="I276" i="1"/>
  <c r="H276" i="1"/>
  <c r="G276" i="1"/>
  <c r="I275" i="1"/>
  <c r="H275" i="1"/>
  <c r="G275" i="1"/>
  <c r="I274" i="1"/>
  <c r="H274" i="1"/>
  <c r="J274" i="1" s="1"/>
  <c r="K274" i="1" s="1"/>
  <c r="G274" i="1"/>
  <c r="L260" i="1"/>
  <c r="M260" i="1" s="1"/>
  <c r="I260" i="1"/>
  <c r="H260" i="1"/>
  <c r="G260" i="1"/>
  <c r="L259" i="1"/>
  <c r="M259" i="1" s="1"/>
  <c r="I259" i="1"/>
  <c r="J259" i="1" s="1"/>
  <c r="K259" i="1" s="1"/>
  <c r="N259" i="1" s="1"/>
  <c r="T259" i="1" s="1"/>
  <c r="AC259" i="1" s="1"/>
  <c r="AB259" i="1" s="1"/>
  <c r="H259" i="1"/>
  <c r="G259" i="1"/>
  <c r="L258" i="1"/>
  <c r="M258" i="1" s="1"/>
  <c r="N258" i="1" s="1"/>
  <c r="I258" i="1"/>
  <c r="H258" i="1"/>
  <c r="G258" i="1"/>
  <c r="L257" i="1"/>
  <c r="M257" i="1" s="1"/>
  <c r="I257" i="1"/>
  <c r="H257" i="1"/>
  <c r="G257" i="1"/>
  <c r="L256" i="1"/>
  <c r="M256" i="1"/>
  <c r="I256" i="1"/>
  <c r="H256" i="1"/>
  <c r="G256" i="1"/>
  <c r="L255" i="1"/>
  <c r="M255" i="1" s="1"/>
  <c r="I255" i="1"/>
  <c r="H255" i="1"/>
  <c r="G255" i="1"/>
  <c r="L254" i="1"/>
  <c r="M254" i="1" s="1"/>
  <c r="I254" i="1"/>
  <c r="J254" i="1" s="1"/>
  <c r="K254" i="1" s="1"/>
  <c r="N254" i="1" s="1"/>
  <c r="O254" i="1" s="1"/>
  <c r="H254" i="1"/>
  <c r="G254" i="1"/>
  <c r="L253" i="1"/>
  <c r="M253" i="1"/>
  <c r="N253" i="1" s="1"/>
  <c r="T253" i="1" s="1"/>
  <c r="I253" i="1"/>
  <c r="J253" i="1"/>
  <c r="K253" i="1" s="1"/>
  <c r="H253" i="1"/>
  <c r="G253" i="1"/>
  <c r="I252" i="1"/>
  <c r="H252" i="1"/>
  <c r="G252" i="1"/>
  <c r="I251" i="1"/>
  <c r="J251" i="1" s="1"/>
  <c r="K251" i="1" s="1"/>
  <c r="H251" i="1"/>
  <c r="G251" i="1"/>
  <c r="I250" i="1"/>
  <c r="H250" i="1"/>
  <c r="G250" i="1"/>
  <c r="I249" i="1"/>
  <c r="J249" i="1" s="1"/>
  <c r="H249" i="1"/>
  <c r="G249" i="1"/>
  <c r="I248" i="1"/>
  <c r="H248" i="1"/>
  <c r="J248" i="1" s="1"/>
  <c r="G248" i="1"/>
  <c r="N247" i="1"/>
  <c r="T247" i="1" s="1"/>
  <c r="L234" i="1"/>
  <c r="M234" i="1" s="1"/>
  <c r="I234" i="1"/>
  <c r="H234" i="1"/>
  <c r="G234" i="1"/>
  <c r="L233" i="1"/>
  <c r="M233" i="1" s="1"/>
  <c r="I233" i="1"/>
  <c r="H233" i="1"/>
  <c r="G233" i="1"/>
  <c r="L232" i="1"/>
  <c r="M232" i="1"/>
  <c r="I232" i="1"/>
  <c r="H232" i="1"/>
  <c r="J232" i="1" s="1"/>
  <c r="K232" i="1" s="1"/>
  <c r="N232" i="1" s="1"/>
  <c r="P232" i="1" s="1"/>
  <c r="G232" i="1"/>
  <c r="L231" i="1"/>
  <c r="M231" i="1" s="1"/>
  <c r="I231" i="1"/>
  <c r="H231" i="1"/>
  <c r="G231" i="1"/>
  <c r="L230" i="1"/>
  <c r="M230" i="1" s="1"/>
  <c r="I230" i="1"/>
  <c r="H230" i="1"/>
  <c r="G230" i="1"/>
  <c r="L229" i="1"/>
  <c r="M229" i="1" s="1"/>
  <c r="I229" i="1"/>
  <c r="H229" i="1"/>
  <c r="G229" i="1"/>
  <c r="I228" i="1"/>
  <c r="J228" i="1"/>
  <c r="K228" i="1" s="1"/>
  <c r="N228" i="1" s="1"/>
  <c r="P228" i="1" s="1"/>
  <c r="H228" i="1"/>
  <c r="G228" i="1"/>
  <c r="I227" i="1"/>
  <c r="H227" i="1"/>
  <c r="J227" i="1" s="1"/>
  <c r="K227" i="1" s="1"/>
  <c r="G227" i="1"/>
  <c r="I226" i="1"/>
  <c r="H226" i="1"/>
  <c r="G226" i="1"/>
  <c r="I225" i="1"/>
  <c r="H225" i="1"/>
  <c r="G225" i="1"/>
  <c r="I224" i="1"/>
  <c r="H224" i="1"/>
  <c r="G224" i="1"/>
  <c r="I223" i="1"/>
  <c r="H223" i="1"/>
  <c r="G223" i="1"/>
  <c r="I222" i="1"/>
  <c r="H222" i="1"/>
  <c r="J222" i="1" s="1"/>
  <c r="K222" i="1" s="1"/>
  <c r="G222" i="1"/>
  <c r="D221" i="1"/>
  <c r="AQ221" i="1" s="1"/>
  <c r="T212" i="1"/>
  <c r="T211" i="1"/>
  <c r="L208" i="1"/>
  <c r="M208" i="1"/>
  <c r="I208" i="1"/>
  <c r="H208" i="1"/>
  <c r="J208" i="1" s="1"/>
  <c r="K208" i="1" s="1"/>
  <c r="N208" i="1" s="1"/>
  <c r="G208" i="1"/>
  <c r="L207" i="1"/>
  <c r="M207" i="1" s="1"/>
  <c r="I207" i="1"/>
  <c r="H207" i="1"/>
  <c r="J207" i="1" s="1"/>
  <c r="K207" i="1" s="1"/>
  <c r="N207" i="1" s="1"/>
  <c r="P207" i="1" s="1"/>
  <c r="G207" i="1"/>
  <c r="L206" i="1"/>
  <c r="M206" i="1" s="1"/>
  <c r="I206" i="1"/>
  <c r="H206" i="1"/>
  <c r="G206" i="1"/>
  <c r="L205" i="1"/>
  <c r="M205" i="1" s="1"/>
  <c r="I205" i="1"/>
  <c r="J205" i="1" s="1"/>
  <c r="K205" i="1" s="1"/>
  <c r="N205" i="1" s="1"/>
  <c r="T205" i="1" s="1"/>
  <c r="H205" i="1"/>
  <c r="G205" i="1"/>
  <c r="L204" i="1"/>
  <c r="M204" i="1"/>
  <c r="I204" i="1"/>
  <c r="H204" i="1"/>
  <c r="J204" i="1" s="1"/>
  <c r="G204" i="1"/>
  <c r="L203" i="1"/>
  <c r="M203" i="1" s="1"/>
  <c r="I203" i="1"/>
  <c r="H203" i="1"/>
  <c r="J203" i="1" s="1"/>
  <c r="K203" i="1" s="1"/>
  <c r="N203" i="1" s="1"/>
  <c r="G203" i="1"/>
  <c r="I202" i="1"/>
  <c r="H202" i="1"/>
  <c r="I201" i="1"/>
  <c r="J201" i="1" s="1"/>
  <c r="K201" i="1" s="1"/>
  <c r="H201" i="1"/>
  <c r="G201" i="1"/>
  <c r="I200" i="1"/>
  <c r="H200" i="1"/>
  <c r="J200" i="1" s="1"/>
  <c r="G200" i="1"/>
  <c r="I199" i="1"/>
  <c r="J199" i="1" s="1"/>
  <c r="H199" i="1"/>
  <c r="G199" i="1"/>
  <c r="I198" i="1"/>
  <c r="H198" i="1"/>
  <c r="G198" i="1"/>
  <c r="I197" i="1"/>
  <c r="J197" i="1" s="1"/>
  <c r="K197" i="1" s="1"/>
  <c r="N197" i="1" s="1"/>
  <c r="T197" i="1" s="1"/>
  <c r="H197" i="1"/>
  <c r="G197" i="1"/>
  <c r="I196" i="1"/>
  <c r="H196" i="1"/>
  <c r="J196" i="1" s="1"/>
  <c r="G196" i="1"/>
  <c r="T186" i="1"/>
  <c r="T185" i="1"/>
  <c r="T184" i="1"/>
  <c r="L182" i="1"/>
  <c r="M182" i="1"/>
  <c r="I182" i="1"/>
  <c r="H182" i="1"/>
  <c r="J182" i="1" s="1"/>
  <c r="K182" i="1" s="1"/>
  <c r="N182" i="1" s="1"/>
  <c r="O182" i="1" s="1"/>
  <c r="G182" i="1"/>
  <c r="L181" i="1"/>
  <c r="M181" i="1" s="1"/>
  <c r="I181" i="1"/>
  <c r="H181" i="1"/>
  <c r="J181" i="1" s="1"/>
  <c r="K181" i="1" s="1"/>
  <c r="N181" i="1" s="1"/>
  <c r="G181" i="1"/>
  <c r="L180" i="1"/>
  <c r="M180" i="1" s="1"/>
  <c r="I180" i="1"/>
  <c r="J180" i="1" s="1"/>
  <c r="K180" i="1" s="1"/>
  <c r="H180" i="1"/>
  <c r="G180" i="1"/>
  <c r="L179" i="1"/>
  <c r="M179" i="1" s="1"/>
  <c r="I179" i="1"/>
  <c r="J179" i="1" s="1"/>
  <c r="K179" i="1" s="1"/>
  <c r="N179" i="1" s="1"/>
  <c r="H179" i="1"/>
  <c r="G179" i="1"/>
  <c r="L178" i="1"/>
  <c r="M178" i="1"/>
  <c r="I178" i="1"/>
  <c r="H178" i="1"/>
  <c r="G178" i="1"/>
  <c r="L177" i="1"/>
  <c r="M177" i="1" s="1"/>
  <c r="I177" i="1"/>
  <c r="H177" i="1"/>
  <c r="J177" i="1" s="1"/>
  <c r="G177" i="1"/>
  <c r="L176" i="1"/>
  <c r="M176" i="1" s="1"/>
  <c r="I176" i="1"/>
  <c r="H176" i="1"/>
  <c r="J176" i="1" s="1"/>
  <c r="G176" i="1"/>
  <c r="L175" i="1"/>
  <c r="M175" i="1" s="1"/>
  <c r="I175" i="1"/>
  <c r="J175" i="1" s="1"/>
  <c r="H175" i="1"/>
  <c r="G175" i="1"/>
  <c r="I174" i="1"/>
  <c r="H174" i="1"/>
  <c r="G174" i="1"/>
  <c r="I173" i="1"/>
  <c r="H173" i="1"/>
  <c r="G173" i="1"/>
  <c r="I172" i="1"/>
  <c r="H172" i="1"/>
  <c r="J172" i="1" s="1"/>
  <c r="K172" i="1" s="1"/>
  <c r="G172" i="1"/>
  <c r="I171" i="1"/>
  <c r="H171" i="1"/>
  <c r="G171" i="1"/>
  <c r="I170" i="1"/>
  <c r="H170" i="1"/>
  <c r="J170" i="1" s="1"/>
  <c r="G170" i="1"/>
  <c r="N169" i="1"/>
  <c r="AF60" i="1"/>
  <c r="AE60" i="1" s="1"/>
  <c r="AC60" i="1"/>
  <c r="AB60" i="1" s="1"/>
  <c r="Z60" i="1"/>
  <c r="Y60" i="1" s="1"/>
  <c r="W60" i="1"/>
  <c r="V60" i="1" s="1"/>
  <c r="U136" i="1"/>
  <c r="U137" i="1"/>
  <c r="U138" i="1"/>
  <c r="U143" i="1"/>
  <c r="U135" i="1"/>
  <c r="T143" i="1"/>
  <c r="L156" i="1"/>
  <c r="M156" i="1" s="1"/>
  <c r="I156" i="1"/>
  <c r="H156" i="1"/>
  <c r="G156" i="1"/>
  <c r="L155" i="1"/>
  <c r="M155" i="1" s="1"/>
  <c r="I155" i="1"/>
  <c r="H155" i="1"/>
  <c r="G155" i="1"/>
  <c r="L154" i="1"/>
  <c r="M154" i="1" s="1"/>
  <c r="I154" i="1"/>
  <c r="J154" i="1" s="1"/>
  <c r="K154" i="1" s="1"/>
  <c r="N154" i="1" s="1"/>
  <c r="T154" i="1" s="1"/>
  <c r="W154" i="1" s="1"/>
  <c r="V154" i="1" s="1"/>
  <c r="H154" i="1"/>
  <c r="G154" i="1"/>
  <c r="L153" i="1"/>
  <c r="M153" i="1"/>
  <c r="I153" i="1"/>
  <c r="H153" i="1"/>
  <c r="G153" i="1"/>
  <c r="L152" i="1"/>
  <c r="M152" i="1" s="1"/>
  <c r="I152" i="1"/>
  <c r="H152" i="1"/>
  <c r="J152" i="1" s="1"/>
  <c r="G152" i="1"/>
  <c r="L151" i="1"/>
  <c r="M151" i="1" s="1"/>
  <c r="I151" i="1"/>
  <c r="H151" i="1"/>
  <c r="J151" i="1"/>
  <c r="K151" i="1" s="1"/>
  <c r="N151" i="1" s="1"/>
  <c r="G151" i="1"/>
  <c r="L150" i="1"/>
  <c r="M150" i="1" s="1"/>
  <c r="I150" i="1"/>
  <c r="H150" i="1"/>
  <c r="J150" i="1" s="1"/>
  <c r="K150" i="1" s="1"/>
  <c r="N150" i="1" s="1"/>
  <c r="G150" i="1"/>
  <c r="L149" i="1"/>
  <c r="M149" i="1" s="1"/>
  <c r="I149" i="1"/>
  <c r="J149" i="1" s="1"/>
  <c r="K149" i="1" s="1"/>
  <c r="H149" i="1"/>
  <c r="G149" i="1"/>
  <c r="I148" i="1"/>
  <c r="H148" i="1"/>
  <c r="G148" i="1"/>
  <c r="I147" i="1"/>
  <c r="H147" i="1"/>
  <c r="G147" i="1"/>
  <c r="I146" i="1"/>
  <c r="H146" i="1"/>
  <c r="G146" i="1"/>
  <c r="I145" i="1"/>
  <c r="J145" i="1" s="1"/>
  <c r="K145" i="1" s="1"/>
  <c r="H145" i="1"/>
  <c r="G145" i="1"/>
  <c r="I144" i="1"/>
  <c r="H144" i="1"/>
  <c r="G144" i="1"/>
  <c r="U110" i="1"/>
  <c r="U111" i="1"/>
  <c r="U112" i="1"/>
  <c r="U117" i="1"/>
  <c r="U109" i="1"/>
  <c r="L130" i="1"/>
  <c r="M130" i="1" s="1"/>
  <c r="I130" i="1"/>
  <c r="J130" i="1" s="1"/>
  <c r="K130" i="1" s="1"/>
  <c r="N130" i="1" s="1"/>
  <c r="T130" i="1" s="1"/>
  <c r="H130" i="1"/>
  <c r="G130" i="1"/>
  <c r="L129" i="1"/>
  <c r="M129" i="1"/>
  <c r="I129" i="1"/>
  <c r="H129" i="1"/>
  <c r="G129" i="1"/>
  <c r="L128" i="1"/>
  <c r="M128" i="1" s="1"/>
  <c r="I128" i="1"/>
  <c r="H128" i="1"/>
  <c r="J128" i="1" s="1"/>
  <c r="K128" i="1" s="1"/>
  <c r="G128" i="1"/>
  <c r="L127" i="1"/>
  <c r="M127" i="1" s="1"/>
  <c r="I127" i="1"/>
  <c r="H127" i="1"/>
  <c r="G127" i="1"/>
  <c r="L126" i="1"/>
  <c r="M126" i="1"/>
  <c r="I126" i="1"/>
  <c r="H126" i="1"/>
  <c r="J126" i="1" s="1"/>
  <c r="K126" i="1" s="1"/>
  <c r="N126" i="1" s="1"/>
  <c r="O126" i="1" s="1"/>
  <c r="G126" i="1"/>
  <c r="L125" i="1"/>
  <c r="M125" i="1" s="1"/>
  <c r="I125" i="1"/>
  <c r="H125" i="1"/>
  <c r="J125" i="1" s="1"/>
  <c r="G125" i="1"/>
  <c r="L124" i="1"/>
  <c r="M124" i="1" s="1"/>
  <c r="I124" i="1"/>
  <c r="J124" i="1" s="1"/>
  <c r="K124" i="1" s="1"/>
  <c r="H124" i="1"/>
  <c r="G124" i="1"/>
  <c r="I123" i="1"/>
  <c r="H123" i="1"/>
  <c r="J123" i="1" s="1"/>
  <c r="G123" i="1"/>
  <c r="I122" i="1"/>
  <c r="H122" i="1"/>
  <c r="G122" i="1"/>
  <c r="I121" i="1"/>
  <c r="H121" i="1"/>
  <c r="G121" i="1"/>
  <c r="I120" i="1"/>
  <c r="H120" i="1"/>
  <c r="G120" i="1"/>
  <c r="I119" i="1"/>
  <c r="H119" i="1"/>
  <c r="J119" i="1" s="1"/>
  <c r="K119" i="1" s="1"/>
  <c r="G119" i="1"/>
  <c r="I118" i="1"/>
  <c r="H118" i="1"/>
  <c r="J118" i="1" s="1"/>
  <c r="K118" i="1" s="1"/>
  <c r="N118" i="1" s="1"/>
  <c r="T118" i="1" s="1"/>
  <c r="Z118" i="1" s="1"/>
  <c r="Y118" i="1" s="1"/>
  <c r="G118" i="1"/>
  <c r="N117" i="1"/>
  <c r="T117" i="1" s="1"/>
  <c r="U84" i="1"/>
  <c r="U85" i="1"/>
  <c r="U86" i="1"/>
  <c r="U91" i="1"/>
  <c r="U83" i="1"/>
  <c r="L148" i="1"/>
  <c r="M148" i="1" s="1"/>
  <c r="L123" i="1"/>
  <c r="M123" i="1" s="1"/>
  <c r="L104" i="1"/>
  <c r="M104" i="1" s="1"/>
  <c r="I104" i="1"/>
  <c r="H104" i="1"/>
  <c r="G104" i="1"/>
  <c r="L103" i="1"/>
  <c r="M103" i="1" s="1"/>
  <c r="I103" i="1"/>
  <c r="H103" i="1"/>
  <c r="G103" i="1"/>
  <c r="L102" i="1"/>
  <c r="M102" i="1"/>
  <c r="I102" i="1"/>
  <c r="H102" i="1"/>
  <c r="J102" i="1" s="1"/>
  <c r="K102" i="1" s="1"/>
  <c r="N102" i="1" s="1"/>
  <c r="G102" i="1"/>
  <c r="L101" i="1"/>
  <c r="M101" i="1" s="1"/>
  <c r="I101" i="1"/>
  <c r="H101" i="1"/>
  <c r="J101" i="1" s="1"/>
  <c r="K101" i="1" s="1"/>
  <c r="N101" i="1" s="1"/>
  <c r="O101" i="1" s="1"/>
  <c r="G101" i="1"/>
  <c r="L100" i="1"/>
  <c r="M100" i="1" s="1"/>
  <c r="I100" i="1"/>
  <c r="J100" i="1" s="1"/>
  <c r="K100" i="1" s="1"/>
  <c r="N100" i="1" s="1"/>
  <c r="H100" i="1"/>
  <c r="G100" i="1"/>
  <c r="L99" i="1"/>
  <c r="M99" i="1" s="1"/>
  <c r="I99" i="1"/>
  <c r="J99" i="1" s="1"/>
  <c r="K99" i="1" s="1"/>
  <c r="N99" i="1" s="1"/>
  <c r="H99" i="1"/>
  <c r="G99" i="1"/>
  <c r="I98" i="1"/>
  <c r="H98" i="1"/>
  <c r="J98" i="1" s="1"/>
  <c r="K98" i="1" s="1"/>
  <c r="N98" i="1" s="1"/>
  <c r="T98" i="1" s="1"/>
  <c r="G98" i="1"/>
  <c r="I97" i="1"/>
  <c r="H97" i="1"/>
  <c r="G97" i="1"/>
  <c r="I96" i="1"/>
  <c r="H96" i="1"/>
  <c r="J96" i="1" s="1"/>
  <c r="K96" i="1" s="1"/>
  <c r="G96" i="1"/>
  <c r="I95" i="1"/>
  <c r="J95" i="1" s="1"/>
  <c r="H95" i="1"/>
  <c r="G95" i="1"/>
  <c r="I94" i="1"/>
  <c r="H94" i="1"/>
  <c r="J94" i="1" s="1"/>
  <c r="K94" i="1" s="1"/>
  <c r="G94" i="1"/>
  <c r="I93" i="1"/>
  <c r="J93" i="1" s="1"/>
  <c r="H93" i="1"/>
  <c r="G93" i="1"/>
  <c r="I92" i="1"/>
  <c r="H92" i="1"/>
  <c r="G92" i="1"/>
  <c r="D91" i="1"/>
  <c r="AQ91" i="1" s="1"/>
  <c r="T82" i="1"/>
  <c r="T81" i="1"/>
  <c r="I69" i="1"/>
  <c r="H69" i="1"/>
  <c r="J69" i="1" s="1"/>
  <c r="G46" i="1"/>
  <c r="H46" i="1"/>
  <c r="I46" i="1"/>
  <c r="L46" i="1"/>
  <c r="M46" i="1" s="1"/>
  <c r="G47" i="1"/>
  <c r="H47" i="1"/>
  <c r="I47" i="1"/>
  <c r="L47" i="1"/>
  <c r="M47" i="1" s="1"/>
  <c r="G48" i="1"/>
  <c r="H48" i="1"/>
  <c r="I48" i="1"/>
  <c r="L48" i="1"/>
  <c r="M48" i="1" s="1"/>
  <c r="G49" i="1"/>
  <c r="H49" i="1"/>
  <c r="I49" i="1"/>
  <c r="J49" i="1" s="1"/>
  <c r="K49" i="1" s="1"/>
  <c r="N49" i="1" s="1"/>
  <c r="O49" i="1" s="1"/>
  <c r="L49" i="1"/>
  <c r="M49" i="1"/>
  <c r="G50" i="1"/>
  <c r="H50" i="1"/>
  <c r="J50" i="1" s="1"/>
  <c r="K50" i="1" s="1"/>
  <c r="N50" i="1" s="1"/>
  <c r="I50" i="1"/>
  <c r="L50" i="1"/>
  <c r="M50" i="1" s="1"/>
  <c r="G51" i="1"/>
  <c r="H51" i="1"/>
  <c r="J51" i="1" s="1"/>
  <c r="K51" i="1" s="1"/>
  <c r="N51" i="1" s="1"/>
  <c r="T51" i="1" s="1"/>
  <c r="AC51" i="1" s="1"/>
  <c r="AB51" i="1" s="1"/>
  <c r="I51" i="1"/>
  <c r="L51" i="1"/>
  <c r="M51" i="1" s="1"/>
  <c r="G52" i="1"/>
  <c r="H52" i="1"/>
  <c r="I52" i="1"/>
  <c r="J52" i="1" s="1"/>
  <c r="K52" i="1" s="1"/>
  <c r="N52" i="1" s="1"/>
  <c r="T52" i="1" s="1"/>
  <c r="L52" i="1"/>
  <c r="M52" i="1" s="1"/>
  <c r="G45" i="1"/>
  <c r="H45" i="1"/>
  <c r="I45" i="1"/>
  <c r="L45" i="1"/>
  <c r="M45" i="1"/>
  <c r="U57" i="1"/>
  <c r="L78" i="1"/>
  <c r="M78" i="1" s="1"/>
  <c r="I78" i="1"/>
  <c r="H78" i="1"/>
  <c r="G78" i="1"/>
  <c r="L77" i="1"/>
  <c r="M77" i="1" s="1"/>
  <c r="I77" i="1"/>
  <c r="H77" i="1"/>
  <c r="G77" i="1"/>
  <c r="L76" i="1"/>
  <c r="M76" i="1" s="1"/>
  <c r="I76" i="1"/>
  <c r="H76" i="1"/>
  <c r="G76" i="1"/>
  <c r="L75" i="1"/>
  <c r="M75" i="1"/>
  <c r="I75" i="1"/>
  <c r="H75" i="1"/>
  <c r="J75" i="1" s="1"/>
  <c r="K75" i="1" s="1"/>
  <c r="N75" i="1" s="1"/>
  <c r="G75" i="1"/>
  <c r="L74" i="1"/>
  <c r="M74" i="1" s="1"/>
  <c r="I74" i="1"/>
  <c r="H74" i="1"/>
  <c r="J74" i="1" s="1"/>
  <c r="G74" i="1"/>
  <c r="L73" i="1"/>
  <c r="M73" i="1" s="1"/>
  <c r="I73" i="1"/>
  <c r="J73" i="1" s="1"/>
  <c r="K73" i="1" s="1"/>
  <c r="N73" i="1" s="1"/>
  <c r="H73" i="1"/>
  <c r="G73" i="1"/>
  <c r="I72" i="1"/>
  <c r="H72" i="1"/>
  <c r="J72" i="1" s="1"/>
  <c r="K72" i="1" s="1"/>
  <c r="N72" i="1" s="1"/>
  <c r="P72" i="1" s="1"/>
  <c r="G72" i="1"/>
  <c r="I71" i="1"/>
  <c r="H71" i="1"/>
  <c r="G71" i="1"/>
  <c r="I70" i="1"/>
  <c r="H70" i="1"/>
  <c r="G70" i="1"/>
  <c r="G69" i="1"/>
  <c r="I68" i="1"/>
  <c r="J68" i="1" s="1"/>
  <c r="K68" i="1" s="1"/>
  <c r="H68" i="1"/>
  <c r="G68" i="1"/>
  <c r="I67" i="1"/>
  <c r="H67" i="1"/>
  <c r="G67" i="1"/>
  <c r="I66" i="1"/>
  <c r="J66" i="1" s="1"/>
  <c r="H66" i="1"/>
  <c r="G66" i="1"/>
  <c r="T56" i="1"/>
  <c r="T55" i="1"/>
  <c r="U31" i="1"/>
  <c r="N39" i="1"/>
  <c r="T39" i="1" s="1"/>
  <c r="I44" i="1"/>
  <c r="H44" i="1"/>
  <c r="J44" i="1" s="1"/>
  <c r="K44" i="1" s="1"/>
  <c r="G44" i="1"/>
  <c r="I43" i="1"/>
  <c r="H43" i="1"/>
  <c r="G43" i="1"/>
  <c r="I42" i="1"/>
  <c r="H42" i="1"/>
  <c r="J42" i="1" s="1"/>
  <c r="K42" i="1" s="1"/>
  <c r="G42" i="1"/>
  <c r="I41" i="1"/>
  <c r="J41" i="1" s="1"/>
  <c r="K41" i="1" s="1"/>
  <c r="N41" i="1" s="1"/>
  <c r="T41" i="1" s="1"/>
  <c r="H41" i="1"/>
  <c r="G41" i="1"/>
  <c r="I40" i="1"/>
  <c r="H40" i="1"/>
  <c r="G40" i="1"/>
  <c r="T30" i="1"/>
  <c r="T29" i="1"/>
  <c r="U35" i="1"/>
  <c r="U34" i="1"/>
  <c r="U58" i="1"/>
  <c r="U59" i="1"/>
  <c r="T54" i="1"/>
  <c r="U65" i="1"/>
  <c r="T65" i="1"/>
  <c r="U32" i="1"/>
  <c r="U33" i="1"/>
  <c r="L228" i="1"/>
  <c r="M228" i="1" s="1"/>
  <c r="L252" i="1"/>
  <c r="M252" i="1" s="1"/>
  <c r="L202" i="1"/>
  <c r="M202" i="1" s="1"/>
  <c r="J306" i="1"/>
  <c r="K306" i="1" s="1"/>
  <c r="L197" i="1"/>
  <c r="M197" i="1" s="1"/>
  <c r="K152" i="1"/>
  <c r="N152" i="1" s="1"/>
  <c r="O152" i="1" s="1"/>
  <c r="L171" i="1"/>
  <c r="M171" i="1"/>
  <c r="K199" i="1"/>
  <c r="L69" i="1"/>
  <c r="M69" i="1" s="1"/>
  <c r="L251" i="1"/>
  <c r="M251" i="1" s="1"/>
  <c r="K337" i="1"/>
  <c r="N337" i="1" s="1"/>
  <c r="O337" i="1" s="1"/>
  <c r="L71" i="1"/>
  <c r="M71" i="1" s="1"/>
  <c r="L173" i="1"/>
  <c r="M173" i="1" s="1"/>
  <c r="J327" i="1"/>
  <c r="K327" i="1" s="1"/>
  <c r="L327" i="1"/>
  <c r="L72" i="1"/>
  <c r="M72" i="1"/>
  <c r="J278" i="1"/>
  <c r="K278" i="1" s="1"/>
  <c r="N278" i="1" s="1"/>
  <c r="P278" i="1" s="1"/>
  <c r="J280" i="1"/>
  <c r="K280" i="1" s="1"/>
  <c r="J281" i="1"/>
  <c r="K281" i="1" s="1"/>
  <c r="L326" i="1"/>
  <c r="M326" i="1" s="1"/>
  <c r="L170" i="1"/>
  <c r="M170" i="1" s="1"/>
  <c r="K176" i="1"/>
  <c r="N176" i="1" s="1"/>
  <c r="J233" i="1"/>
  <c r="K233" i="1" s="1"/>
  <c r="N233" i="1" s="1"/>
  <c r="T233" i="1" s="1"/>
  <c r="AC233" i="1" s="1"/>
  <c r="AB233" i="1" s="1"/>
  <c r="K305" i="1"/>
  <c r="N305" i="1" s="1"/>
  <c r="O305" i="1" s="1"/>
  <c r="K331" i="1"/>
  <c r="N331" i="1" s="1"/>
  <c r="P331" i="1" s="1"/>
  <c r="J332" i="1"/>
  <c r="K332" i="1" s="1"/>
  <c r="L201" i="1"/>
  <c r="M201" i="1" s="1"/>
  <c r="L223" i="1"/>
  <c r="M223" i="1" s="1"/>
  <c r="J67" i="1"/>
  <c r="K67" i="1" s="1"/>
  <c r="J121" i="1"/>
  <c r="K121" i="1" s="1"/>
  <c r="L121" i="1"/>
  <c r="M121" i="1" s="1"/>
  <c r="L122" i="1"/>
  <c r="M122" i="1" s="1"/>
  <c r="K286" i="1"/>
  <c r="N286" i="1" s="1"/>
  <c r="O286" i="1" s="1"/>
  <c r="L276" i="1"/>
  <c r="M276" i="1" s="1"/>
  <c r="L196" i="1"/>
  <c r="J257" i="1"/>
  <c r="K257" i="1" s="1"/>
  <c r="N257" i="1" s="1"/>
  <c r="L277" i="1"/>
  <c r="M277" i="1" s="1"/>
  <c r="L301" i="1"/>
  <c r="M301" i="1"/>
  <c r="L41" i="1"/>
  <c r="M41" i="1" s="1"/>
  <c r="L98" i="1"/>
  <c r="M98" i="1" s="1"/>
  <c r="J252" i="1"/>
  <c r="K252" i="1" s="1"/>
  <c r="J307" i="1"/>
  <c r="K307" i="1" s="1"/>
  <c r="L274" i="1"/>
  <c r="J308" i="1"/>
  <c r="K308" i="1" s="1"/>
  <c r="K204" i="1"/>
  <c r="N204" i="1" s="1"/>
  <c r="O204" i="1" s="1"/>
  <c r="L44" i="1"/>
  <c r="M44" i="1" s="1"/>
  <c r="N44" i="1"/>
  <c r="K177" i="1"/>
  <c r="L328" i="1"/>
  <c r="M328" i="1" s="1"/>
  <c r="J334" i="1"/>
  <c r="K334" i="1" s="1"/>
  <c r="N334" i="1" s="1"/>
  <c r="L43" i="1"/>
  <c r="M43" i="1" s="1"/>
  <c r="L300" i="1"/>
  <c r="M300" i="1" s="1"/>
  <c r="L226" i="1"/>
  <c r="M226" i="1" s="1"/>
  <c r="L118" i="1"/>
  <c r="L199" i="1"/>
  <c r="M199" i="1"/>
  <c r="L200" i="1"/>
  <c r="M200" i="1"/>
  <c r="L329" i="1"/>
  <c r="M329" i="1"/>
  <c r="L97" i="1"/>
  <c r="M97" i="1"/>
  <c r="L70" i="1"/>
  <c r="M70" i="1"/>
  <c r="L119" i="1"/>
  <c r="M119" i="1" s="1"/>
  <c r="J250" i="1"/>
  <c r="J258" i="1"/>
  <c r="K258" i="1" s="1"/>
  <c r="AU42" i="1"/>
  <c r="AU39" i="1"/>
  <c r="AU33" i="1"/>
  <c r="AU37" i="1"/>
  <c r="AU41" i="1"/>
  <c r="AU30" i="1"/>
  <c r="AU34" i="1"/>
  <c r="AU38" i="1"/>
  <c r="L120" i="1"/>
  <c r="M120" i="1" s="1"/>
  <c r="L42" i="1"/>
  <c r="M42" i="1" s="1"/>
  <c r="K170" i="1"/>
  <c r="L303" i="1"/>
  <c r="M303" i="1" s="1"/>
  <c r="L174" i="1"/>
  <c r="M174" i="1" s="1"/>
  <c r="L198" i="1"/>
  <c r="M198" i="1" s="1"/>
  <c r="L68" i="1"/>
  <c r="M68" i="1" s="1"/>
  <c r="L145" i="1"/>
  <c r="L275" i="1"/>
  <c r="M275" i="1" s="1"/>
  <c r="L224" i="1"/>
  <c r="M224" i="1"/>
  <c r="L96" i="1"/>
  <c r="M96" i="1"/>
  <c r="L222" i="1"/>
  <c r="M222" i="1"/>
  <c r="L146" i="1"/>
  <c r="M146" i="1" s="1"/>
  <c r="L67" i="1"/>
  <c r="M67" i="1" s="1"/>
  <c r="L302" i="1"/>
  <c r="M302" i="1" s="1"/>
  <c r="L172" i="1"/>
  <c r="M172" i="1" s="1"/>
  <c r="L227" i="1"/>
  <c r="M227" i="1"/>
  <c r="L95" i="1"/>
  <c r="M95" i="1"/>
  <c r="L147" i="1"/>
  <c r="M147" i="1" s="1"/>
  <c r="K248" i="1"/>
  <c r="L248" i="1"/>
  <c r="M248" i="1"/>
  <c r="L144" i="1"/>
  <c r="K93" i="1"/>
  <c r="L93" i="1"/>
  <c r="M93" i="1"/>
  <c r="L94" i="1"/>
  <c r="M94" i="1"/>
  <c r="L225" i="1"/>
  <c r="K249" i="1"/>
  <c r="L249" i="1"/>
  <c r="L250" i="1"/>
  <c r="M250" i="1" s="1"/>
  <c r="K175" i="1"/>
  <c r="N175" i="1" s="1"/>
  <c r="O175" i="1" s="1"/>
  <c r="M118" i="1"/>
  <c r="L131" i="1"/>
  <c r="M131" i="1" s="1"/>
  <c r="M132" i="1" s="1"/>
  <c r="AQ95" i="1"/>
  <c r="AU35" i="1"/>
  <c r="AQ121" i="1"/>
  <c r="AQ198" i="1"/>
  <c r="AQ146" i="1"/>
  <c r="AQ98" i="1"/>
  <c r="AQ201" i="1"/>
  <c r="AQ226" i="1"/>
  <c r="AQ174" i="1"/>
  <c r="AQ118" i="1"/>
  <c r="AQ66" i="1"/>
  <c r="AQ275" i="1"/>
  <c r="AQ171" i="1"/>
  <c r="AQ93" i="1"/>
  <c r="AQ199" i="1"/>
  <c r="AQ94" i="1"/>
  <c r="AQ172" i="1"/>
  <c r="AQ72" i="1"/>
  <c r="AQ300" i="1"/>
  <c r="AQ222" i="1"/>
  <c r="AQ170" i="1"/>
  <c r="AQ96" i="1"/>
  <c r="AQ44" i="1"/>
  <c r="AQ249" i="1"/>
  <c r="AQ145" i="1"/>
  <c r="AQ71" i="1"/>
  <c r="AQ277" i="1"/>
  <c r="AQ173" i="1"/>
  <c r="AQ69" i="1"/>
  <c r="AQ303" i="1"/>
  <c r="AQ276" i="1"/>
  <c r="AQ68" i="1"/>
  <c r="AQ250" i="1"/>
  <c r="AQ301" i="1"/>
  <c r="AQ274" i="1"/>
  <c r="AQ200" i="1"/>
  <c r="AQ144" i="1"/>
  <c r="AQ92" i="1"/>
  <c r="AQ40" i="1"/>
  <c r="AQ227" i="1"/>
  <c r="AQ119" i="1"/>
  <c r="AQ67" i="1"/>
  <c r="AQ251" i="1"/>
  <c r="AQ147" i="1"/>
  <c r="AQ43" i="1"/>
  <c r="AQ224" i="1"/>
  <c r="AQ302" i="1"/>
  <c r="AQ120" i="1"/>
  <c r="AQ223" i="1"/>
  <c r="AQ248" i="1"/>
  <c r="AQ196" i="1"/>
  <c r="AQ122" i="1"/>
  <c r="AQ70" i="1"/>
  <c r="AQ42" i="1"/>
  <c r="AQ197" i="1"/>
  <c r="AQ97" i="1"/>
  <c r="AQ41" i="1"/>
  <c r="AQ225" i="1"/>
  <c r="M144" i="1"/>
  <c r="M249" i="1"/>
  <c r="AQ328" i="1"/>
  <c r="AQ326" i="1"/>
  <c r="AQ327" i="1"/>
  <c r="AQ329" i="1"/>
  <c r="AQ346" i="1"/>
  <c r="AQ463" i="1"/>
  <c r="AQ411" i="1"/>
  <c r="AQ438" i="1"/>
  <c r="AQ418" i="1"/>
  <c r="AQ393" i="1"/>
  <c r="AQ371" i="1"/>
  <c r="AQ356" i="1"/>
  <c r="AQ443" i="1"/>
  <c r="AQ457" i="1"/>
  <c r="AQ341" i="1"/>
  <c r="AQ344" i="1"/>
  <c r="AQ359" i="1"/>
  <c r="AQ453" i="1"/>
  <c r="AQ456" i="1"/>
  <c r="AQ369" i="1"/>
  <c r="AQ386" i="1"/>
  <c r="AQ387" i="1"/>
  <c r="AQ445" i="1"/>
  <c r="AQ395" i="1"/>
  <c r="AQ350" i="1"/>
  <c r="AQ464" i="1"/>
  <c r="AQ447" i="1"/>
  <c r="AQ430" i="1"/>
  <c r="AQ449" i="1"/>
  <c r="AQ382" i="1"/>
  <c r="AQ434" i="1"/>
  <c r="AQ357" i="1"/>
  <c r="AQ405" i="1"/>
  <c r="AQ375" i="1"/>
  <c r="AQ313" i="1"/>
  <c r="AQ415" i="1"/>
  <c r="AQ432" i="1"/>
  <c r="AQ439" i="1"/>
  <c r="AQ462" i="1"/>
  <c r="AQ458" i="1"/>
  <c r="AQ422" i="1"/>
  <c r="AQ353" i="1"/>
  <c r="AQ374" i="1"/>
  <c r="AQ347" i="1"/>
  <c r="AQ460" i="1"/>
  <c r="AQ314" i="1"/>
  <c r="AQ420" i="1"/>
  <c r="AQ340" i="1"/>
  <c r="AQ409" i="1"/>
  <c r="AQ392" i="1"/>
  <c r="AQ390" i="1"/>
  <c r="AQ433" i="1"/>
  <c r="AQ354" i="1"/>
  <c r="AQ401" i="1"/>
  <c r="AQ446" i="1"/>
  <c r="AQ461" i="1"/>
  <c r="AQ391" i="1"/>
  <c r="AQ441" i="1"/>
  <c r="AQ397" i="1"/>
  <c r="AQ455" i="1"/>
  <c r="AQ444" i="1"/>
  <c r="AQ417" i="1"/>
  <c r="AQ459" i="1"/>
  <c r="AQ342" i="1"/>
  <c r="AQ426" i="1"/>
  <c r="AQ364" i="1"/>
  <c r="AQ389" i="1"/>
  <c r="AQ403" i="1"/>
  <c r="AQ360" i="1"/>
  <c r="AQ362" i="1"/>
  <c r="AQ451" i="1"/>
  <c r="AQ414" i="1"/>
  <c r="AQ372" i="1"/>
  <c r="AQ440" i="1"/>
  <c r="AQ450" i="1"/>
  <c r="AQ454" i="1"/>
  <c r="AQ370" i="1"/>
  <c r="AQ412" i="1"/>
  <c r="AQ431" i="1"/>
  <c r="AQ408" i="1"/>
  <c r="AQ410" i="1"/>
  <c r="AQ406" i="1"/>
  <c r="AQ339" i="1"/>
  <c r="AQ351" i="1"/>
  <c r="AQ385" i="1"/>
  <c r="AQ400" i="1"/>
  <c r="AQ413" i="1"/>
  <c r="AQ373" i="1"/>
  <c r="AQ355" i="1"/>
  <c r="AQ380" i="1"/>
  <c r="AQ368" i="1"/>
  <c r="AQ437" i="1"/>
  <c r="AQ429" i="1"/>
  <c r="AQ402" i="1"/>
  <c r="AQ396" i="1"/>
  <c r="AQ419" i="1"/>
  <c r="AQ384" i="1"/>
  <c r="AQ381" i="1"/>
  <c r="AQ416" i="1"/>
  <c r="AQ435" i="1"/>
  <c r="AQ436" i="1"/>
  <c r="AQ377" i="1"/>
  <c r="AQ365" i="1"/>
  <c r="AQ423" i="1"/>
  <c r="AQ452" i="1"/>
  <c r="AQ376" i="1"/>
  <c r="AQ399" i="1"/>
  <c r="AQ358" i="1"/>
  <c r="AQ442" i="1"/>
  <c r="AQ465" i="1"/>
  <c r="AQ383" i="1"/>
  <c r="AQ345" i="1"/>
  <c r="AQ404" i="1"/>
  <c r="AQ378" i="1"/>
  <c r="AQ421" i="1"/>
  <c r="AQ348" i="1"/>
  <c r="AQ394" i="1"/>
  <c r="AQ448" i="1"/>
  <c r="AQ352" i="1"/>
  <c r="AQ398" i="1"/>
  <c r="AQ425" i="1"/>
  <c r="AQ424" i="1"/>
  <c r="AQ388" i="1"/>
  <c r="AQ349" i="1"/>
  <c r="AQ361" i="1"/>
  <c r="AQ427" i="1"/>
  <c r="AQ367" i="1"/>
  <c r="AQ366" i="1"/>
  <c r="AQ428" i="1"/>
  <c r="AQ343" i="1"/>
  <c r="AQ407" i="1"/>
  <c r="AQ363" i="1"/>
  <c r="AQ379" i="1"/>
  <c r="N170" i="1"/>
  <c r="P170" i="1" s="1"/>
  <c r="N328" i="1"/>
  <c r="P328" i="1" s="1"/>
  <c r="J20" i="1"/>
  <c r="K20" i="1"/>
  <c r="N20" i="1" s="1"/>
  <c r="N280" i="1"/>
  <c r="O280" i="1" s="1"/>
  <c r="J76" i="1"/>
  <c r="K76" i="1"/>
  <c r="N76" i="1" s="1"/>
  <c r="J77" i="1"/>
  <c r="K77" i="1"/>
  <c r="N77" i="1" s="1"/>
  <c r="J43" i="1"/>
  <c r="K43" i="1" s="1"/>
  <c r="J122" i="1"/>
  <c r="K122" i="1" s="1"/>
  <c r="K123" i="1"/>
  <c r="N123" i="1" s="1"/>
  <c r="O123" i="1" s="1"/>
  <c r="J153" i="1"/>
  <c r="K153" i="1" s="1"/>
  <c r="N153" i="1" s="1"/>
  <c r="K200" i="1"/>
  <c r="N200" i="1" s="1"/>
  <c r="P200" i="1" s="1"/>
  <c r="J302" i="1"/>
  <c r="K302" i="1" s="1"/>
  <c r="N302" i="1" s="1"/>
  <c r="P302" i="1" s="1"/>
  <c r="J326" i="1"/>
  <c r="K326" i="1" s="1"/>
  <c r="N326" i="1" s="1"/>
  <c r="N252" i="1"/>
  <c r="O252" i="1" s="1"/>
  <c r="K74" i="1"/>
  <c r="N74" i="1" s="1"/>
  <c r="J46" i="1"/>
  <c r="K46" i="1" s="1"/>
  <c r="J129" i="1"/>
  <c r="K129" i="1" s="1"/>
  <c r="N129" i="1" s="1"/>
  <c r="J23" i="1"/>
  <c r="K23" i="1" s="1"/>
  <c r="N23" i="1" s="1"/>
  <c r="T23" i="1" s="1"/>
  <c r="J21" i="1"/>
  <c r="L20" i="1"/>
  <c r="M20" i="1" s="1"/>
  <c r="L18" i="1"/>
  <c r="M18" i="1"/>
  <c r="J17" i="1"/>
  <c r="J15" i="1"/>
  <c r="K15" i="1" s="1"/>
  <c r="L261" i="1"/>
  <c r="M261" i="1" s="1"/>
  <c r="M262" i="1" s="1"/>
  <c r="J97" i="1"/>
  <c r="K97" i="1"/>
  <c r="N97" i="1" s="1"/>
  <c r="J103" i="1"/>
  <c r="K103" i="1"/>
  <c r="N103" i="1" s="1"/>
  <c r="J127" i="1"/>
  <c r="K127" i="1" s="1"/>
  <c r="N127" i="1" s="1"/>
  <c r="J144" i="1"/>
  <c r="J147" i="1"/>
  <c r="K147" i="1" s="1"/>
  <c r="N147" i="1" s="1"/>
  <c r="J148" i="1"/>
  <c r="K148" i="1" s="1"/>
  <c r="N148" i="1" s="1"/>
  <c r="T148" i="1" s="1"/>
  <c r="J171" i="1"/>
  <c r="J173" i="1"/>
  <c r="K173" i="1" s="1"/>
  <c r="N173" i="1" s="1"/>
  <c r="J174" i="1"/>
  <c r="K174" i="1" s="1"/>
  <c r="N174" i="1" s="1"/>
  <c r="P174" i="1" s="1"/>
  <c r="J178" i="1"/>
  <c r="K178" i="1" s="1"/>
  <c r="N178" i="1" s="1"/>
  <c r="K196" i="1"/>
  <c r="J198" i="1"/>
  <c r="K198" i="1" s="1"/>
  <c r="N198" i="1" s="1"/>
  <c r="P198" i="1" s="1"/>
  <c r="J202" i="1"/>
  <c r="J206" i="1"/>
  <c r="K206" i="1"/>
  <c r="N206" i="1" s="1"/>
  <c r="J229" i="1"/>
  <c r="K229" i="1" s="1"/>
  <c r="J231" i="1"/>
  <c r="K231" i="1" s="1"/>
  <c r="N231" i="1" s="1"/>
  <c r="P231" i="1" s="1"/>
  <c r="J255" i="1"/>
  <c r="J282" i="1"/>
  <c r="J284" i="1"/>
  <c r="K284" i="1" s="1"/>
  <c r="N284" i="1" s="1"/>
  <c r="J303" i="1"/>
  <c r="K303" i="1" s="1"/>
  <c r="N303" i="1" s="1"/>
  <c r="O303" i="1" s="1"/>
  <c r="J310" i="1"/>
  <c r="K310" i="1" s="1"/>
  <c r="N310" i="1" s="1"/>
  <c r="J329" i="1"/>
  <c r="K329" i="1" s="1"/>
  <c r="N329" i="1" s="1"/>
  <c r="N24" i="1"/>
  <c r="O24" i="1" s="1"/>
  <c r="K21" i="1"/>
  <c r="L21" i="1"/>
  <c r="M21" i="1" s="1"/>
  <c r="K19" i="1"/>
  <c r="L19" i="1"/>
  <c r="M19" i="1" s="1"/>
  <c r="N19" i="1" s="1"/>
  <c r="T19" i="1" s="1"/>
  <c r="K17" i="1"/>
  <c r="N17" i="1" s="1"/>
  <c r="O17" i="1" s="1"/>
  <c r="K202" i="1"/>
  <c r="N202" i="1" s="1"/>
  <c r="P202" i="1" s="1"/>
  <c r="K66" i="1"/>
  <c r="L66" i="1"/>
  <c r="K255" i="1"/>
  <c r="N255" i="1" s="1"/>
  <c r="N229" i="1"/>
  <c r="P229" i="1" s="1"/>
  <c r="K144" i="1"/>
  <c r="N144" i="1" s="1"/>
  <c r="T144" i="1" s="1"/>
  <c r="K69" i="1"/>
  <c r="K282" i="1"/>
  <c r="N282" i="1" s="1"/>
  <c r="O282" i="1" s="1"/>
  <c r="K171" i="1"/>
  <c r="N171" i="1" s="1"/>
  <c r="P171" i="1" s="1"/>
  <c r="J183" i="1"/>
  <c r="K95" i="1"/>
  <c r="N95" i="1" s="1"/>
  <c r="K125" i="1"/>
  <c r="N125" i="1" s="1"/>
  <c r="P125" i="1" s="1"/>
  <c r="L79" i="1"/>
  <c r="M79" i="1"/>
  <c r="M80" i="1" s="1"/>
  <c r="M66" i="1"/>
  <c r="N69" i="1"/>
  <c r="T69" i="1" s="1"/>
  <c r="AC69" i="1" s="1"/>
  <c r="AB69" i="1" s="1"/>
  <c r="AQ7" i="1"/>
  <c r="AQ11" i="1"/>
  <c r="AQ5" i="1"/>
  <c r="AQ8" i="1"/>
  <c r="AQ12" i="1"/>
  <c r="AQ9" i="1"/>
  <c r="AQ10" i="1"/>
  <c r="AQ6" i="1"/>
  <c r="T6" i="1"/>
  <c r="T10" i="1"/>
  <c r="AF10" i="1" s="1"/>
  <c r="AE10" i="1" s="1"/>
  <c r="T9" i="1"/>
  <c r="AF9" i="1" s="1"/>
  <c r="AE9" i="1" s="1"/>
  <c r="N21" i="1"/>
  <c r="P21" i="1" s="1"/>
  <c r="N18" i="1"/>
  <c r="T12" i="1"/>
  <c r="W12" i="1" s="1"/>
  <c r="V12" i="1" s="1"/>
  <c r="T8" i="1"/>
  <c r="AC8" i="1" s="1"/>
  <c r="AB8" i="1" s="1"/>
  <c r="T5" i="1"/>
  <c r="AC5" i="1" s="1"/>
  <c r="AB5" i="1" s="1"/>
  <c r="T11" i="1"/>
  <c r="T7" i="1"/>
  <c r="AC7" i="1" s="1"/>
  <c r="AB7" i="1" s="1"/>
  <c r="N68" i="1"/>
  <c r="T68" i="1" s="1"/>
  <c r="Z68" i="1" s="1"/>
  <c r="Y68" i="1" s="1"/>
  <c r="N67" i="1"/>
  <c r="O67" i="1" s="1"/>
  <c r="N66" i="1"/>
  <c r="T66" i="1" s="1"/>
  <c r="W66" i="1" s="1"/>
  <c r="V66" i="1" s="1"/>
  <c r="P20" i="1"/>
  <c r="B56" i="1"/>
  <c r="B57" i="1" s="1"/>
  <c r="B111" i="1"/>
  <c r="B319" i="1"/>
  <c r="B267" i="1"/>
  <c r="B215" i="1"/>
  <c r="B163" i="1"/>
  <c r="AF6" i="1"/>
  <c r="AE6" i="1" s="1"/>
  <c r="T99" i="1"/>
  <c r="T336" i="1"/>
  <c r="AC336" i="1" s="1"/>
  <c r="AB336" i="1" s="1"/>
  <c r="O336" i="1"/>
  <c r="Q336" i="1" s="1"/>
  <c r="S336" i="1" s="1"/>
  <c r="O312" i="1"/>
  <c r="P118" i="1"/>
  <c r="AL19" i="28"/>
  <c r="AL42" i="28"/>
  <c r="AL21" i="28"/>
  <c r="AL37" i="28"/>
  <c r="J92" i="1"/>
  <c r="J105" i="1"/>
  <c r="L92" i="1"/>
  <c r="K92" i="1"/>
  <c r="M92" i="1"/>
  <c r="L105" i="1"/>
  <c r="M105" i="1"/>
  <c r="M106" i="1" s="1"/>
  <c r="AL36" i="28"/>
  <c r="AL20" i="28"/>
  <c r="AL35" i="28"/>
  <c r="AL17" i="28"/>
  <c r="B160" i="1"/>
  <c r="B161" i="1" s="1"/>
  <c r="B185" i="1"/>
  <c r="B264" i="1"/>
  <c r="B265" i="1" s="1"/>
  <c r="B289" i="1"/>
  <c r="B108" i="1"/>
  <c r="B109" i="1" s="1"/>
  <c r="B59" i="1"/>
  <c r="B30" i="1"/>
  <c r="B31" i="1" s="1"/>
  <c r="B82" i="1"/>
  <c r="B83" i="1" s="1"/>
  <c r="B315" i="1"/>
  <c r="B290" i="1"/>
  <c r="B291" i="1" s="1"/>
  <c r="B211" i="1"/>
  <c r="B186" i="1"/>
  <c r="B187" i="1" s="1"/>
  <c r="AL5" i="28"/>
  <c r="AL30" i="28"/>
  <c r="AL16" i="28"/>
  <c r="AL31" i="28"/>
  <c r="AL25" i="28"/>
  <c r="AL10" i="28"/>
  <c r="AL24" i="28"/>
  <c r="B4" i="1"/>
  <c r="B5" i="1" s="1"/>
  <c r="B166" i="1"/>
  <c r="B218" i="1"/>
  <c r="B270" i="1"/>
  <c r="B322" i="1"/>
  <c r="B114" i="1"/>
  <c r="B62" i="1"/>
  <c r="P67" i="1" l="1"/>
  <c r="Z5" i="1"/>
  <c r="Y5" i="1" s="1"/>
  <c r="T21" i="1"/>
  <c r="AC21" i="1" s="1"/>
  <c r="AB21" i="1" s="1"/>
  <c r="AF5" i="1"/>
  <c r="AE5" i="1" s="1"/>
  <c r="J40" i="1"/>
  <c r="AF259" i="1"/>
  <c r="AE259" i="1" s="1"/>
  <c r="T49" i="1"/>
  <c r="AC49" i="1" s="1"/>
  <c r="AB49" i="1" s="1"/>
  <c r="T252" i="1"/>
  <c r="AF252" i="1" s="1"/>
  <c r="AE252" i="1" s="1"/>
  <c r="AF51" i="1"/>
  <c r="AE51" i="1" s="1"/>
  <c r="AI63" i="1"/>
  <c r="Z309" i="1"/>
  <c r="Y309" i="1" s="1"/>
  <c r="O228" i="1"/>
  <c r="P259" i="1"/>
  <c r="Z10" i="1"/>
  <c r="Y10" i="1" s="1"/>
  <c r="AF336" i="1"/>
  <c r="AE336" i="1" s="1"/>
  <c r="P252" i="1"/>
  <c r="Q252" i="1" s="1"/>
  <c r="S252" i="1" s="1"/>
  <c r="W336" i="1"/>
  <c r="V336" i="1" s="1"/>
  <c r="Z336" i="1"/>
  <c r="Y336" i="1" s="1"/>
  <c r="J16" i="1"/>
  <c r="K16" i="1" s="1"/>
  <c r="T17" i="1"/>
  <c r="AF17" i="1" s="1"/>
  <c r="AE17" i="1" s="1"/>
  <c r="P126" i="1"/>
  <c r="Q126" i="1" s="1"/>
  <c r="S126" i="1" s="1"/>
  <c r="Z66" i="1"/>
  <c r="Y66" i="1" s="1"/>
  <c r="P303" i="1"/>
  <c r="T175" i="1"/>
  <c r="AF175" i="1" s="1"/>
  <c r="AE175" i="1" s="1"/>
  <c r="O72" i="1"/>
  <c r="Q72" i="1" s="1"/>
  <c r="S72" i="1" s="1"/>
  <c r="P68" i="1"/>
  <c r="T126" i="1"/>
  <c r="T303" i="1"/>
  <c r="P175" i="1"/>
  <c r="Q175" i="1" s="1"/>
  <c r="AF68" i="1"/>
  <c r="AE68" i="1" s="1"/>
  <c r="AC66" i="1"/>
  <c r="AB66" i="1" s="1"/>
  <c r="T170" i="1"/>
  <c r="W170" i="1" s="1"/>
  <c r="V170" i="1" s="1"/>
  <c r="T231" i="1"/>
  <c r="Z231" i="1" s="1"/>
  <c r="Y231" i="1" s="1"/>
  <c r="O170" i="1"/>
  <c r="Q170" i="1" s="1"/>
  <c r="S170" i="1" s="1"/>
  <c r="P69" i="1"/>
  <c r="U336" i="1"/>
  <c r="AF66" i="1"/>
  <c r="AE66" i="1" s="1"/>
  <c r="T72" i="1"/>
  <c r="AF72" i="1" s="1"/>
  <c r="AE72" i="1" s="1"/>
  <c r="O231" i="1"/>
  <c r="Q231" i="1" s="1"/>
  <c r="AC144" i="1"/>
  <c r="AB144" i="1" s="1"/>
  <c r="AF144" i="1"/>
  <c r="AE144" i="1" s="1"/>
  <c r="W23" i="1"/>
  <c r="V23" i="1" s="1"/>
  <c r="AC23" i="1"/>
  <c r="AB23" i="1" s="1"/>
  <c r="AF148" i="1"/>
  <c r="AE148" i="1" s="1"/>
  <c r="Z148" i="1"/>
  <c r="Y148" i="1" s="1"/>
  <c r="Z69" i="1"/>
  <c r="Y69" i="1" s="1"/>
  <c r="P101" i="1"/>
  <c r="W7" i="1"/>
  <c r="V7" i="1" s="1"/>
  <c r="AF154" i="1"/>
  <c r="AE154" i="1" s="1"/>
  <c r="R336" i="1"/>
  <c r="T200" i="1"/>
  <c r="Q228" i="1"/>
  <c r="R228" i="1" s="1"/>
  <c r="T101" i="1"/>
  <c r="W101" i="1" s="1"/>
  <c r="V101" i="1" s="1"/>
  <c r="O200" i="1"/>
  <c r="Q200" i="1" s="1"/>
  <c r="S200" i="1" s="1"/>
  <c r="O21" i="1"/>
  <c r="Q21" i="1" s="1"/>
  <c r="T24" i="1"/>
  <c r="AC24" i="1" s="1"/>
  <c r="AB24" i="1" s="1"/>
  <c r="O154" i="1"/>
  <c r="P154" i="1"/>
  <c r="AC19" i="1"/>
  <c r="AB19" i="1" s="1"/>
  <c r="W19" i="1"/>
  <c r="V19" i="1" s="1"/>
  <c r="AF130" i="1"/>
  <c r="AE130" i="1" s="1"/>
  <c r="Z130" i="1"/>
  <c r="Y130" i="1" s="1"/>
  <c r="AC130" i="1"/>
  <c r="AB130" i="1" s="1"/>
  <c r="W130" i="1"/>
  <c r="V130" i="1" s="1"/>
  <c r="W68" i="1"/>
  <c r="V68" i="1" s="1"/>
  <c r="W309" i="1"/>
  <c r="V309" i="1" s="1"/>
  <c r="AF23" i="1"/>
  <c r="AE23" i="1" s="1"/>
  <c r="Z259" i="1"/>
  <c r="Y259" i="1" s="1"/>
  <c r="Q39" i="1"/>
  <c r="S39" i="1" s="1"/>
  <c r="P309" i="1"/>
  <c r="O197" i="1"/>
  <c r="P49" i="1"/>
  <c r="Q49" i="1" s="1"/>
  <c r="R49" i="1" s="1"/>
  <c r="P24" i="1"/>
  <c r="Q24" i="1" s="1"/>
  <c r="Z51" i="1"/>
  <c r="Y51" i="1" s="1"/>
  <c r="T305" i="1"/>
  <c r="O69" i="1"/>
  <c r="Q69" i="1" s="1"/>
  <c r="W69" i="1"/>
  <c r="V69" i="1" s="1"/>
  <c r="Z8" i="1"/>
  <c r="Y8" i="1" s="1"/>
  <c r="AC68" i="1"/>
  <c r="AB68" i="1" s="1"/>
  <c r="AF309" i="1"/>
  <c r="AE309" i="1" s="1"/>
  <c r="W233" i="1"/>
  <c r="V233" i="1" s="1"/>
  <c r="AF49" i="1"/>
  <c r="AE49" i="1" s="1"/>
  <c r="W259" i="1"/>
  <c r="V259" i="1" s="1"/>
  <c r="AC17" i="1"/>
  <c r="AB17" i="1" s="1"/>
  <c r="AF8" i="1"/>
  <c r="AE8" i="1" s="1"/>
  <c r="P197" i="1"/>
  <c r="T228" i="1"/>
  <c r="W51" i="1"/>
  <c r="V51" i="1" s="1"/>
  <c r="O259" i="1"/>
  <c r="Q259" i="1" s="1"/>
  <c r="P305" i="1"/>
  <c r="Q305" i="1" s="1"/>
  <c r="U305" i="1" s="1"/>
  <c r="AF69" i="1"/>
  <c r="AE69" i="1" s="1"/>
  <c r="W17" i="1"/>
  <c r="V17" i="1" s="1"/>
  <c r="O68" i="1"/>
  <c r="Q68" i="1" s="1"/>
  <c r="Z23" i="1"/>
  <c r="Y23" i="1" s="1"/>
  <c r="O309" i="1"/>
  <c r="T202" i="1"/>
  <c r="W202" i="1" s="1"/>
  <c r="V202" i="1" s="1"/>
  <c r="W8" i="1"/>
  <c r="V8" i="1" s="1"/>
  <c r="P17" i="1"/>
  <c r="Q17" i="1" s="1"/>
  <c r="R17" i="1" s="1"/>
  <c r="AI64" i="1"/>
  <c r="W52" i="1"/>
  <c r="V52" i="1" s="1"/>
  <c r="AC52" i="1"/>
  <c r="AB52" i="1" s="1"/>
  <c r="Z52" i="1"/>
  <c r="Y52" i="1" s="1"/>
  <c r="AF52" i="1"/>
  <c r="AE52" i="1" s="1"/>
  <c r="AC98" i="1"/>
  <c r="AB98" i="1" s="1"/>
  <c r="W98" i="1"/>
  <c r="V98" i="1" s="1"/>
  <c r="Z233" i="1"/>
  <c r="Y233" i="1" s="1"/>
  <c r="T91" i="1"/>
  <c r="O98" i="1"/>
  <c r="T123" i="1"/>
  <c r="W118" i="1"/>
  <c r="V118" i="1" s="1"/>
  <c r="Z12" i="1"/>
  <c r="Y12" i="1" s="1"/>
  <c r="AF7" i="1"/>
  <c r="AE7" i="1" s="1"/>
  <c r="P280" i="1"/>
  <c r="Q280" i="1" s="1"/>
  <c r="Z9" i="1"/>
  <c r="Y9" i="1" s="1"/>
  <c r="AF19" i="1"/>
  <c r="AE19" i="1" s="1"/>
  <c r="AF233" i="1"/>
  <c r="AE233" i="1" s="1"/>
  <c r="P98" i="1"/>
  <c r="P123" i="1"/>
  <c r="Q123" i="1" s="1"/>
  <c r="AC118" i="1"/>
  <c r="AB118" i="1" s="1"/>
  <c r="O198" i="1"/>
  <c r="Q198" i="1" s="1"/>
  <c r="AF12" i="1"/>
  <c r="AE12" i="1" s="1"/>
  <c r="T280" i="1"/>
  <c r="Z7" i="1"/>
  <c r="Y7" i="1" s="1"/>
  <c r="Z19" i="1"/>
  <c r="Y19" i="1" s="1"/>
  <c r="O118" i="1"/>
  <c r="Q118" i="1" s="1"/>
  <c r="S118" i="1" s="1"/>
  <c r="O202" i="1"/>
  <c r="Q202" i="1" s="1"/>
  <c r="S202" i="1" s="1"/>
  <c r="AF118" i="1"/>
  <c r="AE118" i="1" s="1"/>
  <c r="T198" i="1"/>
  <c r="W253" i="1"/>
  <c r="V253" i="1" s="1"/>
  <c r="Z253" i="1"/>
  <c r="Y253" i="1" s="1"/>
  <c r="AF253" i="1"/>
  <c r="AE253" i="1" s="1"/>
  <c r="AC253" i="1"/>
  <c r="AB253" i="1" s="1"/>
  <c r="R200" i="1"/>
  <c r="AF41" i="1"/>
  <c r="AE41" i="1" s="1"/>
  <c r="AC41" i="1"/>
  <c r="AB41" i="1" s="1"/>
  <c r="Z41" i="1"/>
  <c r="Y41" i="1" s="1"/>
  <c r="W41" i="1"/>
  <c r="V41" i="1" s="1"/>
  <c r="AC154" i="1"/>
  <c r="AB154" i="1" s="1"/>
  <c r="T67" i="1"/>
  <c r="Q101" i="1"/>
  <c r="W49" i="1"/>
  <c r="V49" i="1" s="1"/>
  <c r="AF98" i="1"/>
  <c r="AE98" i="1" s="1"/>
  <c r="O328" i="1"/>
  <c r="Q328" i="1" s="1"/>
  <c r="AC10" i="1"/>
  <c r="AB10" i="1" s="1"/>
  <c r="AI61" i="1"/>
  <c r="T328" i="1"/>
  <c r="AF328" i="1" s="1"/>
  <c r="AE328" i="1" s="1"/>
  <c r="W10" i="1"/>
  <c r="V10" i="1" s="1"/>
  <c r="P312" i="1"/>
  <c r="Q312" i="1" s="1"/>
  <c r="T254" i="1"/>
  <c r="Z154" i="1"/>
  <c r="Y154" i="1" s="1"/>
  <c r="Z49" i="1"/>
  <c r="Y49" i="1" s="1"/>
  <c r="AC148" i="1"/>
  <c r="AB148" i="1" s="1"/>
  <c r="Z144" i="1"/>
  <c r="Y144" i="1" s="1"/>
  <c r="T232" i="1"/>
  <c r="Z232" i="1" s="1"/>
  <c r="Y232" i="1" s="1"/>
  <c r="Z98" i="1"/>
  <c r="Y98" i="1" s="1"/>
  <c r="W148" i="1"/>
  <c r="V148" i="1" s="1"/>
  <c r="W144" i="1"/>
  <c r="V144" i="1" s="1"/>
  <c r="W5" i="1"/>
  <c r="V5" i="1" s="1"/>
  <c r="P254" i="1"/>
  <c r="Q254" i="1" s="1"/>
  <c r="O232" i="1"/>
  <c r="Q232" i="1" s="1"/>
  <c r="AI60" i="1"/>
  <c r="AC197" i="1"/>
  <c r="AB197" i="1" s="1"/>
  <c r="AF197" i="1"/>
  <c r="AE197" i="1" s="1"/>
  <c r="Z197" i="1"/>
  <c r="Y197" i="1" s="1"/>
  <c r="W312" i="1"/>
  <c r="V312" i="1" s="1"/>
  <c r="Z312" i="1"/>
  <c r="Y312" i="1" s="1"/>
  <c r="AF312" i="1"/>
  <c r="AE312" i="1" s="1"/>
  <c r="Z126" i="1"/>
  <c r="Y126" i="1" s="1"/>
  <c r="W126" i="1"/>
  <c r="V126" i="1" s="1"/>
  <c r="T255" i="1"/>
  <c r="P255" i="1"/>
  <c r="O255" i="1"/>
  <c r="P286" i="1"/>
  <c r="Q286" i="1" s="1"/>
  <c r="T286" i="1"/>
  <c r="K14" i="1"/>
  <c r="L14" i="1"/>
  <c r="J27" i="1"/>
  <c r="P26" i="1"/>
  <c r="T26" i="1"/>
  <c r="O26" i="1"/>
  <c r="P22" i="1"/>
  <c r="T22" i="1"/>
  <c r="O22" i="1"/>
  <c r="AF126" i="1"/>
  <c r="AE126" i="1" s="1"/>
  <c r="W197" i="1"/>
  <c r="V197" i="1" s="1"/>
  <c r="O66" i="1"/>
  <c r="P66" i="1"/>
  <c r="AF11" i="1"/>
  <c r="AE11" i="1" s="1"/>
  <c r="Z11" i="1"/>
  <c r="Y11" i="1" s="1"/>
  <c r="AC11" i="1"/>
  <c r="AB11" i="1" s="1"/>
  <c r="P18" i="1"/>
  <c r="O18" i="1"/>
  <c r="T18" i="1"/>
  <c r="O125" i="1"/>
  <c r="Q125" i="1" s="1"/>
  <c r="T125" i="1"/>
  <c r="P282" i="1"/>
  <c r="Q282" i="1" s="1"/>
  <c r="T282" i="1"/>
  <c r="S17" i="1"/>
  <c r="O144" i="1"/>
  <c r="P144" i="1"/>
  <c r="Z205" i="1"/>
  <c r="Y205" i="1" s="1"/>
  <c r="AC205" i="1"/>
  <c r="AB205" i="1" s="1"/>
  <c r="W205" i="1"/>
  <c r="V205" i="1" s="1"/>
  <c r="AF205" i="1"/>
  <c r="AE205" i="1" s="1"/>
  <c r="AC126" i="1"/>
  <c r="AB126" i="1" s="1"/>
  <c r="Z99" i="1"/>
  <c r="Y99" i="1" s="1"/>
  <c r="AF99" i="1"/>
  <c r="AE99" i="1" s="1"/>
  <c r="W99" i="1"/>
  <c r="V99" i="1" s="1"/>
  <c r="AC99" i="1"/>
  <c r="AB99" i="1" s="1"/>
  <c r="O329" i="1"/>
  <c r="T329" i="1"/>
  <c r="AF329" i="1" s="1"/>
  <c r="AE329" i="1" s="1"/>
  <c r="P329" i="1"/>
  <c r="AC12" i="1"/>
  <c r="AB12" i="1" s="1"/>
  <c r="O95" i="1"/>
  <c r="T95" i="1"/>
  <c r="P95" i="1"/>
  <c r="T229" i="1"/>
  <c r="O229" i="1"/>
  <c r="Q229" i="1" s="1"/>
  <c r="R229" i="1" s="1"/>
  <c r="K250" i="1"/>
  <c r="N250" i="1" s="1"/>
  <c r="T44" i="1"/>
  <c r="O44" i="1"/>
  <c r="P44" i="1"/>
  <c r="M274" i="1"/>
  <c r="L287" i="1"/>
  <c r="M287" i="1" s="1"/>
  <c r="M288" i="1" s="1"/>
  <c r="O52" i="1"/>
  <c r="P52" i="1"/>
  <c r="T203" i="1"/>
  <c r="O203" i="1"/>
  <c r="P203" i="1"/>
  <c r="T285" i="1"/>
  <c r="O285" i="1"/>
  <c r="P285" i="1"/>
  <c r="Z21" i="1"/>
  <c r="Y21" i="1" s="1"/>
  <c r="W21" i="1"/>
  <c r="V21" i="1" s="1"/>
  <c r="AF21" i="1"/>
  <c r="AE21" i="1" s="1"/>
  <c r="W6" i="1"/>
  <c r="V6" i="1" s="1"/>
  <c r="AC6" i="1"/>
  <c r="AB6" i="1" s="1"/>
  <c r="Z6" i="1"/>
  <c r="Y6" i="1" s="1"/>
  <c r="P19" i="1"/>
  <c r="O19" i="1"/>
  <c r="O20" i="1"/>
  <c r="Q20" i="1" s="1"/>
  <c r="S20" i="1" s="1"/>
  <c r="T20" i="1"/>
  <c r="T208" i="1"/>
  <c r="P208" i="1"/>
  <c r="O208" i="1"/>
  <c r="O258" i="1"/>
  <c r="P258" i="1"/>
  <c r="T258" i="1"/>
  <c r="N338" i="1"/>
  <c r="AC9" i="1"/>
  <c r="AB9" i="1" s="1"/>
  <c r="W9" i="1"/>
  <c r="V9" i="1" s="1"/>
  <c r="T171" i="1"/>
  <c r="O171" i="1"/>
  <c r="Q171" i="1" s="1"/>
  <c r="Q169" i="1"/>
  <c r="T169" i="1"/>
  <c r="N172" i="1"/>
  <c r="N43" i="1"/>
  <c r="T43" i="1" s="1"/>
  <c r="M225" i="1"/>
  <c r="L235" i="1"/>
  <c r="M235" i="1" s="1"/>
  <c r="M236" i="1" s="1"/>
  <c r="AU36" i="1"/>
  <c r="AU31" i="1"/>
  <c r="AU32" i="1"/>
  <c r="P334" i="1"/>
  <c r="O334" i="1"/>
  <c r="T334" i="1"/>
  <c r="N307" i="1"/>
  <c r="T331" i="1"/>
  <c r="O331" i="1"/>
  <c r="Q331" i="1" s="1"/>
  <c r="T176" i="1"/>
  <c r="AC176" i="1" s="1"/>
  <c r="AB176" i="1" s="1"/>
  <c r="P176" i="1"/>
  <c r="O176" i="1"/>
  <c r="N306" i="1"/>
  <c r="P306" i="1" s="1"/>
  <c r="N124" i="1"/>
  <c r="P124" i="1" s="1"/>
  <c r="N128" i="1"/>
  <c r="P205" i="1"/>
  <c r="O205" i="1"/>
  <c r="N301" i="1"/>
  <c r="J209" i="1"/>
  <c r="P204" i="1"/>
  <c r="Q204" i="1" s="1"/>
  <c r="T204" i="1"/>
  <c r="M196" i="1"/>
  <c r="N196" i="1" s="1"/>
  <c r="L209" i="1"/>
  <c r="M209" i="1" s="1"/>
  <c r="M210" i="1" s="1"/>
  <c r="N201" i="1"/>
  <c r="O201" i="1" s="1"/>
  <c r="J224" i="1"/>
  <c r="K224" i="1" s="1"/>
  <c r="N251" i="1"/>
  <c r="P253" i="1"/>
  <c r="O253" i="1"/>
  <c r="N149" i="1"/>
  <c r="T149" i="1" s="1"/>
  <c r="N180" i="1"/>
  <c r="P180" i="1" s="1"/>
  <c r="AI62" i="1"/>
  <c r="T330" i="1"/>
  <c r="O330" i="1"/>
  <c r="Q330" i="1" s="1"/>
  <c r="N308" i="1"/>
  <c r="O308" i="1" s="1"/>
  <c r="N281" i="1"/>
  <c r="J70" i="1"/>
  <c r="J71" i="1"/>
  <c r="K71" i="1" s="1"/>
  <c r="J48" i="1"/>
  <c r="K48" i="1" s="1"/>
  <c r="N48" i="1" s="1"/>
  <c r="J47" i="1"/>
  <c r="K47" i="1" s="1"/>
  <c r="N47" i="1" s="1"/>
  <c r="T47" i="1" s="1"/>
  <c r="W47" i="1" s="1"/>
  <c r="V47" i="1" s="1"/>
  <c r="J104" i="1"/>
  <c r="K104" i="1" s="1"/>
  <c r="N104" i="1" s="1"/>
  <c r="J156" i="1"/>
  <c r="K156" i="1" s="1"/>
  <c r="N156" i="1" s="1"/>
  <c r="J256" i="1"/>
  <c r="K256" i="1" s="1"/>
  <c r="N256" i="1" s="1"/>
  <c r="J277" i="1"/>
  <c r="K277" i="1" s="1"/>
  <c r="J311" i="1"/>
  <c r="K311" i="1" s="1"/>
  <c r="N311" i="1" s="1"/>
  <c r="N122" i="1"/>
  <c r="T122" i="1" s="1"/>
  <c r="N42" i="1"/>
  <c r="N96" i="1"/>
  <c r="P96" i="1" s="1"/>
  <c r="N46" i="1"/>
  <c r="N249" i="1"/>
  <c r="N177" i="1"/>
  <c r="N121" i="1"/>
  <c r="P121" i="1" s="1"/>
  <c r="N332" i="1"/>
  <c r="O332" i="1" s="1"/>
  <c r="N71" i="1"/>
  <c r="O71" i="1" s="1"/>
  <c r="J78" i="1"/>
  <c r="K78" i="1" s="1"/>
  <c r="N78" i="1" s="1"/>
  <c r="J120" i="1"/>
  <c r="J146" i="1"/>
  <c r="K146" i="1" s="1"/>
  <c r="N146" i="1" s="1"/>
  <c r="J155" i="1"/>
  <c r="K155" i="1" s="1"/>
  <c r="N155" i="1" s="1"/>
  <c r="J223" i="1"/>
  <c r="K223" i="1" s="1"/>
  <c r="J225" i="1"/>
  <c r="K225" i="1" s="1"/>
  <c r="J230" i="1"/>
  <c r="K230" i="1" s="1"/>
  <c r="N230" i="1" s="1"/>
  <c r="T230" i="1" s="1"/>
  <c r="J260" i="1"/>
  <c r="K260" i="1" s="1"/>
  <c r="N260" i="1" s="1"/>
  <c r="J275" i="1"/>
  <c r="J276" i="1"/>
  <c r="K276" i="1" s="1"/>
  <c r="N276" i="1" s="1"/>
  <c r="J283" i="1"/>
  <c r="K283" i="1" s="1"/>
  <c r="N283" i="1" s="1"/>
  <c r="J300" i="1"/>
  <c r="J333" i="1"/>
  <c r="J335" i="1"/>
  <c r="K335" i="1" s="1"/>
  <c r="N335" i="1" s="1"/>
  <c r="T335" i="1" s="1"/>
  <c r="B36" i="1"/>
  <c r="B88" i="1"/>
  <c r="B140" i="1"/>
  <c r="B296" i="1"/>
  <c r="B244" i="1"/>
  <c r="B192" i="1"/>
  <c r="B7" i="1"/>
  <c r="AL9" i="28"/>
  <c r="AL32" i="28"/>
  <c r="AL18" i="28"/>
  <c r="AL34" i="28"/>
  <c r="AL23" i="28"/>
  <c r="AL7" i="28"/>
  <c r="AL22" i="28"/>
  <c r="B10" i="1"/>
  <c r="B212" i="1"/>
  <c r="B213" i="1" s="1"/>
  <c r="B237" i="1"/>
  <c r="B316" i="1"/>
  <c r="B317" i="1" s="1"/>
  <c r="B133" i="1"/>
  <c r="B81" i="1"/>
  <c r="B29" i="1"/>
  <c r="B55" i="1"/>
  <c r="B107" i="1"/>
  <c r="B134" i="1"/>
  <c r="B135" i="1" s="1"/>
  <c r="B263" i="1"/>
  <c r="B238" i="1"/>
  <c r="B239" i="1" s="1"/>
  <c r="B159" i="1"/>
  <c r="B3" i="1"/>
  <c r="AL26" i="28"/>
  <c r="AL13" i="28"/>
  <c r="AL27" i="28"/>
  <c r="AL29" i="28"/>
  <c r="AL15" i="28"/>
  <c r="AL28" i="28"/>
  <c r="B2" i="1"/>
  <c r="B189" i="1"/>
  <c r="B241" i="1"/>
  <c r="B293" i="1"/>
  <c r="B137" i="1"/>
  <c r="B85" i="1"/>
  <c r="B33" i="1"/>
  <c r="S21" i="1"/>
  <c r="U21" i="1"/>
  <c r="R21" i="1"/>
  <c r="O310" i="1"/>
  <c r="P310" i="1"/>
  <c r="T310" i="1"/>
  <c r="O207" i="1"/>
  <c r="Q207" i="1" s="1"/>
  <c r="T207" i="1"/>
  <c r="O178" i="1"/>
  <c r="P178" i="1"/>
  <c r="T178" i="1"/>
  <c r="O174" i="1"/>
  <c r="Q174" i="1" s="1"/>
  <c r="T174" i="1"/>
  <c r="O173" i="1"/>
  <c r="P173" i="1"/>
  <c r="T173" i="1"/>
  <c r="T97" i="1"/>
  <c r="P97" i="1"/>
  <c r="O97" i="1"/>
  <c r="T25" i="1"/>
  <c r="P25" i="1"/>
  <c r="O25" i="1"/>
  <c r="T74" i="1"/>
  <c r="O74" i="1"/>
  <c r="P74" i="1"/>
  <c r="O41" i="1"/>
  <c r="P41" i="1"/>
  <c r="T326" i="1"/>
  <c r="O326" i="1"/>
  <c r="P326" i="1"/>
  <c r="O153" i="1"/>
  <c r="P153" i="1"/>
  <c r="T153" i="1"/>
  <c r="O77" i="1"/>
  <c r="P77" i="1"/>
  <c r="T77" i="1"/>
  <c r="O76" i="1"/>
  <c r="T76" i="1"/>
  <c r="P76" i="1"/>
  <c r="T179" i="1"/>
  <c r="P179" i="1"/>
  <c r="O179" i="1"/>
  <c r="P181" i="1"/>
  <c r="T181" i="1"/>
  <c r="O181" i="1"/>
  <c r="P73" i="1"/>
  <c r="T73" i="1"/>
  <c r="O73" i="1"/>
  <c r="O75" i="1"/>
  <c r="P75" i="1"/>
  <c r="T75" i="1"/>
  <c r="O278" i="1"/>
  <c r="Q278" i="1" s="1"/>
  <c r="T278" i="1"/>
  <c r="T337" i="1"/>
  <c r="P337" i="1"/>
  <c r="Q337" i="1" s="1"/>
  <c r="T50" i="1"/>
  <c r="O50" i="1"/>
  <c r="P50" i="1"/>
  <c r="P102" i="1"/>
  <c r="T102" i="1"/>
  <c r="O102" i="1"/>
  <c r="T151" i="1"/>
  <c r="O151" i="1"/>
  <c r="P151" i="1"/>
  <c r="P284" i="1"/>
  <c r="O284" i="1"/>
  <c r="T284" i="1"/>
  <c r="T206" i="1"/>
  <c r="P206" i="1"/>
  <c r="O206" i="1"/>
  <c r="T182" i="1"/>
  <c r="AC182" i="1" s="1"/>
  <c r="AB182" i="1" s="1"/>
  <c r="P182" i="1"/>
  <c r="Q182" i="1" s="1"/>
  <c r="P148" i="1"/>
  <c r="O148" i="1"/>
  <c r="O147" i="1"/>
  <c r="P147" i="1"/>
  <c r="T147" i="1"/>
  <c r="O130" i="1"/>
  <c r="P130" i="1"/>
  <c r="P127" i="1"/>
  <c r="T127" i="1"/>
  <c r="O127" i="1"/>
  <c r="T103" i="1"/>
  <c r="P103" i="1"/>
  <c r="O103" i="1"/>
  <c r="O99" i="1"/>
  <c r="P99" i="1"/>
  <c r="P23" i="1"/>
  <c r="O23" i="1"/>
  <c r="P129" i="1"/>
  <c r="T129" i="1"/>
  <c r="O129" i="1"/>
  <c r="T304" i="1"/>
  <c r="O304" i="1"/>
  <c r="P304" i="1"/>
  <c r="O302" i="1"/>
  <c r="Q302" i="1" s="1"/>
  <c r="R302" i="1" s="1"/>
  <c r="T302" i="1"/>
  <c r="T150" i="1"/>
  <c r="O150" i="1"/>
  <c r="P150" i="1"/>
  <c r="T100" i="1"/>
  <c r="P100" i="1"/>
  <c r="O100" i="1"/>
  <c r="O257" i="1"/>
  <c r="T257" i="1"/>
  <c r="P257" i="1"/>
  <c r="P233" i="1"/>
  <c r="O233" i="1"/>
  <c r="M145" i="1"/>
  <c r="N145" i="1" s="1"/>
  <c r="L157" i="1"/>
  <c r="M157" i="1" s="1"/>
  <c r="M158" i="1" s="1"/>
  <c r="M327" i="1"/>
  <c r="N327" i="1" s="1"/>
  <c r="T327" i="1" s="1"/>
  <c r="L339" i="1"/>
  <c r="M339" i="1" s="1"/>
  <c r="M340" i="1" s="1"/>
  <c r="P152" i="1"/>
  <c r="Q152" i="1" s="1"/>
  <c r="T152" i="1"/>
  <c r="K209" i="1"/>
  <c r="K210" i="1" s="1"/>
  <c r="L183" i="1"/>
  <c r="M183" i="1" s="1"/>
  <c r="M184" i="1" s="1"/>
  <c r="N227" i="1"/>
  <c r="N224" i="1"/>
  <c r="L313" i="1"/>
  <c r="M313" i="1" s="1"/>
  <c r="M314" i="1" s="1"/>
  <c r="N274" i="1"/>
  <c r="N199" i="1"/>
  <c r="J45" i="1"/>
  <c r="N223" i="1"/>
  <c r="N225" i="1"/>
  <c r="J226" i="1"/>
  <c r="J234" i="1"/>
  <c r="K234" i="1" s="1"/>
  <c r="N234" i="1" s="1"/>
  <c r="N277" i="1"/>
  <c r="T279" i="1"/>
  <c r="AC279" i="1" s="1"/>
  <c r="AB279" i="1" s="1"/>
  <c r="P279" i="1"/>
  <c r="Q279" i="1" s="1"/>
  <c r="S279" i="1" s="1"/>
  <c r="O51" i="1"/>
  <c r="P51" i="1"/>
  <c r="N93" i="1"/>
  <c r="N248" i="1"/>
  <c r="N222" i="1"/>
  <c r="N94" i="1"/>
  <c r="N119" i="1"/>
  <c r="W11" i="1"/>
  <c r="V11" i="1" s="1"/>
  <c r="Q67" i="1"/>
  <c r="Q303" i="1"/>
  <c r="W252" i="1" l="1"/>
  <c r="V252" i="1" s="1"/>
  <c r="L40" i="1"/>
  <c r="K40" i="1"/>
  <c r="Z252" i="1"/>
  <c r="Y252" i="1" s="1"/>
  <c r="AC252" i="1"/>
  <c r="AB252" i="1" s="1"/>
  <c r="U20" i="1"/>
  <c r="AC170" i="1"/>
  <c r="AB170" i="1" s="1"/>
  <c r="Z17" i="1"/>
  <c r="Y17" i="1" s="1"/>
  <c r="W24" i="1"/>
  <c r="V24" i="1" s="1"/>
  <c r="U126" i="1"/>
  <c r="U39" i="1"/>
  <c r="L16" i="1"/>
  <c r="M16" i="1" s="1"/>
  <c r="N16" i="1" s="1"/>
  <c r="O16" i="1" s="1"/>
  <c r="P16" i="1" s="1"/>
  <c r="Q16" i="1" s="1"/>
  <c r="T121" i="1"/>
  <c r="Z121" i="1" s="1"/>
  <c r="Y121" i="1" s="1"/>
  <c r="AF232" i="1"/>
  <c r="AE232" i="1" s="1"/>
  <c r="T201" i="1"/>
  <c r="AF201" i="1" s="1"/>
  <c r="AE201" i="1" s="1"/>
  <c r="AF24" i="1"/>
  <c r="AE24" i="1" s="1"/>
  <c r="S228" i="1"/>
  <c r="AC47" i="1"/>
  <c r="AB47" i="1" s="1"/>
  <c r="O335" i="1"/>
  <c r="T96" i="1"/>
  <c r="AF96" i="1" s="1"/>
  <c r="AE96" i="1" s="1"/>
  <c r="Z24" i="1"/>
  <c r="Y24" i="1" s="1"/>
  <c r="R126" i="1"/>
  <c r="U228" i="1"/>
  <c r="AI336" i="1"/>
  <c r="R72" i="1"/>
  <c r="R20" i="1"/>
  <c r="W72" i="1"/>
  <c r="V72" i="1" s="1"/>
  <c r="AI68" i="1"/>
  <c r="AC328" i="1"/>
  <c r="AB328" i="1" s="1"/>
  <c r="AI66" i="1"/>
  <c r="Z279" i="1"/>
  <c r="Y279" i="1" s="1"/>
  <c r="W232" i="1"/>
  <c r="V232" i="1" s="1"/>
  <c r="Q26" i="1"/>
  <c r="R26" i="1" s="1"/>
  <c r="Q148" i="1"/>
  <c r="U148" i="1" s="1"/>
  <c r="W279" i="1"/>
  <c r="Z182" i="1"/>
  <c r="Y182" i="1" s="1"/>
  <c r="Z175" i="1"/>
  <c r="Y175" i="1" s="1"/>
  <c r="AI309" i="1"/>
  <c r="U202" i="1"/>
  <c r="R252" i="1"/>
  <c r="Q154" i="1"/>
  <c r="R154" i="1" s="1"/>
  <c r="P332" i="1"/>
  <c r="Q332" i="1" s="1"/>
  <c r="R332" i="1" s="1"/>
  <c r="W175" i="1"/>
  <c r="V175" i="1" s="1"/>
  <c r="AI154" i="1"/>
  <c r="AF170" i="1"/>
  <c r="AE170" i="1" s="1"/>
  <c r="U252" i="1"/>
  <c r="U200" i="1"/>
  <c r="Z170" i="1"/>
  <c r="Y170" i="1" s="1"/>
  <c r="AC175" i="1"/>
  <c r="AB175" i="1" s="1"/>
  <c r="W176" i="1"/>
  <c r="V176" i="1" s="1"/>
  <c r="Q76" i="1"/>
  <c r="S76" i="1" s="1"/>
  <c r="Q144" i="1"/>
  <c r="S144" i="1" s="1"/>
  <c r="U72" i="1"/>
  <c r="O180" i="1"/>
  <c r="Q180" i="1" s="1"/>
  <c r="U180" i="1" s="1"/>
  <c r="R170" i="1"/>
  <c r="U170" i="1"/>
  <c r="T71" i="1"/>
  <c r="W71" i="1" s="1"/>
  <c r="V71" i="1" s="1"/>
  <c r="AF231" i="1"/>
  <c r="AE231" i="1" s="1"/>
  <c r="O230" i="1"/>
  <c r="Q255" i="1"/>
  <c r="R255" i="1" s="1"/>
  <c r="AI23" i="1"/>
  <c r="R202" i="1"/>
  <c r="AF202" i="1"/>
  <c r="AE202" i="1" s="1"/>
  <c r="W303" i="1"/>
  <c r="V303" i="1" s="1"/>
  <c r="AC303" i="1"/>
  <c r="AB303" i="1" s="1"/>
  <c r="AF303" i="1"/>
  <c r="AE303" i="1" s="1"/>
  <c r="Z303" i="1"/>
  <c r="Y303" i="1" s="1"/>
  <c r="AC231" i="1"/>
  <c r="AB231" i="1" s="1"/>
  <c r="S231" i="1"/>
  <c r="R231" i="1"/>
  <c r="U231" i="1"/>
  <c r="AI312" i="1"/>
  <c r="O149" i="1"/>
  <c r="Q203" i="1"/>
  <c r="U203" i="1" s="1"/>
  <c r="AI99" i="1"/>
  <c r="W231" i="1"/>
  <c r="V231" i="1" s="1"/>
  <c r="AI69" i="1"/>
  <c r="Q197" i="1"/>
  <c r="AC72" i="1"/>
  <c r="AB72" i="1" s="1"/>
  <c r="Z72" i="1"/>
  <c r="Y72" i="1" s="1"/>
  <c r="U68" i="1"/>
  <c r="S68" i="1"/>
  <c r="AC101" i="1"/>
  <c r="AB101" i="1" s="1"/>
  <c r="AF101" i="1"/>
  <c r="AE101" i="1" s="1"/>
  <c r="P122" i="1"/>
  <c r="T180" i="1"/>
  <c r="W180" i="1" s="1"/>
  <c r="V180" i="1" s="1"/>
  <c r="Z101" i="1"/>
  <c r="Y101" i="1" s="1"/>
  <c r="AC232" i="1"/>
  <c r="AB232" i="1" s="1"/>
  <c r="Q309" i="1"/>
  <c r="S309" i="1" s="1"/>
  <c r="O122" i="1"/>
  <c r="AI118" i="1"/>
  <c r="AI233" i="1"/>
  <c r="Q51" i="1"/>
  <c r="U51" i="1" s="1"/>
  <c r="P71" i="1"/>
  <c r="Q71" i="1" s="1"/>
  <c r="S71" i="1" s="1"/>
  <c r="T124" i="1"/>
  <c r="Z124" i="1" s="1"/>
  <c r="Y124" i="1" s="1"/>
  <c r="Q23" i="1"/>
  <c r="R23" i="1" s="1"/>
  <c r="AI259" i="1"/>
  <c r="AF200" i="1"/>
  <c r="AE200" i="1" s="1"/>
  <c r="W200" i="1"/>
  <c r="V200" i="1" s="1"/>
  <c r="AC200" i="1"/>
  <c r="AB200" i="1" s="1"/>
  <c r="Z200" i="1"/>
  <c r="Y200" i="1" s="1"/>
  <c r="U24" i="1"/>
  <c r="R24" i="1"/>
  <c r="S24" i="1"/>
  <c r="U259" i="1"/>
  <c r="S259" i="1"/>
  <c r="R259" i="1"/>
  <c r="S69" i="1"/>
  <c r="U69" i="1"/>
  <c r="R69" i="1"/>
  <c r="U49" i="1"/>
  <c r="S49" i="1"/>
  <c r="P335" i="1"/>
  <c r="O121" i="1"/>
  <c r="Q121" i="1" s="1"/>
  <c r="O96" i="1"/>
  <c r="Q96" i="1" s="1"/>
  <c r="S96" i="1" s="1"/>
  <c r="O306" i="1"/>
  <c r="Q306" i="1" s="1"/>
  <c r="S306" i="1" s="1"/>
  <c r="Q75" i="1"/>
  <c r="R75" i="1" s="1"/>
  <c r="Q253" i="1"/>
  <c r="S253" i="1" s="1"/>
  <c r="Q18" i="1"/>
  <c r="R68" i="1"/>
  <c r="Q98" i="1"/>
  <c r="U98" i="1" s="1"/>
  <c r="AC228" i="1"/>
  <c r="AB228" i="1" s="1"/>
  <c r="AF228" i="1"/>
  <c r="AE228" i="1" s="1"/>
  <c r="Z228" i="1"/>
  <c r="Y228" i="1" s="1"/>
  <c r="W228" i="1"/>
  <c r="V228" i="1" s="1"/>
  <c r="AF305" i="1"/>
  <c r="AE305" i="1" s="1"/>
  <c r="W305" i="1"/>
  <c r="V305" i="1" s="1"/>
  <c r="Z305" i="1"/>
  <c r="Y305" i="1" s="1"/>
  <c r="AC305" i="1"/>
  <c r="AB305" i="1" s="1"/>
  <c r="AI130" i="1"/>
  <c r="T306" i="1"/>
  <c r="Z306" i="1" s="1"/>
  <c r="Y306" i="1" s="1"/>
  <c r="P201" i="1"/>
  <c r="Q201" i="1" s="1"/>
  <c r="AI51" i="1"/>
  <c r="P47" i="1"/>
  <c r="O47" i="1"/>
  <c r="Q153" i="1"/>
  <c r="S153" i="1" s="1"/>
  <c r="Q41" i="1"/>
  <c r="R41" i="1" s="1"/>
  <c r="Q208" i="1"/>
  <c r="R208" i="1" s="1"/>
  <c r="AI5" i="1"/>
  <c r="AC202" i="1"/>
  <c r="AB202" i="1" s="1"/>
  <c r="Z202" i="1"/>
  <c r="Y202" i="1" s="1"/>
  <c r="AI8" i="1"/>
  <c r="R280" i="1"/>
  <c r="U280" i="1"/>
  <c r="S280" i="1"/>
  <c r="R305" i="1"/>
  <c r="R123" i="1"/>
  <c r="S123" i="1"/>
  <c r="U123" i="1"/>
  <c r="Q52" i="1"/>
  <c r="U52" i="1" s="1"/>
  <c r="Q44" i="1"/>
  <c r="R44" i="1" s="1"/>
  <c r="AI19" i="1"/>
  <c r="AC123" i="1"/>
  <c r="AB123" i="1" s="1"/>
  <c r="W123" i="1"/>
  <c r="V123" i="1" s="1"/>
  <c r="Z123" i="1"/>
  <c r="Y123" i="1" s="1"/>
  <c r="AF123" i="1"/>
  <c r="AE123" i="1" s="1"/>
  <c r="P308" i="1"/>
  <c r="Q308" i="1" s="1"/>
  <c r="U308" i="1" s="1"/>
  <c r="Q329" i="1"/>
  <c r="U329" i="1" s="1"/>
  <c r="AI52" i="1"/>
  <c r="U198" i="1"/>
  <c r="R198" i="1"/>
  <c r="S198" i="1"/>
  <c r="AI7" i="1"/>
  <c r="AC280" i="1"/>
  <c r="AB280" i="1" s="1"/>
  <c r="W280" i="1"/>
  <c r="V280" i="1" s="1"/>
  <c r="AF280" i="1"/>
  <c r="AE280" i="1" s="1"/>
  <c r="Z280" i="1"/>
  <c r="Y280" i="1" s="1"/>
  <c r="T308" i="1"/>
  <c r="AC308" i="1" s="1"/>
  <c r="AB308" i="1" s="1"/>
  <c r="Z198" i="1"/>
  <c r="Y198" i="1" s="1"/>
  <c r="W198" i="1"/>
  <c r="V198" i="1" s="1"/>
  <c r="AC198" i="1"/>
  <c r="AB198" i="1" s="1"/>
  <c r="AF198" i="1"/>
  <c r="AE198" i="1" s="1"/>
  <c r="S232" i="1"/>
  <c r="R232" i="1"/>
  <c r="U232" i="1"/>
  <c r="R254" i="1"/>
  <c r="S254" i="1"/>
  <c r="U254" i="1"/>
  <c r="W254" i="1"/>
  <c r="V254" i="1" s="1"/>
  <c r="AC254" i="1"/>
  <c r="AB254" i="1" s="1"/>
  <c r="Z254" i="1"/>
  <c r="Y254" i="1" s="1"/>
  <c r="AF254" i="1"/>
  <c r="AE254" i="1" s="1"/>
  <c r="Z176" i="1"/>
  <c r="Y176" i="1" s="1"/>
  <c r="S305" i="1"/>
  <c r="W182" i="1"/>
  <c r="V182" i="1" s="1"/>
  <c r="P230" i="1"/>
  <c r="T332" i="1"/>
  <c r="W332" i="1" s="1"/>
  <c r="V332" i="1" s="1"/>
  <c r="P43" i="1"/>
  <c r="O124" i="1"/>
  <c r="Q124" i="1" s="1"/>
  <c r="Q304" i="1"/>
  <c r="U304" i="1" s="1"/>
  <c r="Q127" i="1"/>
  <c r="S127" i="1" s="1"/>
  <c r="Q206" i="1"/>
  <c r="R206" i="1" s="1"/>
  <c r="Q151" i="1"/>
  <c r="S151" i="1" s="1"/>
  <c r="Q50" i="1"/>
  <c r="U50" i="1" s="1"/>
  <c r="Q181" i="1"/>
  <c r="U181" i="1" s="1"/>
  <c r="P149" i="1"/>
  <c r="AI144" i="1"/>
  <c r="U312" i="1"/>
  <c r="S312" i="1"/>
  <c r="R312" i="1"/>
  <c r="R118" i="1"/>
  <c r="U118" i="1"/>
  <c r="S328" i="1"/>
  <c r="R328" i="1"/>
  <c r="U328" i="1"/>
  <c r="AF67" i="1"/>
  <c r="AE67" i="1" s="1"/>
  <c r="W67" i="1"/>
  <c r="V67" i="1" s="1"/>
  <c r="AC67" i="1"/>
  <c r="AB67" i="1" s="1"/>
  <c r="Z67" i="1"/>
  <c r="Y67" i="1" s="1"/>
  <c r="AF176" i="1"/>
  <c r="AE176" i="1" s="1"/>
  <c r="AF182" i="1"/>
  <c r="AE182" i="1" s="1"/>
  <c r="Q233" i="1"/>
  <c r="U233" i="1" s="1"/>
  <c r="O43" i="1"/>
  <c r="Q103" i="1"/>
  <c r="S103" i="1" s="1"/>
  <c r="Q73" i="1"/>
  <c r="U73" i="1" s="1"/>
  <c r="Q176" i="1"/>
  <c r="U176" i="1" s="1"/>
  <c r="AI148" i="1"/>
  <c r="U175" i="1"/>
  <c r="R175" i="1"/>
  <c r="S175" i="1"/>
  <c r="AI10" i="1"/>
  <c r="AI98" i="1"/>
  <c r="AI41" i="1"/>
  <c r="AI253" i="1"/>
  <c r="AI49" i="1"/>
  <c r="Q66" i="1"/>
  <c r="S66" i="1" s="1"/>
  <c r="Z328" i="1"/>
  <c r="Y328" i="1" s="1"/>
  <c r="W328" i="1"/>
  <c r="V328" i="1" s="1"/>
  <c r="S101" i="1"/>
  <c r="R101" i="1"/>
  <c r="U101" i="1"/>
  <c r="U204" i="1"/>
  <c r="S204" i="1"/>
  <c r="R204" i="1"/>
  <c r="P196" i="1"/>
  <c r="T196" i="1"/>
  <c r="AC196" i="1" s="1"/>
  <c r="AB196" i="1" s="1"/>
  <c r="O196" i="1"/>
  <c r="U208" i="1"/>
  <c r="U26" i="1"/>
  <c r="AF279" i="1"/>
  <c r="AE279" i="1" s="1"/>
  <c r="Q257" i="1"/>
  <c r="S257" i="1" s="1"/>
  <c r="Q129" i="1"/>
  <c r="U129" i="1" s="1"/>
  <c r="Q102" i="1"/>
  <c r="R102" i="1" s="1"/>
  <c r="Q77" i="1"/>
  <c r="S77" i="1" s="1"/>
  <c r="Q74" i="1"/>
  <c r="U74" i="1" s="1"/>
  <c r="T283" i="1"/>
  <c r="O283" i="1"/>
  <c r="P283" i="1"/>
  <c r="Z230" i="1"/>
  <c r="Y230" i="1" s="1"/>
  <c r="AC230" i="1"/>
  <c r="AB230" i="1" s="1"/>
  <c r="W230" i="1"/>
  <c r="V230" i="1" s="1"/>
  <c r="AF230" i="1"/>
  <c r="AE230" i="1" s="1"/>
  <c r="O146" i="1"/>
  <c r="T146" i="1"/>
  <c r="P146" i="1"/>
  <c r="P46" i="1"/>
  <c r="T46" i="1"/>
  <c r="O46" i="1"/>
  <c r="T311" i="1"/>
  <c r="O311" i="1"/>
  <c r="P311" i="1"/>
  <c r="O104" i="1"/>
  <c r="P104" i="1"/>
  <c r="T104" i="1"/>
  <c r="K70" i="1"/>
  <c r="J79" i="1"/>
  <c r="W330" i="1"/>
  <c r="V330" i="1" s="1"/>
  <c r="Z330" i="1"/>
  <c r="Y330" i="1" s="1"/>
  <c r="AC330" i="1"/>
  <c r="AB330" i="1" s="1"/>
  <c r="AF330" i="1"/>
  <c r="AE330" i="1" s="1"/>
  <c r="T251" i="1"/>
  <c r="P251" i="1"/>
  <c r="O251" i="1"/>
  <c r="T128" i="1"/>
  <c r="P128" i="1"/>
  <c r="O128" i="1"/>
  <c r="P307" i="1"/>
  <c r="T307" i="1"/>
  <c r="O307" i="1"/>
  <c r="S169" i="1"/>
  <c r="U169" i="1"/>
  <c r="Q258" i="1"/>
  <c r="AC208" i="1"/>
  <c r="AB208" i="1" s="1"/>
  <c r="Z208" i="1"/>
  <c r="Y208" i="1" s="1"/>
  <c r="W208" i="1"/>
  <c r="V208" i="1" s="1"/>
  <c r="AF208" i="1"/>
  <c r="AE208" i="1" s="1"/>
  <c r="Q19" i="1"/>
  <c r="AI21" i="1"/>
  <c r="Q285" i="1"/>
  <c r="W44" i="1"/>
  <c r="V44" i="1" s="1"/>
  <c r="Z44" i="1"/>
  <c r="Y44" i="1" s="1"/>
  <c r="AC44" i="1"/>
  <c r="AB44" i="1" s="1"/>
  <c r="AF44" i="1"/>
  <c r="AE44" i="1" s="1"/>
  <c r="AC95" i="1"/>
  <c r="AB95" i="1" s="1"/>
  <c r="AF95" i="1"/>
  <c r="AE95" i="1" s="1"/>
  <c r="Z95" i="1"/>
  <c r="Y95" i="1" s="1"/>
  <c r="W95" i="1"/>
  <c r="V95" i="1" s="1"/>
  <c r="AI205" i="1"/>
  <c r="W282" i="1"/>
  <c r="V282" i="1" s="1"/>
  <c r="AF282" i="1"/>
  <c r="AE282" i="1" s="1"/>
  <c r="AC282" i="1"/>
  <c r="AB282" i="1" s="1"/>
  <c r="Z282" i="1"/>
  <c r="Y282" i="1" s="1"/>
  <c r="W18" i="1"/>
  <c r="V18" i="1" s="1"/>
  <c r="Z18" i="1"/>
  <c r="Y18" i="1" s="1"/>
  <c r="AF18" i="1"/>
  <c r="AE18" i="1" s="1"/>
  <c r="AC18" i="1"/>
  <c r="AB18" i="1" s="1"/>
  <c r="S282" i="1"/>
  <c r="R282" i="1"/>
  <c r="U282" i="1"/>
  <c r="Q147" i="1"/>
  <c r="U147" i="1" s="1"/>
  <c r="Q179" i="1"/>
  <c r="S179" i="1" s="1"/>
  <c r="Q173" i="1"/>
  <c r="U173" i="1" s="1"/>
  <c r="O276" i="1"/>
  <c r="T276" i="1"/>
  <c r="P276" i="1"/>
  <c r="K120" i="1"/>
  <c r="N120" i="1" s="1"/>
  <c r="J131" i="1"/>
  <c r="Z47" i="1"/>
  <c r="Y47" i="1" s="1"/>
  <c r="AF47" i="1"/>
  <c r="AE47" i="1" s="1"/>
  <c r="P281" i="1"/>
  <c r="O281" i="1"/>
  <c r="T281" i="1"/>
  <c r="W204" i="1"/>
  <c r="V204" i="1" s="1"/>
  <c r="AF204" i="1"/>
  <c r="AE204" i="1" s="1"/>
  <c r="Z204" i="1"/>
  <c r="Y204" i="1" s="1"/>
  <c r="AC204" i="1"/>
  <c r="AB204" i="1" s="1"/>
  <c r="O301" i="1"/>
  <c r="P301" i="1"/>
  <c r="T301" i="1"/>
  <c r="W334" i="1"/>
  <c r="V334" i="1" s="1"/>
  <c r="AF334" i="1"/>
  <c r="AE334" i="1" s="1"/>
  <c r="AC334" i="1"/>
  <c r="AB334" i="1" s="1"/>
  <c r="Z334" i="1"/>
  <c r="Y334" i="1" s="1"/>
  <c r="J157" i="1"/>
  <c r="T338" i="1"/>
  <c r="P338" i="1"/>
  <c r="O338" i="1"/>
  <c r="W20" i="1"/>
  <c r="V20" i="1" s="1"/>
  <c r="AF20" i="1"/>
  <c r="AE20" i="1" s="1"/>
  <c r="AC20" i="1"/>
  <c r="AB20" i="1" s="1"/>
  <c r="Z20" i="1"/>
  <c r="Y20" i="1" s="1"/>
  <c r="AC285" i="1"/>
  <c r="AB285" i="1" s="1"/>
  <c r="Z285" i="1"/>
  <c r="Y285" i="1" s="1"/>
  <c r="AF285" i="1"/>
  <c r="AE285" i="1" s="1"/>
  <c r="W285" i="1"/>
  <c r="V285" i="1" s="1"/>
  <c r="AF203" i="1"/>
  <c r="AE203" i="1" s="1"/>
  <c r="Z203" i="1"/>
  <c r="Y203" i="1" s="1"/>
  <c r="W203" i="1"/>
  <c r="V203" i="1" s="1"/>
  <c r="AC203" i="1"/>
  <c r="AB203" i="1" s="1"/>
  <c r="J261" i="1"/>
  <c r="S229" i="1"/>
  <c r="U229" i="1"/>
  <c r="Q95" i="1"/>
  <c r="AI197" i="1"/>
  <c r="AF286" i="1"/>
  <c r="AE286" i="1" s="1"/>
  <c r="W286" i="1"/>
  <c r="V286" i="1" s="1"/>
  <c r="AC286" i="1"/>
  <c r="AB286" i="1" s="1"/>
  <c r="Z286" i="1"/>
  <c r="Y286" i="1" s="1"/>
  <c r="Z255" i="1"/>
  <c r="Y255" i="1" s="1"/>
  <c r="AF255" i="1"/>
  <c r="AE255" i="1" s="1"/>
  <c r="W255" i="1"/>
  <c r="V255" i="1" s="1"/>
  <c r="AC255" i="1"/>
  <c r="AB255" i="1" s="1"/>
  <c r="Q25" i="1"/>
  <c r="S25" i="1" s="1"/>
  <c r="K333" i="1"/>
  <c r="N333" i="1" s="1"/>
  <c r="J339" i="1"/>
  <c r="K275" i="1"/>
  <c r="N275" i="1" s="1"/>
  <c r="J287" i="1"/>
  <c r="O78" i="1"/>
  <c r="T78" i="1"/>
  <c r="P78" i="1"/>
  <c r="O177" i="1"/>
  <c r="T177" i="1"/>
  <c r="P177" i="1"/>
  <c r="O42" i="1"/>
  <c r="P42" i="1"/>
  <c r="T42" i="1"/>
  <c r="O256" i="1"/>
  <c r="P256" i="1"/>
  <c r="T256" i="1"/>
  <c r="P48" i="1"/>
  <c r="O48" i="1"/>
  <c r="T48" i="1"/>
  <c r="Q205" i="1"/>
  <c r="S331" i="1"/>
  <c r="R331" i="1"/>
  <c r="U331" i="1"/>
  <c r="Q334" i="1"/>
  <c r="O172" i="1"/>
  <c r="P172" i="1"/>
  <c r="T172" i="1"/>
  <c r="S171" i="1"/>
  <c r="U171" i="1"/>
  <c r="R171" i="1"/>
  <c r="W258" i="1"/>
  <c r="V258" i="1" s="1"/>
  <c r="AF258" i="1"/>
  <c r="AE258" i="1" s="1"/>
  <c r="Z258" i="1"/>
  <c r="Y258" i="1" s="1"/>
  <c r="AC258" i="1"/>
  <c r="AB258" i="1" s="1"/>
  <c r="AI6" i="1"/>
  <c r="T250" i="1"/>
  <c r="O250" i="1"/>
  <c r="P250" i="1"/>
  <c r="AC229" i="1"/>
  <c r="AB229" i="1" s="1"/>
  <c r="AF229" i="1"/>
  <c r="AE229" i="1" s="1"/>
  <c r="W229" i="1"/>
  <c r="V229" i="1" s="1"/>
  <c r="Z229" i="1"/>
  <c r="Y229" i="1" s="1"/>
  <c r="AI12" i="1"/>
  <c r="Z329" i="1"/>
  <c r="Y329" i="1" s="1"/>
  <c r="AC329" i="1"/>
  <c r="AB329" i="1" s="1"/>
  <c r="W329" i="1"/>
  <c r="V329" i="1" s="1"/>
  <c r="Z125" i="1"/>
  <c r="Y125" i="1" s="1"/>
  <c r="W125" i="1"/>
  <c r="V125" i="1" s="1"/>
  <c r="AF125" i="1"/>
  <c r="AE125" i="1" s="1"/>
  <c r="AC125" i="1"/>
  <c r="AB125" i="1" s="1"/>
  <c r="Q22" i="1"/>
  <c r="M14" i="1"/>
  <c r="N15" i="1" s="1"/>
  <c r="O15" i="1" s="1"/>
  <c r="L27" i="1"/>
  <c r="M27" i="1" s="1"/>
  <c r="M28" i="1" s="1"/>
  <c r="AI126" i="1"/>
  <c r="K300" i="1"/>
  <c r="N300" i="1" s="1"/>
  <c r="J313" i="1"/>
  <c r="O260" i="1"/>
  <c r="P260" i="1"/>
  <c r="T260" i="1"/>
  <c r="P155" i="1"/>
  <c r="O155" i="1"/>
  <c r="T155" i="1"/>
  <c r="O249" i="1"/>
  <c r="T249" i="1"/>
  <c r="P249" i="1"/>
  <c r="T156" i="1"/>
  <c r="P156" i="1"/>
  <c r="O156" i="1"/>
  <c r="U330" i="1"/>
  <c r="R330" i="1"/>
  <c r="S330" i="1"/>
  <c r="AC331" i="1"/>
  <c r="AB331" i="1" s="1"/>
  <c r="Z331" i="1"/>
  <c r="Y331" i="1" s="1"/>
  <c r="AF331" i="1"/>
  <c r="AE331" i="1" s="1"/>
  <c r="W331" i="1"/>
  <c r="V331" i="1" s="1"/>
  <c r="W171" i="1"/>
  <c r="V171" i="1" s="1"/>
  <c r="Z171" i="1"/>
  <c r="Y171" i="1" s="1"/>
  <c r="AF171" i="1"/>
  <c r="AE171" i="1" s="1"/>
  <c r="AC171" i="1"/>
  <c r="AB171" i="1" s="1"/>
  <c r="AI9" i="1"/>
  <c r="AF22" i="1"/>
  <c r="AE22" i="1" s="1"/>
  <c r="W22" i="1"/>
  <c r="V22" i="1" s="1"/>
  <c r="AC22" i="1"/>
  <c r="AB22" i="1" s="1"/>
  <c r="Z22" i="1"/>
  <c r="Y22" i="1" s="1"/>
  <c r="AF26" i="1"/>
  <c r="AE26" i="1" s="1"/>
  <c r="W26" i="1"/>
  <c r="V26" i="1" s="1"/>
  <c r="AC26" i="1"/>
  <c r="AB26" i="1" s="1"/>
  <c r="Z26" i="1"/>
  <c r="Y26" i="1" s="1"/>
  <c r="N14" i="1"/>
  <c r="K27" i="1"/>
  <c r="K28" i="1" s="1"/>
  <c r="P145" i="1"/>
  <c r="O145" i="1"/>
  <c r="T145" i="1"/>
  <c r="S337" i="1"/>
  <c r="R337" i="1"/>
  <c r="U337" i="1"/>
  <c r="P94" i="1"/>
  <c r="T94" i="1"/>
  <c r="O94" i="1"/>
  <c r="O248" i="1"/>
  <c r="P248" i="1"/>
  <c r="T248" i="1"/>
  <c r="R279" i="1"/>
  <c r="U279" i="1"/>
  <c r="P277" i="1"/>
  <c r="O277" i="1"/>
  <c r="T277" i="1"/>
  <c r="K226" i="1"/>
  <c r="N226" i="1" s="1"/>
  <c r="J235" i="1"/>
  <c r="P223" i="1"/>
  <c r="O223" i="1"/>
  <c r="T223" i="1"/>
  <c r="T274" i="1"/>
  <c r="P274" i="1"/>
  <c r="O274" i="1"/>
  <c r="P227" i="1"/>
  <c r="T227" i="1"/>
  <c r="O227" i="1"/>
  <c r="W152" i="1"/>
  <c r="V152" i="1" s="1"/>
  <c r="AC152" i="1"/>
  <c r="AB152" i="1" s="1"/>
  <c r="Z152" i="1"/>
  <c r="Y152" i="1" s="1"/>
  <c r="AF152" i="1"/>
  <c r="AE152" i="1" s="1"/>
  <c r="Z43" i="1"/>
  <c r="Y43" i="1" s="1"/>
  <c r="AC43" i="1"/>
  <c r="AB43" i="1" s="1"/>
  <c r="AF43" i="1"/>
  <c r="AE43" i="1" s="1"/>
  <c r="W43" i="1"/>
  <c r="V43" i="1" s="1"/>
  <c r="AF150" i="1"/>
  <c r="AE150" i="1" s="1"/>
  <c r="Z150" i="1"/>
  <c r="Y150" i="1" s="1"/>
  <c r="AC150" i="1"/>
  <c r="AB150" i="1" s="1"/>
  <c r="W150" i="1"/>
  <c r="V150" i="1" s="1"/>
  <c r="S302" i="1"/>
  <c r="U302" i="1"/>
  <c r="W103" i="1"/>
  <c r="V103" i="1" s="1"/>
  <c r="AF103" i="1"/>
  <c r="AE103" i="1" s="1"/>
  <c r="AC103" i="1"/>
  <c r="AB103" i="1" s="1"/>
  <c r="Z103" i="1"/>
  <c r="Y103" i="1" s="1"/>
  <c r="AF127" i="1"/>
  <c r="AE127" i="1" s="1"/>
  <c r="Z127" i="1"/>
  <c r="Y127" i="1" s="1"/>
  <c r="AC127" i="1"/>
  <c r="AB127" i="1" s="1"/>
  <c r="W127" i="1"/>
  <c r="V127" i="1" s="1"/>
  <c r="AC147" i="1"/>
  <c r="AB147" i="1" s="1"/>
  <c r="W147" i="1"/>
  <c r="V147" i="1" s="1"/>
  <c r="AF147" i="1"/>
  <c r="AE147" i="1" s="1"/>
  <c r="Z147" i="1"/>
  <c r="Y147" i="1" s="1"/>
  <c r="AC284" i="1"/>
  <c r="AB284" i="1" s="1"/>
  <c r="AF284" i="1"/>
  <c r="AE284" i="1" s="1"/>
  <c r="W284" i="1"/>
  <c r="V284" i="1" s="1"/>
  <c r="Z284" i="1"/>
  <c r="Y284" i="1" s="1"/>
  <c r="AF278" i="1"/>
  <c r="AE278" i="1" s="1"/>
  <c r="AC278" i="1"/>
  <c r="AB278" i="1" s="1"/>
  <c r="Z278" i="1"/>
  <c r="Y278" i="1" s="1"/>
  <c r="W278" i="1"/>
  <c r="V278" i="1" s="1"/>
  <c r="AF181" i="1"/>
  <c r="AE181" i="1" s="1"/>
  <c r="AC181" i="1"/>
  <c r="AB181" i="1" s="1"/>
  <c r="W181" i="1"/>
  <c r="V181" i="1" s="1"/>
  <c r="Z181" i="1"/>
  <c r="Y181" i="1" s="1"/>
  <c r="AF76" i="1"/>
  <c r="AE76" i="1" s="1"/>
  <c r="W76" i="1"/>
  <c r="V76" i="1" s="1"/>
  <c r="AC76" i="1"/>
  <c r="AB76" i="1" s="1"/>
  <c r="Z76" i="1"/>
  <c r="Y76" i="1" s="1"/>
  <c r="Z77" i="1"/>
  <c r="Y77" i="1" s="1"/>
  <c r="AC77" i="1"/>
  <c r="AB77" i="1" s="1"/>
  <c r="W77" i="1"/>
  <c r="V77" i="1" s="1"/>
  <c r="AF77" i="1"/>
  <c r="AE77" i="1" s="1"/>
  <c r="AC153" i="1"/>
  <c r="AB153" i="1" s="1"/>
  <c r="Z153" i="1"/>
  <c r="Y153" i="1" s="1"/>
  <c r="AF153" i="1"/>
  <c r="AE153" i="1" s="1"/>
  <c r="W153" i="1"/>
  <c r="V153" i="1" s="1"/>
  <c r="AF326" i="1"/>
  <c r="AE326" i="1" s="1"/>
  <c r="W326" i="1"/>
  <c r="V326" i="1" s="1"/>
  <c r="AC326" i="1"/>
  <c r="AB326" i="1" s="1"/>
  <c r="Z326" i="1"/>
  <c r="Y326" i="1" s="1"/>
  <c r="R25" i="1"/>
  <c r="W25" i="1"/>
  <c r="V25" i="1" s="1"/>
  <c r="AF25" i="1"/>
  <c r="AE25" i="1" s="1"/>
  <c r="AC25" i="1"/>
  <c r="AB25" i="1" s="1"/>
  <c r="Z25" i="1"/>
  <c r="Y25" i="1" s="1"/>
  <c r="AF173" i="1"/>
  <c r="AE173" i="1" s="1"/>
  <c r="Z173" i="1"/>
  <c r="Y173" i="1" s="1"/>
  <c r="W173" i="1"/>
  <c r="V173" i="1" s="1"/>
  <c r="AC173" i="1"/>
  <c r="AB173" i="1" s="1"/>
  <c r="AC201" i="1"/>
  <c r="AB201" i="1" s="1"/>
  <c r="U207" i="1"/>
  <c r="S207" i="1"/>
  <c r="R207" i="1"/>
  <c r="O119" i="1"/>
  <c r="P119" i="1"/>
  <c r="T119" i="1"/>
  <c r="O222" i="1"/>
  <c r="P222" i="1"/>
  <c r="T222" i="1"/>
  <c r="O93" i="1"/>
  <c r="T93" i="1"/>
  <c r="P93" i="1"/>
  <c r="T234" i="1"/>
  <c r="O234" i="1"/>
  <c r="P234" i="1"/>
  <c r="P225" i="1"/>
  <c r="T225" i="1"/>
  <c r="O225" i="1"/>
  <c r="K45" i="1"/>
  <c r="N45" i="1" s="1"/>
  <c r="J53" i="1"/>
  <c r="O199" i="1"/>
  <c r="P199" i="1"/>
  <c r="T199" i="1"/>
  <c r="O224" i="1"/>
  <c r="P224" i="1"/>
  <c r="T224" i="1"/>
  <c r="S152" i="1"/>
  <c r="U152" i="1"/>
  <c r="R152" i="1"/>
  <c r="O327" i="1"/>
  <c r="P327" i="1"/>
  <c r="AF335" i="1"/>
  <c r="AE335" i="1" s="1"/>
  <c r="W335" i="1"/>
  <c r="V335" i="1" s="1"/>
  <c r="Z335" i="1"/>
  <c r="Y335" i="1" s="1"/>
  <c r="AC335" i="1"/>
  <c r="AB335" i="1" s="1"/>
  <c r="Z257" i="1"/>
  <c r="Y257" i="1" s="1"/>
  <c r="AF257" i="1"/>
  <c r="AE257" i="1" s="1"/>
  <c r="AC257" i="1"/>
  <c r="AB257" i="1" s="1"/>
  <c r="W257" i="1"/>
  <c r="V257" i="1" s="1"/>
  <c r="AF100" i="1"/>
  <c r="AE100" i="1" s="1"/>
  <c r="AC100" i="1"/>
  <c r="AB100" i="1" s="1"/>
  <c r="Z100" i="1"/>
  <c r="Y100" i="1" s="1"/>
  <c r="W100" i="1"/>
  <c r="V100" i="1" s="1"/>
  <c r="W124" i="1"/>
  <c r="V124" i="1" s="1"/>
  <c r="Z302" i="1"/>
  <c r="Y302" i="1" s="1"/>
  <c r="W302" i="1"/>
  <c r="V302" i="1" s="1"/>
  <c r="AF302" i="1"/>
  <c r="AE302" i="1" s="1"/>
  <c r="AC302" i="1"/>
  <c r="AB302" i="1" s="1"/>
  <c r="AF304" i="1"/>
  <c r="AE304" i="1" s="1"/>
  <c r="AC304" i="1"/>
  <c r="AB304" i="1" s="1"/>
  <c r="Z304" i="1"/>
  <c r="Y304" i="1" s="1"/>
  <c r="W304" i="1"/>
  <c r="V304" i="1" s="1"/>
  <c r="Z129" i="1"/>
  <c r="Y129" i="1" s="1"/>
  <c r="AF129" i="1"/>
  <c r="AE129" i="1" s="1"/>
  <c r="W129" i="1"/>
  <c r="V129" i="1" s="1"/>
  <c r="AC129" i="1"/>
  <c r="AB129" i="1" s="1"/>
  <c r="U182" i="1"/>
  <c r="R182" i="1"/>
  <c r="S182" i="1"/>
  <c r="AF206" i="1"/>
  <c r="AE206" i="1" s="1"/>
  <c r="W206" i="1"/>
  <c r="V206" i="1" s="1"/>
  <c r="AC206" i="1"/>
  <c r="AB206" i="1" s="1"/>
  <c r="Z206" i="1"/>
  <c r="Y206" i="1" s="1"/>
  <c r="W151" i="1"/>
  <c r="V151" i="1" s="1"/>
  <c r="AC151" i="1"/>
  <c r="AB151" i="1" s="1"/>
  <c r="AF151" i="1"/>
  <c r="AE151" i="1" s="1"/>
  <c r="Z151" i="1"/>
  <c r="Y151" i="1" s="1"/>
  <c r="AC102" i="1"/>
  <c r="AB102" i="1" s="1"/>
  <c r="W102" i="1"/>
  <c r="V102" i="1" s="1"/>
  <c r="Z102" i="1"/>
  <c r="Y102" i="1" s="1"/>
  <c r="AF102" i="1"/>
  <c r="AE102" i="1" s="1"/>
  <c r="AF50" i="1"/>
  <c r="AE50" i="1" s="1"/>
  <c r="AC50" i="1"/>
  <c r="AB50" i="1" s="1"/>
  <c r="W50" i="1"/>
  <c r="V50" i="1" s="1"/>
  <c r="Z50" i="1"/>
  <c r="Y50" i="1" s="1"/>
  <c r="Z337" i="1"/>
  <c r="Y337" i="1" s="1"/>
  <c r="AF337" i="1"/>
  <c r="AE337" i="1" s="1"/>
  <c r="W337" i="1"/>
  <c r="V337" i="1" s="1"/>
  <c r="AC337" i="1"/>
  <c r="AB337" i="1" s="1"/>
  <c r="S278" i="1"/>
  <c r="U278" i="1"/>
  <c r="R278" i="1"/>
  <c r="AC75" i="1"/>
  <c r="AB75" i="1" s="1"/>
  <c r="AF75" i="1"/>
  <c r="AE75" i="1" s="1"/>
  <c r="Z75" i="1"/>
  <c r="Y75" i="1" s="1"/>
  <c r="W75" i="1"/>
  <c r="V75" i="1" s="1"/>
  <c r="W73" i="1"/>
  <c r="V73" i="1" s="1"/>
  <c r="AF73" i="1"/>
  <c r="AE73" i="1" s="1"/>
  <c r="Z73" i="1"/>
  <c r="Y73" i="1" s="1"/>
  <c r="AC73" i="1"/>
  <c r="AB73" i="1" s="1"/>
  <c r="AC179" i="1"/>
  <c r="AB179" i="1" s="1"/>
  <c r="AF179" i="1"/>
  <c r="AE179" i="1" s="1"/>
  <c r="W179" i="1"/>
  <c r="V179" i="1" s="1"/>
  <c r="Z179" i="1"/>
  <c r="Y179" i="1" s="1"/>
  <c r="Z122" i="1"/>
  <c r="Y122" i="1" s="1"/>
  <c r="AF122" i="1"/>
  <c r="AE122" i="1" s="1"/>
  <c r="W122" i="1"/>
  <c r="V122" i="1" s="1"/>
  <c r="AC122" i="1"/>
  <c r="AB122" i="1" s="1"/>
  <c r="Z74" i="1"/>
  <c r="Y74" i="1" s="1"/>
  <c r="AF74" i="1"/>
  <c r="AE74" i="1" s="1"/>
  <c r="AC74" i="1"/>
  <c r="AB74" i="1" s="1"/>
  <c r="W74" i="1"/>
  <c r="V74" i="1" s="1"/>
  <c r="AF97" i="1"/>
  <c r="AE97" i="1" s="1"/>
  <c r="W97" i="1"/>
  <c r="V97" i="1" s="1"/>
  <c r="AC97" i="1"/>
  <c r="AB97" i="1" s="1"/>
  <c r="Z97" i="1"/>
  <c r="Y97" i="1" s="1"/>
  <c r="W149" i="1"/>
  <c r="V149" i="1" s="1"/>
  <c r="Z149" i="1"/>
  <c r="Y149" i="1" s="1"/>
  <c r="AF149" i="1"/>
  <c r="AE149" i="1" s="1"/>
  <c r="AC149" i="1"/>
  <c r="AB149" i="1" s="1"/>
  <c r="W174" i="1"/>
  <c r="V174" i="1" s="1"/>
  <c r="Z174" i="1"/>
  <c r="Y174" i="1" s="1"/>
  <c r="AC174" i="1"/>
  <c r="AB174" i="1" s="1"/>
  <c r="AF174" i="1"/>
  <c r="AE174" i="1" s="1"/>
  <c r="Z178" i="1"/>
  <c r="Y178" i="1" s="1"/>
  <c r="AF178" i="1"/>
  <c r="AE178" i="1" s="1"/>
  <c r="AC178" i="1"/>
  <c r="AB178" i="1" s="1"/>
  <c r="W178" i="1"/>
  <c r="V178" i="1" s="1"/>
  <c r="W207" i="1"/>
  <c r="V207" i="1" s="1"/>
  <c r="Z207" i="1"/>
  <c r="Y207" i="1" s="1"/>
  <c r="AC207" i="1"/>
  <c r="AB207" i="1" s="1"/>
  <c r="AF207" i="1"/>
  <c r="AE207" i="1" s="1"/>
  <c r="AC310" i="1"/>
  <c r="AB310" i="1" s="1"/>
  <c r="AF310" i="1"/>
  <c r="AE310" i="1" s="1"/>
  <c r="Z310" i="1"/>
  <c r="Y310" i="1" s="1"/>
  <c r="W310" i="1"/>
  <c r="V310" i="1" s="1"/>
  <c r="Q100" i="1"/>
  <c r="Q150" i="1"/>
  <c r="Q99" i="1"/>
  <c r="Q130" i="1"/>
  <c r="Q284" i="1"/>
  <c r="Q326" i="1"/>
  <c r="Q97" i="1"/>
  <c r="Q178" i="1"/>
  <c r="Q310" i="1"/>
  <c r="S303" i="1"/>
  <c r="U303" i="1"/>
  <c r="R303" i="1"/>
  <c r="S67" i="1"/>
  <c r="R67" i="1"/>
  <c r="U67" i="1"/>
  <c r="U76" i="1"/>
  <c r="AI11" i="1"/>
  <c r="S286" i="1"/>
  <c r="R286" i="1"/>
  <c r="U286" i="1"/>
  <c r="U174" i="1"/>
  <c r="R174" i="1"/>
  <c r="S174" i="1"/>
  <c r="R125" i="1"/>
  <c r="S125" i="1"/>
  <c r="U125" i="1"/>
  <c r="W327" i="1"/>
  <c r="V327" i="1" s="1"/>
  <c r="AF327" i="1"/>
  <c r="AE327" i="1" s="1"/>
  <c r="AC327" i="1"/>
  <c r="AB327" i="1" s="1"/>
  <c r="Z327" i="1"/>
  <c r="Y327" i="1" s="1"/>
  <c r="R148" i="1" l="1"/>
  <c r="U103" i="1"/>
  <c r="AI279" i="1"/>
  <c r="V279" i="1"/>
  <c r="AC96" i="1"/>
  <c r="AB96" i="1" s="1"/>
  <c r="W96" i="1"/>
  <c r="V96" i="1" s="1"/>
  <c r="Z96" i="1"/>
  <c r="Y96" i="1" s="1"/>
  <c r="AI252" i="1"/>
  <c r="M40" i="1"/>
  <c r="L53" i="1"/>
  <c r="M53" i="1" s="1"/>
  <c r="M54" i="1" s="1"/>
  <c r="R76" i="1"/>
  <c r="R96" i="1"/>
  <c r="AF308" i="1"/>
  <c r="AE308" i="1" s="1"/>
  <c r="AI101" i="1"/>
  <c r="S208" i="1"/>
  <c r="U154" i="1"/>
  <c r="W121" i="1"/>
  <c r="V121" i="1" s="1"/>
  <c r="S154" i="1"/>
  <c r="AI24" i="1"/>
  <c r="S26" i="1"/>
  <c r="U44" i="1"/>
  <c r="U332" i="1"/>
  <c r="S148" i="1"/>
  <c r="AI17" i="1"/>
  <c r="AF71" i="1"/>
  <c r="AE71" i="1" s="1"/>
  <c r="S23" i="1"/>
  <c r="AF121" i="1"/>
  <c r="AE121" i="1" s="1"/>
  <c r="U151" i="1"/>
  <c r="U71" i="1"/>
  <c r="AI170" i="1"/>
  <c r="AI202" i="1"/>
  <c r="AC121" i="1"/>
  <c r="AB121" i="1" s="1"/>
  <c r="U144" i="1"/>
  <c r="S41" i="1"/>
  <c r="AC306" i="1"/>
  <c r="AB306" i="1" s="1"/>
  <c r="AC71" i="1"/>
  <c r="AB71" i="1" s="1"/>
  <c r="W201" i="1"/>
  <c r="V201" i="1" s="1"/>
  <c r="S332" i="1"/>
  <c r="Z332" i="1"/>
  <c r="Y332" i="1" s="1"/>
  <c r="Z71" i="1"/>
  <c r="Y71" i="1" s="1"/>
  <c r="Z201" i="1"/>
  <c r="Y201" i="1" s="1"/>
  <c r="R77" i="1"/>
  <c r="Q149" i="1"/>
  <c r="U149" i="1" s="1"/>
  <c r="Q335" i="1"/>
  <c r="S335" i="1" s="1"/>
  <c r="R16" i="1"/>
  <c r="S16" i="1"/>
  <c r="R144" i="1"/>
  <c r="S51" i="1"/>
  <c r="Q230" i="1"/>
  <c r="S230" i="1" s="1"/>
  <c r="U127" i="1"/>
  <c r="Q122" i="1"/>
  <c r="U122" i="1" s="1"/>
  <c r="S50" i="1"/>
  <c r="R304" i="1"/>
  <c r="R233" i="1"/>
  <c r="R257" i="1"/>
  <c r="U23" i="1"/>
  <c r="R176" i="1"/>
  <c r="U257" i="1"/>
  <c r="R308" i="1"/>
  <c r="U77" i="1"/>
  <c r="AI175" i="1"/>
  <c r="W306" i="1"/>
  <c r="V306" i="1" s="1"/>
  <c r="R50" i="1"/>
  <c r="Z308" i="1"/>
  <c r="Y308" i="1" s="1"/>
  <c r="S308" i="1"/>
  <c r="AF306" i="1"/>
  <c r="AE306" i="1" s="1"/>
  <c r="S173" i="1"/>
  <c r="S304" i="1"/>
  <c r="W308" i="1"/>
  <c r="V308" i="1" s="1"/>
  <c r="S73" i="1"/>
  <c r="S203" i="1"/>
  <c r="AF180" i="1"/>
  <c r="AE180" i="1" s="1"/>
  <c r="R153" i="1"/>
  <c r="R71" i="1"/>
  <c r="U255" i="1"/>
  <c r="U153" i="1"/>
  <c r="S255" i="1"/>
  <c r="AI72" i="1"/>
  <c r="AI231" i="1"/>
  <c r="R253" i="1"/>
  <c r="R230" i="1"/>
  <c r="U253" i="1"/>
  <c r="Q47" i="1"/>
  <c r="U47" i="1" s="1"/>
  <c r="AC124" i="1"/>
  <c r="AB124" i="1" s="1"/>
  <c r="S180" i="1"/>
  <c r="U96" i="1"/>
  <c r="R129" i="1"/>
  <c r="R203" i="1"/>
  <c r="Q283" i="1"/>
  <c r="U283" i="1" s="1"/>
  <c r="S197" i="1"/>
  <c r="U197" i="1"/>
  <c r="AF124" i="1"/>
  <c r="AE124" i="1" s="1"/>
  <c r="U41" i="1"/>
  <c r="AI303" i="1"/>
  <c r="U206" i="1"/>
  <c r="R66" i="1"/>
  <c r="Q251" i="1"/>
  <c r="R251" i="1" s="1"/>
  <c r="R197" i="1"/>
  <c r="R52" i="1"/>
  <c r="R51" i="1"/>
  <c r="Z180" i="1"/>
  <c r="Y180" i="1" s="1"/>
  <c r="Q43" i="1"/>
  <c r="S43" i="1" s="1"/>
  <c r="S98" i="1"/>
  <c r="AI232" i="1"/>
  <c r="U309" i="1"/>
  <c r="R309" i="1"/>
  <c r="AC180" i="1"/>
  <c r="AB180" i="1" s="1"/>
  <c r="R103" i="1"/>
  <c r="S329" i="1"/>
  <c r="Q177" i="1"/>
  <c r="R177" i="1" s="1"/>
  <c r="AI200" i="1"/>
  <c r="Q42" i="1"/>
  <c r="U42" i="1" s="1"/>
  <c r="S52" i="1"/>
  <c r="R173" i="1"/>
  <c r="U75" i="1"/>
  <c r="S206" i="1"/>
  <c r="S233" i="1"/>
  <c r="R329" i="1"/>
  <c r="S176" i="1"/>
  <c r="Q250" i="1"/>
  <c r="U250" i="1" s="1"/>
  <c r="Q276" i="1"/>
  <c r="R276" i="1" s="1"/>
  <c r="R98" i="1"/>
  <c r="S75" i="1"/>
  <c r="Q274" i="1"/>
  <c r="U274" i="1" s="1"/>
  <c r="Q223" i="1"/>
  <c r="S223" i="1" s="1"/>
  <c r="Q172" i="1"/>
  <c r="U172" i="1" s="1"/>
  <c r="Q78" i="1"/>
  <c r="S78" i="1" s="1"/>
  <c r="AI305" i="1"/>
  <c r="R18" i="1"/>
  <c r="S18" i="1"/>
  <c r="U18" i="1"/>
  <c r="AI228" i="1"/>
  <c r="W196" i="1"/>
  <c r="V196" i="1" s="1"/>
  <c r="Q222" i="1"/>
  <c r="S222" i="1" s="1"/>
  <c r="Q338" i="1"/>
  <c r="S338" i="1" s="1"/>
  <c r="Q281" i="1"/>
  <c r="R281" i="1" s="1"/>
  <c r="Q104" i="1"/>
  <c r="R104" i="1" s="1"/>
  <c r="S124" i="1"/>
  <c r="R124" i="1"/>
  <c r="Q199" i="1"/>
  <c r="S199" i="1" s="1"/>
  <c r="R151" i="1"/>
  <c r="Q145" i="1"/>
  <c r="R145" i="1" s="1"/>
  <c r="U66" i="1"/>
  <c r="S44" i="1"/>
  <c r="Q260" i="1"/>
  <c r="S260" i="1" s="1"/>
  <c r="AI123" i="1"/>
  <c r="AI182" i="1"/>
  <c r="Q93" i="1"/>
  <c r="R93" i="1" s="1"/>
  <c r="U102" i="1"/>
  <c r="AI280" i="1"/>
  <c r="R74" i="1"/>
  <c r="AI198" i="1"/>
  <c r="AI176" i="1"/>
  <c r="AI328" i="1"/>
  <c r="S181" i="1"/>
  <c r="Z196" i="1"/>
  <c r="Y196" i="1" s="1"/>
  <c r="AC332" i="1"/>
  <c r="AB332" i="1" s="1"/>
  <c r="Q327" i="1"/>
  <c r="R327" i="1" s="1"/>
  <c r="R147" i="1"/>
  <c r="Q277" i="1"/>
  <c r="U277" i="1" s="1"/>
  <c r="Q94" i="1"/>
  <c r="S94" i="1" s="1"/>
  <c r="R306" i="1"/>
  <c r="Q156" i="1"/>
  <c r="U156" i="1" s="1"/>
  <c r="Q155" i="1"/>
  <c r="R155" i="1" s="1"/>
  <c r="Q307" i="1"/>
  <c r="U307" i="1" s="1"/>
  <c r="Q311" i="1"/>
  <c r="R311" i="1" s="1"/>
  <c r="Q46" i="1"/>
  <c r="R46" i="1" s="1"/>
  <c r="Q196" i="1"/>
  <c r="R196" i="1" s="1"/>
  <c r="AI67" i="1"/>
  <c r="R181" i="1"/>
  <c r="AF196" i="1"/>
  <c r="AE196" i="1" s="1"/>
  <c r="R127" i="1"/>
  <c r="AF332" i="1"/>
  <c r="AE332" i="1" s="1"/>
  <c r="R73" i="1"/>
  <c r="S147" i="1"/>
  <c r="U306" i="1"/>
  <c r="Q249" i="1"/>
  <c r="R249" i="1" s="1"/>
  <c r="Q224" i="1"/>
  <c r="S224" i="1" s="1"/>
  <c r="Q119" i="1"/>
  <c r="S119" i="1" s="1"/>
  <c r="Q48" i="1"/>
  <c r="U48" i="1" s="1"/>
  <c r="AI254" i="1"/>
  <c r="U25" i="1"/>
  <c r="R180" i="1"/>
  <c r="S102" i="1"/>
  <c r="S129" i="1"/>
  <c r="U124" i="1"/>
  <c r="O14" i="1"/>
  <c r="P14" i="1" s="1"/>
  <c r="Q14" i="1" s="1"/>
  <c r="T14" i="1"/>
  <c r="AI171" i="1"/>
  <c r="AC155" i="1"/>
  <c r="AB155" i="1" s="1"/>
  <c r="W155" i="1"/>
  <c r="V155" i="1" s="1"/>
  <c r="Z155" i="1"/>
  <c r="Y155" i="1" s="1"/>
  <c r="AF155" i="1"/>
  <c r="AE155" i="1" s="1"/>
  <c r="AC260" i="1"/>
  <c r="AB260" i="1" s="1"/>
  <c r="AF260" i="1"/>
  <c r="AE260" i="1" s="1"/>
  <c r="Z260" i="1"/>
  <c r="Y260" i="1" s="1"/>
  <c r="W260" i="1"/>
  <c r="V260" i="1" s="1"/>
  <c r="P300" i="1"/>
  <c r="O300" i="1"/>
  <c r="T300" i="1"/>
  <c r="AI125" i="1"/>
  <c r="AI329" i="1"/>
  <c r="AC250" i="1"/>
  <c r="AB250" i="1" s="1"/>
  <c r="Z250" i="1"/>
  <c r="Y250" i="1" s="1"/>
  <c r="AF250" i="1"/>
  <c r="AE250" i="1" s="1"/>
  <c r="W250" i="1"/>
  <c r="V250" i="1" s="1"/>
  <c r="AC48" i="1"/>
  <c r="AB48" i="1" s="1"/>
  <c r="Z48" i="1"/>
  <c r="Y48" i="1" s="1"/>
  <c r="AF48" i="1"/>
  <c r="AE48" i="1" s="1"/>
  <c r="W48" i="1"/>
  <c r="V48" i="1" s="1"/>
  <c r="W177" i="1"/>
  <c r="V177" i="1" s="1"/>
  <c r="Z177" i="1"/>
  <c r="Y177" i="1" s="1"/>
  <c r="AC177" i="1"/>
  <c r="AB177" i="1" s="1"/>
  <c r="AF177" i="1"/>
  <c r="AE177" i="1" s="1"/>
  <c r="AC78" i="1"/>
  <c r="AB78" i="1" s="1"/>
  <c r="Z78" i="1"/>
  <c r="Y78" i="1" s="1"/>
  <c r="W78" i="1"/>
  <c r="V78" i="1" s="1"/>
  <c r="AF78" i="1"/>
  <c r="AE78" i="1" s="1"/>
  <c r="AI203" i="1"/>
  <c r="P120" i="1"/>
  <c r="O120" i="1"/>
  <c r="T120" i="1"/>
  <c r="AI208" i="1"/>
  <c r="Q128" i="1"/>
  <c r="K79" i="1"/>
  <c r="K80" i="1" s="1"/>
  <c r="N70" i="1"/>
  <c r="W146" i="1"/>
  <c r="V146" i="1" s="1"/>
  <c r="AF146" i="1"/>
  <c r="AE146" i="1" s="1"/>
  <c r="Z146" i="1"/>
  <c r="Y146" i="1" s="1"/>
  <c r="AC146" i="1"/>
  <c r="AB146" i="1" s="1"/>
  <c r="U179" i="1"/>
  <c r="AF156" i="1"/>
  <c r="AE156" i="1" s="1"/>
  <c r="Z156" i="1"/>
  <c r="Y156" i="1" s="1"/>
  <c r="W156" i="1"/>
  <c r="V156" i="1" s="1"/>
  <c r="AC156" i="1"/>
  <c r="AB156" i="1" s="1"/>
  <c r="AI229" i="1"/>
  <c r="AI258" i="1"/>
  <c r="R334" i="1"/>
  <c r="S334" i="1"/>
  <c r="U334" i="1"/>
  <c r="S205" i="1"/>
  <c r="R205" i="1"/>
  <c r="U205" i="1"/>
  <c r="AI286" i="1"/>
  <c r="AI20" i="1"/>
  <c r="AI334" i="1"/>
  <c r="W281" i="1"/>
  <c r="V281" i="1" s="1"/>
  <c r="AF281" i="1"/>
  <c r="AE281" i="1" s="1"/>
  <c r="Z281" i="1"/>
  <c r="Y281" i="1" s="1"/>
  <c r="AC281" i="1"/>
  <c r="AB281" i="1" s="1"/>
  <c r="AI18" i="1"/>
  <c r="AI282" i="1"/>
  <c r="AI44" i="1"/>
  <c r="R19" i="1"/>
  <c r="S19" i="1"/>
  <c r="U19" i="1"/>
  <c r="Z307" i="1"/>
  <c r="Y307" i="1" s="1"/>
  <c r="W307" i="1"/>
  <c r="V307" i="1" s="1"/>
  <c r="AF307" i="1"/>
  <c r="AE307" i="1" s="1"/>
  <c r="AC307" i="1"/>
  <c r="AB307" i="1" s="1"/>
  <c r="AC128" i="1"/>
  <c r="AB128" i="1" s="1"/>
  <c r="Z128" i="1"/>
  <c r="Y128" i="1" s="1"/>
  <c r="AF128" i="1"/>
  <c r="AE128" i="1" s="1"/>
  <c r="W128" i="1"/>
  <c r="V128" i="1" s="1"/>
  <c r="AF251" i="1"/>
  <c r="AE251" i="1" s="1"/>
  <c r="Z251" i="1"/>
  <c r="Y251" i="1" s="1"/>
  <c r="W251" i="1"/>
  <c r="V251" i="1" s="1"/>
  <c r="AC251" i="1"/>
  <c r="AB251" i="1" s="1"/>
  <c r="AI330" i="1"/>
  <c r="AF311" i="1"/>
  <c r="AE311" i="1" s="1"/>
  <c r="W311" i="1"/>
  <c r="V311" i="1" s="1"/>
  <c r="Z311" i="1"/>
  <c r="Y311" i="1" s="1"/>
  <c r="AC311" i="1"/>
  <c r="AB311" i="1" s="1"/>
  <c r="S74" i="1"/>
  <c r="AI47" i="1"/>
  <c r="R179" i="1"/>
  <c r="AI26" i="1"/>
  <c r="AI22" i="1"/>
  <c r="W172" i="1"/>
  <c r="V172" i="1" s="1"/>
  <c r="AC172" i="1"/>
  <c r="AB172" i="1" s="1"/>
  <c r="AF172" i="1"/>
  <c r="AE172" i="1" s="1"/>
  <c r="Z172" i="1"/>
  <c r="Y172" i="1" s="1"/>
  <c r="AF256" i="1"/>
  <c r="AE256" i="1" s="1"/>
  <c r="W256" i="1"/>
  <c r="V256" i="1" s="1"/>
  <c r="AC256" i="1"/>
  <c r="AB256" i="1" s="1"/>
  <c r="Z256" i="1"/>
  <c r="Y256" i="1" s="1"/>
  <c r="Z42" i="1"/>
  <c r="Y42" i="1" s="1"/>
  <c r="AC42" i="1"/>
  <c r="AB42" i="1" s="1"/>
  <c r="AF42" i="1"/>
  <c r="AE42" i="1" s="1"/>
  <c r="W42" i="1"/>
  <c r="V42" i="1" s="1"/>
  <c r="P275" i="1"/>
  <c r="O275" i="1"/>
  <c r="T275" i="1"/>
  <c r="U95" i="1"/>
  <c r="S95" i="1"/>
  <c r="R95" i="1"/>
  <c r="AI285" i="1"/>
  <c r="AC301" i="1"/>
  <c r="AB301" i="1" s="1"/>
  <c r="W301" i="1"/>
  <c r="V301" i="1" s="1"/>
  <c r="Z301" i="1"/>
  <c r="Y301" i="1" s="1"/>
  <c r="AF301" i="1"/>
  <c r="AE301" i="1" s="1"/>
  <c r="Z276" i="1"/>
  <c r="Y276" i="1" s="1"/>
  <c r="AF276" i="1"/>
  <c r="AE276" i="1" s="1"/>
  <c r="W276" i="1"/>
  <c r="V276" i="1" s="1"/>
  <c r="AC276" i="1"/>
  <c r="AB276" i="1" s="1"/>
  <c r="R285" i="1"/>
  <c r="U285" i="1"/>
  <c r="S285" i="1"/>
  <c r="U258" i="1"/>
  <c r="S258" i="1"/>
  <c r="R258" i="1"/>
  <c r="AI230" i="1"/>
  <c r="Q225" i="1"/>
  <c r="S225" i="1" s="1"/>
  <c r="Q234" i="1"/>
  <c r="S234" i="1" s="1"/>
  <c r="Q227" i="1"/>
  <c r="U227" i="1" s="1"/>
  <c r="AI331" i="1"/>
  <c r="AF249" i="1"/>
  <c r="AE249" i="1" s="1"/>
  <c r="Z249" i="1"/>
  <c r="Y249" i="1" s="1"/>
  <c r="W249" i="1"/>
  <c r="V249" i="1" s="1"/>
  <c r="AC249" i="1"/>
  <c r="AB249" i="1" s="1"/>
  <c r="S22" i="1"/>
  <c r="U22" i="1"/>
  <c r="R22" i="1"/>
  <c r="Q256" i="1"/>
  <c r="T333" i="1"/>
  <c r="P333" i="1"/>
  <c r="O333" i="1"/>
  <c r="AI255" i="1"/>
  <c r="AF338" i="1"/>
  <c r="AE338" i="1" s="1"/>
  <c r="AC338" i="1"/>
  <c r="AB338" i="1" s="1"/>
  <c r="Z338" i="1"/>
  <c r="Y338" i="1" s="1"/>
  <c r="W338" i="1"/>
  <c r="V338" i="1" s="1"/>
  <c r="Q301" i="1"/>
  <c r="AI204" i="1"/>
  <c r="AI95" i="1"/>
  <c r="Z104" i="1"/>
  <c r="Y104" i="1" s="1"/>
  <c r="W104" i="1"/>
  <c r="V104" i="1" s="1"/>
  <c r="AC104" i="1"/>
  <c r="AB104" i="1" s="1"/>
  <c r="AF104" i="1"/>
  <c r="AE104" i="1" s="1"/>
  <c r="AC46" i="1"/>
  <c r="AB46" i="1" s="1"/>
  <c r="Z46" i="1"/>
  <c r="Y46" i="1" s="1"/>
  <c r="AF46" i="1"/>
  <c r="AE46" i="1" s="1"/>
  <c r="W46" i="1"/>
  <c r="V46" i="1" s="1"/>
  <c r="Q146" i="1"/>
  <c r="AF283" i="1"/>
  <c r="AE283" i="1" s="1"/>
  <c r="Z283" i="1"/>
  <c r="Y283" i="1" s="1"/>
  <c r="W283" i="1"/>
  <c r="V283" i="1" s="1"/>
  <c r="AC283" i="1"/>
  <c r="AB283" i="1" s="1"/>
  <c r="U201" i="1"/>
  <c r="R201" i="1"/>
  <c r="S201" i="1"/>
  <c r="R97" i="1"/>
  <c r="U97" i="1"/>
  <c r="S97" i="1"/>
  <c r="R284" i="1"/>
  <c r="U284" i="1"/>
  <c r="S284" i="1"/>
  <c r="R130" i="1"/>
  <c r="S130" i="1"/>
  <c r="U130" i="1"/>
  <c r="R150" i="1"/>
  <c r="U150" i="1"/>
  <c r="S150" i="1"/>
  <c r="U100" i="1"/>
  <c r="S100" i="1"/>
  <c r="R100" i="1"/>
  <c r="AI310" i="1"/>
  <c r="AI178" i="1"/>
  <c r="AI97" i="1"/>
  <c r="AI74" i="1"/>
  <c r="AI73" i="1"/>
  <c r="AI102" i="1"/>
  <c r="AI206" i="1"/>
  <c r="AI304" i="1"/>
  <c r="AI302" i="1"/>
  <c r="AI100" i="1"/>
  <c r="AI257" i="1"/>
  <c r="AI335" i="1"/>
  <c r="W224" i="1"/>
  <c r="V224" i="1" s="1"/>
  <c r="AC224" i="1"/>
  <c r="AB224" i="1" s="1"/>
  <c r="AF224" i="1"/>
  <c r="AE224" i="1" s="1"/>
  <c r="Z224" i="1"/>
  <c r="Y224" i="1" s="1"/>
  <c r="AF199" i="1"/>
  <c r="AE199" i="1" s="1"/>
  <c r="AC199" i="1"/>
  <c r="AB199" i="1" s="1"/>
  <c r="Z199" i="1"/>
  <c r="Y199" i="1" s="1"/>
  <c r="W199" i="1"/>
  <c r="V199" i="1" s="1"/>
  <c r="T45" i="1"/>
  <c r="O45" i="1"/>
  <c r="P45" i="1"/>
  <c r="AC225" i="1"/>
  <c r="AB225" i="1" s="1"/>
  <c r="W225" i="1"/>
  <c r="V225" i="1" s="1"/>
  <c r="AF225" i="1"/>
  <c r="AE225" i="1" s="1"/>
  <c r="Z225" i="1"/>
  <c r="Y225" i="1" s="1"/>
  <c r="W234" i="1"/>
  <c r="V234" i="1" s="1"/>
  <c r="AF234" i="1"/>
  <c r="AE234" i="1" s="1"/>
  <c r="Z234" i="1"/>
  <c r="Y234" i="1" s="1"/>
  <c r="AC234" i="1"/>
  <c r="AB234" i="1" s="1"/>
  <c r="Z222" i="1"/>
  <c r="Y222" i="1" s="1"/>
  <c r="AC222" i="1"/>
  <c r="AB222" i="1" s="1"/>
  <c r="W222" i="1"/>
  <c r="V222" i="1" s="1"/>
  <c r="AF222" i="1"/>
  <c r="AE222" i="1" s="1"/>
  <c r="AI173" i="1"/>
  <c r="AI25" i="1"/>
  <c r="AI326" i="1"/>
  <c r="AI153" i="1"/>
  <c r="AI77" i="1"/>
  <c r="AI181" i="1"/>
  <c r="AI284" i="1"/>
  <c r="AI103" i="1"/>
  <c r="AI150" i="1"/>
  <c r="AC227" i="1"/>
  <c r="AB227" i="1" s="1"/>
  <c r="AF227" i="1"/>
  <c r="AE227" i="1" s="1"/>
  <c r="Z227" i="1"/>
  <c r="Y227" i="1" s="1"/>
  <c r="W227" i="1"/>
  <c r="V227" i="1" s="1"/>
  <c r="W223" i="1"/>
  <c r="V223" i="1" s="1"/>
  <c r="Z223" i="1"/>
  <c r="Y223" i="1" s="1"/>
  <c r="AC223" i="1"/>
  <c r="AB223" i="1" s="1"/>
  <c r="AF223" i="1"/>
  <c r="AE223" i="1" s="1"/>
  <c r="P226" i="1"/>
  <c r="T226" i="1"/>
  <c r="O226" i="1"/>
  <c r="Z248" i="1"/>
  <c r="Y248" i="1" s="1"/>
  <c r="AC248" i="1"/>
  <c r="AB248" i="1" s="1"/>
  <c r="W248" i="1"/>
  <c r="V248" i="1" s="1"/>
  <c r="AF248" i="1"/>
  <c r="AE248" i="1" s="1"/>
  <c r="AF145" i="1"/>
  <c r="AE145" i="1" s="1"/>
  <c r="AC145" i="1"/>
  <c r="AB145" i="1" s="1"/>
  <c r="Z145" i="1"/>
  <c r="Y145" i="1" s="1"/>
  <c r="W145" i="1"/>
  <c r="V145" i="1" s="1"/>
  <c r="Q248" i="1"/>
  <c r="S310" i="1"/>
  <c r="U310" i="1"/>
  <c r="R310" i="1"/>
  <c r="R178" i="1"/>
  <c r="S178" i="1"/>
  <c r="U178" i="1"/>
  <c r="S326" i="1"/>
  <c r="R326" i="1"/>
  <c r="U326" i="1"/>
  <c r="R99" i="1"/>
  <c r="S99" i="1"/>
  <c r="U99" i="1"/>
  <c r="AI207" i="1"/>
  <c r="AI174" i="1"/>
  <c r="AI149" i="1"/>
  <c r="AI122" i="1"/>
  <c r="AI179" i="1"/>
  <c r="AI75" i="1"/>
  <c r="AI337" i="1"/>
  <c r="AI50" i="1"/>
  <c r="AI151" i="1"/>
  <c r="AI129" i="1"/>
  <c r="AF93" i="1"/>
  <c r="AE93" i="1" s="1"/>
  <c r="W93" i="1"/>
  <c r="V93" i="1" s="1"/>
  <c r="Z93" i="1"/>
  <c r="Y93" i="1" s="1"/>
  <c r="AC93" i="1"/>
  <c r="AB93" i="1" s="1"/>
  <c r="Z119" i="1"/>
  <c r="Y119" i="1" s="1"/>
  <c r="W119" i="1"/>
  <c r="V119" i="1" s="1"/>
  <c r="AC119" i="1"/>
  <c r="AB119" i="1" s="1"/>
  <c r="AF119" i="1"/>
  <c r="AE119" i="1" s="1"/>
  <c r="S121" i="1"/>
  <c r="R121" i="1"/>
  <c r="U121" i="1"/>
  <c r="AI76" i="1"/>
  <c r="AI278" i="1"/>
  <c r="AI147" i="1"/>
  <c r="AI127" i="1"/>
  <c r="AI43" i="1"/>
  <c r="AI152" i="1"/>
  <c r="AF274" i="1"/>
  <c r="AE274" i="1" s="1"/>
  <c r="AC274" i="1"/>
  <c r="AB274" i="1" s="1"/>
  <c r="W274" i="1"/>
  <c r="V274" i="1" s="1"/>
  <c r="Z274" i="1"/>
  <c r="Y274" i="1" s="1"/>
  <c r="W277" i="1"/>
  <c r="V277" i="1" s="1"/>
  <c r="AF277" i="1"/>
  <c r="AE277" i="1" s="1"/>
  <c r="Z277" i="1"/>
  <c r="Y277" i="1" s="1"/>
  <c r="AC277" i="1"/>
  <c r="AB277" i="1" s="1"/>
  <c r="AC94" i="1"/>
  <c r="AB94" i="1" s="1"/>
  <c r="W94" i="1"/>
  <c r="V94" i="1" s="1"/>
  <c r="Z94" i="1"/>
  <c r="Y94" i="1" s="1"/>
  <c r="AF94" i="1"/>
  <c r="AE94" i="1" s="1"/>
  <c r="AI327" i="1"/>
  <c r="U230" i="1" l="1"/>
  <c r="AI96" i="1"/>
  <c r="U335" i="1"/>
  <c r="R335" i="1"/>
  <c r="AI201" i="1"/>
  <c r="U276" i="1"/>
  <c r="U199" i="1"/>
  <c r="U311" i="1"/>
  <c r="R260" i="1"/>
  <c r="U177" i="1"/>
  <c r="D190" i="1" s="1"/>
  <c r="O190" i="1" s="1"/>
  <c r="R149" i="1"/>
  <c r="S149" i="1"/>
  <c r="S122" i="1"/>
  <c r="R224" i="1"/>
  <c r="AI121" i="1"/>
  <c r="R172" i="1"/>
  <c r="R183" i="1" s="1"/>
  <c r="R185" i="1" s="1"/>
  <c r="AI71" i="1"/>
  <c r="AI306" i="1"/>
  <c r="AI180" i="1"/>
  <c r="U251" i="1"/>
  <c r="U104" i="1"/>
  <c r="U78" i="1"/>
  <c r="R122" i="1"/>
  <c r="S251" i="1"/>
  <c r="S104" i="1"/>
  <c r="R78" i="1"/>
  <c r="S93" i="1"/>
  <c r="R223" i="1"/>
  <c r="R338" i="1"/>
  <c r="S276" i="1"/>
  <c r="U223" i="1"/>
  <c r="AI124" i="1"/>
  <c r="S311" i="1"/>
  <c r="U338" i="1"/>
  <c r="S177" i="1"/>
  <c r="S47" i="1"/>
  <c r="R199" i="1"/>
  <c r="R209" i="1" s="1"/>
  <c r="R211" i="1" s="1"/>
  <c r="S281" i="1"/>
  <c r="S283" i="1"/>
  <c r="S172" i="1"/>
  <c r="U224" i="1"/>
  <c r="AI308" i="1"/>
  <c r="U281" i="1"/>
  <c r="R283" i="1"/>
  <c r="U46" i="1"/>
  <c r="AI196" i="1"/>
  <c r="S156" i="1"/>
  <c r="R47" i="1"/>
  <c r="R156" i="1"/>
  <c r="R42" i="1"/>
  <c r="U43" i="1"/>
  <c r="R225" i="1"/>
  <c r="S327" i="1"/>
  <c r="S46" i="1"/>
  <c r="R43" i="1"/>
  <c r="Q275" i="1"/>
  <c r="S275" i="1" s="1"/>
  <c r="S249" i="1"/>
  <c r="U145" i="1"/>
  <c r="R222" i="1"/>
  <c r="U234" i="1"/>
  <c r="S42" i="1"/>
  <c r="U94" i="1"/>
  <c r="R48" i="1"/>
  <c r="S145" i="1"/>
  <c r="R94" i="1"/>
  <c r="U222" i="1"/>
  <c r="R274" i="1"/>
  <c r="U327" i="1"/>
  <c r="R250" i="1"/>
  <c r="U249" i="1"/>
  <c r="R307" i="1"/>
  <c r="S274" i="1"/>
  <c r="S250" i="1"/>
  <c r="S307" i="1"/>
  <c r="S48" i="1"/>
  <c r="R277" i="1"/>
  <c r="U93" i="1"/>
  <c r="U260" i="1"/>
  <c r="S277" i="1"/>
  <c r="Q226" i="1"/>
  <c r="S226" i="1" s="1"/>
  <c r="AI332" i="1"/>
  <c r="Q333" i="1"/>
  <c r="U333" i="1" s="1"/>
  <c r="U196" i="1"/>
  <c r="D219" i="1" s="1"/>
  <c r="R119" i="1"/>
  <c r="S155" i="1"/>
  <c r="S196" i="1"/>
  <c r="S209" i="1" s="1"/>
  <c r="S211" i="1" s="1"/>
  <c r="R227" i="1"/>
  <c r="R234" i="1"/>
  <c r="U155" i="1"/>
  <c r="U119" i="1"/>
  <c r="U225" i="1"/>
  <c r="Q120" i="1"/>
  <c r="S120" i="1" s="1"/>
  <c r="R14" i="1"/>
  <c r="U14" i="1"/>
  <c r="S14" i="1"/>
  <c r="AI276" i="1"/>
  <c r="AI128" i="1"/>
  <c r="AI146" i="1"/>
  <c r="AI48" i="1"/>
  <c r="AI250" i="1"/>
  <c r="R146" i="1"/>
  <c r="S146" i="1"/>
  <c r="U146" i="1"/>
  <c r="AI42" i="1"/>
  <c r="AI311" i="1"/>
  <c r="AI251" i="1"/>
  <c r="AI156" i="1"/>
  <c r="O70" i="1"/>
  <c r="P70" i="1"/>
  <c r="T70" i="1"/>
  <c r="AI78" i="1"/>
  <c r="AI283" i="1"/>
  <c r="AI46" i="1"/>
  <c r="U256" i="1"/>
  <c r="S256" i="1"/>
  <c r="R256" i="1"/>
  <c r="AC275" i="1"/>
  <c r="AB275" i="1" s="1"/>
  <c r="Z275" i="1"/>
  <c r="Y275" i="1" s="1"/>
  <c r="W275" i="1"/>
  <c r="V275" i="1" s="1"/>
  <c r="AF275" i="1"/>
  <c r="AE275" i="1" s="1"/>
  <c r="AI307" i="1"/>
  <c r="Q300" i="1"/>
  <c r="AI338" i="1"/>
  <c r="AI172" i="1"/>
  <c r="AI281" i="1"/>
  <c r="AC300" i="1"/>
  <c r="AB300" i="1" s="1"/>
  <c r="AF300" i="1"/>
  <c r="AE300" i="1" s="1"/>
  <c r="W300" i="1"/>
  <c r="V300" i="1" s="1"/>
  <c r="Z300" i="1"/>
  <c r="Y300" i="1" s="1"/>
  <c r="S227" i="1"/>
  <c r="AF333" i="1"/>
  <c r="AE333" i="1" s="1"/>
  <c r="AC333" i="1"/>
  <c r="AB333" i="1" s="1"/>
  <c r="W333" i="1"/>
  <c r="V333" i="1" s="1"/>
  <c r="Z333" i="1"/>
  <c r="Y333" i="1" s="1"/>
  <c r="AI155" i="1"/>
  <c r="AI104" i="1"/>
  <c r="R301" i="1"/>
  <c r="S301" i="1"/>
  <c r="U301" i="1"/>
  <c r="AI249" i="1"/>
  <c r="AI301" i="1"/>
  <c r="AI256" i="1"/>
  <c r="R128" i="1"/>
  <c r="S128" i="1"/>
  <c r="U128" i="1"/>
  <c r="Z120" i="1"/>
  <c r="Y120" i="1" s="1"/>
  <c r="AC120" i="1"/>
  <c r="AB120" i="1" s="1"/>
  <c r="W120" i="1"/>
  <c r="V120" i="1" s="1"/>
  <c r="AF120" i="1"/>
  <c r="AE120" i="1" s="1"/>
  <c r="AI177" i="1"/>
  <c r="AI260" i="1"/>
  <c r="T15" i="1"/>
  <c r="T16" i="1" s="1"/>
  <c r="AF14" i="1"/>
  <c r="AE14" i="1" s="1"/>
  <c r="Z14" i="1"/>
  <c r="Y14" i="1" s="1"/>
  <c r="AC14" i="1"/>
  <c r="AB14" i="1" s="1"/>
  <c r="W14" i="1"/>
  <c r="V14" i="1" s="1"/>
  <c r="P15" i="1"/>
  <c r="Q15" i="1" s="1"/>
  <c r="AI277" i="1"/>
  <c r="AI93" i="1"/>
  <c r="AI145" i="1"/>
  <c r="AI222" i="1"/>
  <c r="AI234" i="1"/>
  <c r="AI199" i="1"/>
  <c r="AI94" i="1"/>
  <c r="AI274" i="1"/>
  <c r="AI119" i="1"/>
  <c r="R248" i="1"/>
  <c r="U248" i="1"/>
  <c r="S248" i="1"/>
  <c r="AI248" i="1"/>
  <c r="AF226" i="1"/>
  <c r="AE226" i="1" s="1"/>
  <c r="AC226" i="1"/>
  <c r="AB226" i="1" s="1"/>
  <c r="Z226" i="1"/>
  <c r="Y226" i="1" s="1"/>
  <c r="W226" i="1"/>
  <c r="V226" i="1" s="1"/>
  <c r="AI223" i="1"/>
  <c r="AI227" i="1"/>
  <c r="AI225" i="1"/>
  <c r="Z45" i="1"/>
  <c r="Y45" i="1" s="1"/>
  <c r="AF45" i="1"/>
  <c r="AE45" i="1" s="1"/>
  <c r="AC45" i="1"/>
  <c r="AB45" i="1" s="1"/>
  <c r="W45" i="1"/>
  <c r="V45" i="1" s="1"/>
  <c r="AI224" i="1"/>
  <c r="Q45" i="1"/>
  <c r="D187" i="1" l="1"/>
  <c r="D188" i="1"/>
  <c r="D193" i="1"/>
  <c r="AQ193" i="1" s="1"/>
  <c r="D194" i="1"/>
  <c r="F194" i="1" s="1"/>
  <c r="D191" i="1"/>
  <c r="F191" i="1" s="1"/>
  <c r="D192" i="1"/>
  <c r="M192" i="1" s="1"/>
  <c r="D189" i="1"/>
  <c r="L189" i="1" s="1"/>
  <c r="R157" i="1"/>
  <c r="R159" i="1" s="1"/>
  <c r="S183" i="1"/>
  <c r="S185" i="1" s="1"/>
  <c r="I192" i="1"/>
  <c r="U226" i="1"/>
  <c r="D239" i="1" s="1"/>
  <c r="K239" i="1" s="1"/>
  <c r="D220" i="1"/>
  <c r="K220" i="1" s="1"/>
  <c r="D218" i="1"/>
  <c r="F218" i="1" s="1"/>
  <c r="R275" i="1"/>
  <c r="R287" i="1" s="1"/>
  <c r="R289" i="1" s="1"/>
  <c r="U275" i="1"/>
  <c r="D296" i="1" s="1"/>
  <c r="S333" i="1"/>
  <c r="S339" i="1" s="1"/>
  <c r="D215" i="1"/>
  <c r="K215" i="1" s="1"/>
  <c r="D213" i="1"/>
  <c r="O213" i="1" s="1"/>
  <c r="H193" i="1"/>
  <c r="D214" i="1"/>
  <c r="O214" i="1" s="1"/>
  <c r="D217" i="1"/>
  <c r="L217" i="1" s="1"/>
  <c r="D216" i="1"/>
  <c r="H216" i="1" s="1"/>
  <c r="R261" i="1"/>
  <c r="R263" i="1" s="1"/>
  <c r="U120" i="1"/>
  <c r="D138" i="1" s="1"/>
  <c r="K193" i="1"/>
  <c r="L192" i="1"/>
  <c r="S261" i="1"/>
  <c r="S263" i="1" s="1"/>
  <c r="R226" i="1"/>
  <c r="R235" i="1" s="1"/>
  <c r="R237" i="1" s="1"/>
  <c r="R333" i="1"/>
  <c r="R339" i="1" s="1"/>
  <c r="D163" i="1"/>
  <c r="L163" i="1" s="1"/>
  <c r="S157" i="1"/>
  <c r="S159" i="1" s="1"/>
  <c r="S287" i="1"/>
  <c r="S289" i="1" s="1"/>
  <c r="L193" i="1"/>
  <c r="K192" i="1"/>
  <c r="I193" i="1"/>
  <c r="W16" i="1"/>
  <c r="V16" i="1" s="1"/>
  <c r="AF16" i="1"/>
  <c r="AE16" i="1" s="1"/>
  <c r="AC16" i="1"/>
  <c r="AB16" i="1" s="1"/>
  <c r="Z16" i="1"/>
  <c r="Y16" i="1" s="1"/>
  <c r="S235" i="1"/>
  <c r="S237" i="1" s="1"/>
  <c r="K190" i="1"/>
  <c r="S131" i="1"/>
  <c r="S133" i="1" s="1"/>
  <c r="AQ190" i="1"/>
  <c r="H190" i="1"/>
  <c r="P190" i="1"/>
  <c r="N190" i="1" s="1"/>
  <c r="T190" i="1" s="1"/>
  <c r="I190" i="1"/>
  <c r="L190" i="1"/>
  <c r="G191" i="1"/>
  <c r="E190" i="1"/>
  <c r="M190" i="1"/>
  <c r="G190" i="1"/>
  <c r="K191" i="1"/>
  <c r="R120" i="1"/>
  <c r="R131" i="1" s="1"/>
  <c r="R133" i="1" s="1"/>
  <c r="J190" i="1"/>
  <c r="F190" i="1"/>
  <c r="D162" i="1"/>
  <c r="AI14" i="1"/>
  <c r="AF15" i="1"/>
  <c r="AE15" i="1" s="1"/>
  <c r="Z15" i="1"/>
  <c r="Y15" i="1" s="1"/>
  <c r="AC15" i="1"/>
  <c r="AB15" i="1" s="1"/>
  <c r="W15" i="1"/>
  <c r="V15" i="1" s="1"/>
  <c r="AI300" i="1"/>
  <c r="D166" i="1"/>
  <c r="D167" i="1"/>
  <c r="D168" i="1"/>
  <c r="D165" i="1"/>
  <c r="S300" i="1"/>
  <c r="S313" i="1" s="1"/>
  <c r="S315" i="1" s="1"/>
  <c r="U300" i="1"/>
  <c r="R300" i="1"/>
  <c r="R313" i="1" s="1"/>
  <c r="R315" i="1" s="1"/>
  <c r="AI275" i="1"/>
  <c r="D164" i="1"/>
  <c r="AF70" i="1"/>
  <c r="AE70" i="1" s="1"/>
  <c r="W70" i="1"/>
  <c r="V70" i="1" s="1"/>
  <c r="AC70" i="1"/>
  <c r="AB70" i="1" s="1"/>
  <c r="Z70" i="1"/>
  <c r="Y70" i="1" s="1"/>
  <c r="R15" i="1"/>
  <c r="R27" i="1" s="1"/>
  <c r="U15" i="1"/>
  <c r="U16" i="1" s="1"/>
  <c r="S15" i="1"/>
  <c r="S27" i="1" s="1"/>
  <c r="AI120" i="1"/>
  <c r="AI333" i="1"/>
  <c r="O27" i="1"/>
  <c r="O28" i="1" s="1"/>
  <c r="Q70" i="1"/>
  <c r="D161" i="1"/>
  <c r="AI45" i="1"/>
  <c r="AI226" i="1"/>
  <c r="AQ188" i="1"/>
  <c r="J188" i="1"/>
  <c r="O188" i="1"/>
  <c r="G188" i="1"/>
  <c r="H188" i="1"/>
  <c r="M188" i="1"/>
  <c r="P188" i="1"/>
  <c r="F188" i="1"/>
  <c r="E188" i="1"/>
  <c r="I188" i="1"/>
  <c r="L188" i="1"/>
  <c r="K188" i="1"/>
  <c r="J213" i="1"/>
  <c r="E219" i="1"/>
  <c r="H219" i="1"/>
  <c r="G219" i="1"/>
  <c r="I219" i="1"/>
  <c r="K219" i="1"/>
  <c r="AQ219" i="1"/>
  <c r="P219" i="1"/>
  <c r="O219" i="1"/>
  <c r="F219" i="1"/>
  <c r="M219" i="1"/>
  <c r="L219" i="1"/>
  <c r="J219" i="1"/>
  <c r="S45" i="1"/>
  <c r="R45" i="1"/>
  <c r="U45" i="1"/>
  <c r="D267" i="1"/>
  <c r="D271" i="1"/>
  <c r="D265" i="1"/>
  <c r="D272" i="1"/>
  <c r="D268" i="1"/>
  <c r="D270" i="1"/>
  <c r="D266" i="1"/>
  <c r="D269" i="1"/>
  <c r="H187" i="1"/>
  <c r="I187" i="1"/>
  <c r="F187" i="1"/>
  <c r="G187" i="1"/>
  <c r="J187" i="1"/>
  <c r="M187" i="1"/>
  <c r="AQ187" i="1"/>
  <c r="E187" i="1"/>
  <c r="O187" i="1"/>
  <c r="K187" i="1"/>
  <c r="P187" i="1"/>
  <c r="L187" i="1"/>
  <c r="J220" i="1"/>
  <c r="L218" i="1"/>
  <c r="E189" i="1" l="1"/>
  <c r="F193" i="1"/>
  <c r="J193" i="1"/>
  <c r="P193" i="1"/>
  <c r="M193" i="1"/>
  <c r="U17" i="1"/>
  <c r="F192" i="1"/>
  <c r="O192" i="1"/>
  <c r="N192" i="1" s="1"/>
  <c r="T192" i="1" s="1"/>
  <c r="AC192" i="1" s="1"/>
  <c r="AB192" i="1" s="1"/>
  <c r="P192" i="1"/>
  <c r="O193" i="1"/>
  <c r="E193" i="1"/>
  <c r="H220" i="1"/>
  <c r="P220" i="1"/>
  <c r="E192" i="1"/>
  <c r="M220" i="1"/>
  <c r="L220" i="1"/>
  <c r="AQ220" i="1"/>
  <c r="J214" i="1"/>
  <c r="L191" i="1"/>
  <c r="G192" i="1"/>
  <c r="J194" i="1"/>
  <c r="M194" i="1"/>
  <c r="O216" i="1"/>
  <c r="O194" i="1"/>
  <c r="J192" i="1"/>
  <c r="AQ192" i="1"/>
  <c r="AQ213" i="1"/>
  <c r="L194" i="1"/>
  <c r="AQ194" i="1"/>
  <c r="G194" i="1"/>
  <c r="I194" i="1"/>
  <c r="H194" i="1"/>
  <c r="K194" i="1"/>
  <c r="P194" i="1"/>
  <c r="E194" i="1"/>
  <c r="P213" i="1"/>
  <c r="N213" i="1" s="1"/>
  <c r="T213" i="1" s="1"/>
  <c r="G193" i="1"/>
  <c r="E218" i="1"/>
  <c r="M191" i="1"/>
  <c r="P191" i="1"/>
  <c r="H192" i="1"/>
  <c r="I218" i="1"/>
  <c r="D135" i="1"/>
  <c r="J135" i="1" s="1"/>
  <c r="I191" i="1"/>
  <c r="J191" i="1"/>
  <c r="H191" i="1"/>
  <c r="E191" i="1"/>
  <c r="AQ218" i="1"/>
  <c r="O218" i="1"/>
  <c r="D137" i="1"/>
  <c r="P137" i="1" s="1"/>
  <c r="O191" i="1"/>
  <c r="AQ191" i="1"/>
  <c r="AQ189" i="1"/>
  <c r="M189" i="1"/>
  <c r="I189" i="1"/>
  <c r="O189" i="1"/>
  <c r="F189" i="1"/>
  <c r="G189" i="1"/>
  <c r="J189" i="1"/>
  <c r="P189" i="1"/>
  <c r="K189" i="1"/>
  <c r="H189" i="1"/>
  <c r="I216" i="1"/>
  <c r="D293" i="1"/>
  <c r="O293" i="1" s="1"/>
  <c r="D292" i="1"/>
  <c r="P292" i="1" s="1"/>
  <c r="M216" i="1"/>
  <c r="F220" i="1"/>
  <c r="E220" i="1"/>
  <c r="I220" i="1"/>
  <c r="O220" i="1"/>
  <c r="N220" i="1" s="1"/>
  <c r="T220" i="1" s="1"/>
  <c r="G220" i="1"/>
  <c r="G218" i="1"/>
  <c r="M218" i="1"/>
  <c r="D245" i="1"/>
  <c r="I245" i="1" s="1"/>
  <c r="J218" i="1"/>
  <c r="P218" i="1"/>
  <c r="D246" i="1"/>
  <c r="J246" i="1" s="1"/>
  <c r="K218" i="1"/>
  <c r="H218" i="1"/>
  <c r="D240" i="1"/>
  <c r="M240" i="1" s="1"/>
  <c r="D241" i="1"/>
  <c r="F241" i="1" s="1"/>
  <c r="D242" i="1"/>
  <c r="J242" i="1" s="1"/>
  <c r="D244" i="1"/>
  <c r="K244" i="1" s="1"/>
  <c r="D243" i="1"/>
  <c r="L243" i="1" s="1"/>
  <c r="G214" i="1"/>
  <c r="O217" i="1"/>
  <c r="I217" i="1"/>
  <c r="K213" i="1"/>
  <c r="M213" i="1"/>
  <c r="G213" i="1"/>
  <c r="D140" i="1"/>
  <c r="P140" i="1" s="1"/>
  <c r="D136" i="1"/>
  <c r="I136" i="1" s="1"/>
  <c r="I213" i="1"/>
  <c r="L213" i="1"/>
  <c r="F213" i="1"/>
  <c r="D141" i="1"/>
  <c r="J141" i="1" s="1"/>
  <c r="D139" i="1"/>
  <c r="L139" i="1" s="1"/>
  <c r="E213" i="1"/>
  <c r="H213" i="1"/>
  <c r="D142" i="1"/>
  <c r="AQ142" i="1" s="1"/>
  <c r="J217" i="1"/>
  <c r="E239" i="1"/>
  <c r="P215" i="1"/>
  <c r="E215" i="1"/>
  <c r="L215" i="1"/>
  <c r="F217" i="1"/>
  <c r="G217" i="1"/>
  <c r="E217" i="1"/>
  <c r="M215" i="1"/>
  <c r="G215" i="1"/>
  <c r="I215" i="1"/>
  <c r="M217" i="1"/>
  <c r="AQ217" i="1"/>
  <c r="K217" i="1"/>
  <c r="O239" i="1"/>
  <c r="F215" i="1"/>
  <c r="O215" i="1"/>
  <c r="H215" i="1"/>
  <c r="P217" i="1"/>
  <c r="H217" i="1"/>
  <c r="J239" i="1"/>
  <c r="AQ215" i="1"/>
  <c r="J215" i="1"/>
  <c r="O296" i="1"/>
  <c r="I296" i="1"/>
  <c r="F216" i="1"/>
  <c r="G216" i="1"/>
  <c r="K216" i="1"/>
  <c r="D295" i="1"/>
  <c r="K295" i="1" s="1"/>
  <c r="D298" i="1"/>
  <c r="L298" i="1" s="1"/>
  <c r="L216" i="1"/>
  <c r="J216" i="1"/>
  <c r="P216" i="1"/>
  <c r="D291" i="1"/>
  <c r="F291" i="1" s="1"/>
  <c r="E216" i="1"/>
  <c r="AQ216" i="1"/>
  <c r="H214" i="1"/>
  <c r="K163" i="1"/>
  <c r="D297" i="1"/>
  <c r="D294" i="1"/>
  <c r="E163" i="1"/>
  <c r="O163" i="1"/>
  <c r="P214" i="1"/>
  <c r="N214" i="1" s="1"/>
  <c r="T214" i="1" s="1"/>
  <c r="K214" i="1"/>
  <c r="M214" i="1"/>
  <c r="AQ296" i="1"/>
  <c r="I163" i="1"/>
  <c r="M163" i="1"/>
  <c r="AQ163" i="1"/>
  <c r="I214" i="1"/>
  <c r="F214" i="1"/>
  <c r="AQ214" i="1"/>
  <c r="E296" i="1"/>
  <c r="G163" i="1"/>
  <c r="F163" i="1"/>
  <c r="J163" i="1"/>
  <c r="E214" i="1"/>
  <c r="L214" i="1"/>
  <c r="H163" i="1"/>
  <c r="P163" i="1"/>
  <c r="G292" i="1"/>
  <c r="P296" i="1"/>
  <c r="H296" i="1"/>
  <c r="G296" i="1"/>
  <c r="L239" i="1"/>
  <c r="AQ239" i="1"/>
  <c r="P239" i="1"/>
  <c r="F296" i="1"/>
  <c r="L296" i="1"/>
  <c r="F239" i="1"/>
  <c r="M239" i="1"/>
  <c r="I239" i="1"/>
  <c r="M296" i="1"/>
  <c r="J296" i="1"/>
  <c r="K296" i="1"/>
  <c r="H239" i="1"/>
  <c r="G239" i="1"/>
  <c r="AI16" i="1"/>
  <c r="E162" i="1"/>
  <c r="P162" i="1"/>
  <c r="H162" i="1"/>
  <c r="M162" i="1"/>
  <c r="G162" i="1"/>
  <c r="L162" i="1"/>
  <c r="K162" i="1"/>
  <c r="I162" i="1"/>
  <c r="O162" i="1"/>
  <c r="J162" i="1"/>
  <c r="F162" i="1"/>
  <c r="AQ162" i="1"/>
  <c r="AF28" i="1"/>
  <c r="AF27" i="1"/>
  <c r="AG27" i="1" s="1"/>
  <c r="P165" i="1"/>
  <c r="H165" i="1"/>
  <c r="O165" i="1"/>
  <c r="E165" i="1"/>
  <c r="K165" i="1"/>
  <c r="M165" i="1"/>
  <c r="G165" i="1"/>
  <c r="F165" i="1"/>
  <c r="J165" i="1"/>
  <c r="AQ165" i="1"/>
  <c r="L165" i="1"/>
  <c r="I165" i="1"/>
  <c r="S70" i="1"/>
  <c r="S79" i="1" s="1"/>
  <c r="S81" i="1" s="1"/>
  <c r="U70" i="1"/>
  <c r="R70" i="1"/>
  <c r="R79" i="1" s="1"/>
  <c r="R81" i="1" s="1"/>
  <c r="D33" i="1"/>
  <c r="L33" i="1" s="1"/>
  <c r="D37" i="1"/>
  <c r="L37" i="1" s="1"/>
  <c r="D34" i="1"/>
  <c r="L34" i="1" s="1"/>
  <c r="D38" i="1"/>
  <c r="L38" i="1" s="1"/>
  <c r="D31" i="1"/>
  <c r="L31" i="1" s="1"/>
  <c r="D35" i="1"/>
  <c r="L35" i="1" s="1"/>
  <c r="D32" i="1"/>
  <c r="L32" i="1" s="1"/>
  <c r="D36" i="1"/>
  <c r="L36" i="1" s="1"/>
  <c r="AI70" i="1"/>
  <c r="E168" i="1"/>
  <c r="G168" i="1"/>
  <c r="P168" i="1"/>
  <c r="H168" i="1"/>
  <c r="O168" i="1"/>
  <c r="L168" i="1"/>
  <c r="AQ168" i="1"/>
  <c r="K168" i="1"/>
  <c r="F168" i="1"/>
  <c r="J168" i="1"/>
  <c r="I168" i="1"/>
  <c r="M168" i="1"/>
  <c r="J161" i="1"/>
  <c r="H161" i="1"/>
  <c r="E161" i="1"/>
  <c r="M161" i="1"/>
  <c r="I161" i="1"/>
  <c r="K161" i="1"/>
  <c r="O161" i="1"/>
  <c r="F161" i="1"/>
  <c r="L161" i="1"/>
  <c r="G161" i="1"/>
  <c r="P161" i="1"/>
  <c r="AQ161" i="1"/>
  <c r="E138" i="1"/>
  <c r="F138" i="1"/>
  <c r="J138" i="1"/>
  <c r="I138" i="1"/>
  <c r="M138" i="1"/>
  <c r="O138" i="1"/>
  <c r="L138" i="1"/>
  <c r="AQ138" i="1"/>
  <c r="H138" i="1"/>
  <c r="P138" i="1"/>
  <c r="G138" i="1"/>
  <c r="K138" i="1"/>
  <c r="G167" i="1"/>
  <c r="H167" i="1"/>
  <c r="E167" i="1"/>
  <c r="P167" i="1"/>
  <c r="F167" i="1"/>
  <c r="M167" i="1"/>
  <c r="I167" i="1"/>
  <c r="L167" i="1"/>
  <c r="AQ167" i="1"/>
  <c r="O167" i="1"/>
  <c r="J167" i="1"/>
  <c r="K167" i="1"/>
  <c r="AI15" i="1"/>
  <c r="W27" i="1"/>
  <c r="X27" i="1" s="1"/>
  <c r="W28" i="1"/>
  <c r="Z28" i="1"/>
  <c r="Z27" i="1"/>
  <c r="P164" i="1"/>
  <c r="F164" i="1"/>
  <c r="E164" i="1"/>
  <c r="M164" i="1"/>
  <c r="G164" i="1"/>
  <c r="O164" i="1"/>
  <c r="K164" i="1"/>
  <c r="J164" i="1"/>
  <c r="H164" i="1"/>
  <c r="AQ164" i="1"/>
  <c r="L164" i="1"/>
  <c r="I164" i="1"/>
  <c r="D321" i="1"/>
  <c r="D318" i="1"/>
  <c r="D323" i="1"/>
  <c r="D319" i="1"/>
  <c r="D322" i="1"/>
  <c r="D317" i="1"/>
  <c r="D320" i="1"/>
  <c r="D324" i="1"/>
  <c r="J166" i="1"/>
  <c r="L166" i="1"/>
  <c r="O166" i="1"/>
  <c r="H166" i="1"/>
  <c r="K166" i="1"/>
  <c r="G166" i="1"/>
  <c r="E166" i="1"/>
  <c r="M166" i="1"/>
  <c r="P166" i="1"/>
  <c r="AQ166" i="1"/>
  <c r="F166" i="1"/>
  <c r="I166" i="1"/>
  <c r="AC28" i="1"/>
  <c r="AC27" i="1"/>
  <c r="AD27" i="1" s="1"/>
  <c r="I269" i="1"/>
  <c r="F269" i="1"/>
  <c r="P269" i="1"/>
  <c r="E269" i="1"/>
  <c r="O269" i="1"/>
  <c r="G269" i="1"/>
  <c r="AQ269" i="1"/>
  <c r="J269" i="1"/>
  <c r="M269" i="1"/>
  <c r="L269" i="1"/>
  <c r="K269" i="1"/>
  <c r="H269" i="1"/>
  <c r="AQ270" i="1"/>
  <c r="G270" i="1"/>
  <c r="I270" i="1"/>
  <c r="M270" i="1"/>
  <c r="J270" i="1"/>
  <c r="P270" i="1"/>
  <c r="K270" i="1"/>
  <c r="H270" i="1"/>
  <c r="O270" i="1"/>
  <c r="L270" i="1"/>
  <c r="F270" i="1"/>
  <c r="E270" i="1"/>
  <c r="L272" i="1"/>
  <c r="P272" i="1"/>
  <c r="M272" i="1"/>
  <c r="K272" i="1"/>
  <c r="O272" i="1"/>
  <c r="J272" i="1"/>
  <c r="F272" i="1"/>
  <c r="H272" i="1"/>
  <c r="G272" i="1"/>
  <c r="E272" i="1"/>
  <c r="AQ272" i="1"/>
  <c r="I272" i="1"/>
  <c r="P271" i="1"/>
  <c r="L271" i="1"/>
  <c r="M271" i="1"/>
  <c r="K271" i="1"/>
  <c r="F271" i="1"/>
  <c r="O271" i="1"/>
  <c r="H271" i="1"/>
  <c r="J271" i="1"/>
  <c r="E271" i="1"/>
  <c r="AQ271" i="1"/>
  <c r="G271" i="1"/>
  <c r="I271" i="1"/>
  <c r="N188" i="1"/>
  <c r="T188" i="1" s="1"/>
  <c r="G266" i="1"/>
  <c r="O266" i="1"/>
  <c r="L266" i="1"/>
  <c r="I266" i="1"/>
  <c r="K266" i="1"/>
  <c r="P266" i="1"/>
  <c r="N266" i="1" s="1"/>
  <c r="T266" i="1" s="1"/>
  <c r="H266" i="1"/>
  <c r="F266" i="1"/>
  <c r="J266" i="1"/>
  <c r="E266" i="1"/>
  <c r="AQ266" i="1"/>
  <c r="M266" i="1"/>
  <c r="AQ268" i="1"/>
  <c r="P268" i="1"/>
  <c r="J268" i="1"/>
  <c r="I268" i="1"/>
  <c r="K268" i="1"/>
  <c r="E268" i="1"/>
  <c r="O268" i="1"/>
  <c r="H268" i="1"/>
  <c r="G268" i="1"/>
  <c r="M268" i="1"/>
  <c r="L268" i="1"/>
  <c r="F268" i="1"/>
  <c r="K265" i="1"/>
  <c r="I265" i="1"/>
  <c r="J265" i="1"/>
  <c r="P265" i="1"/>
  <c r="O265" i="1"/>
  <c r="L265" i="1"/>
  <c r="G265" i="1"/>
  <c r="AQ265" i="1"/>
  <c r="M265" i="1"/>
  <c r="E265" i="1"/>
  <c r="H265" i="1"/>
  <c r="F265" i="1"/>
  <c r="I267" i="1"/>
  <c r="L267" i="1"/>
  <c r="F267" i="1"/>
  <c r="E267" i="1"/>
  <c r="O267" i="1"/>
  <c r="J267" i="1"/>
  <c r="H267" i="1"/>
  <c r="K267" i="1"/>
  <c r="M267" i="1"/>
  <c r="P267" i="1"/>
  <c r="AQ267" i="1"/>
  <c r="G267" i="1"/>
  <c r="N187" i="1"/>
  <c r="T187" i="1" s="1"/>
  <c r="N219" i="1"/>
  <c r="T219" i="1" s="1"/>
  <c r="Z190" i="1"/>
  <c r="Y190" i="1" s="1"/>
  <c r="AF190" i="1"/>
  <c r="AE190" i="1" s="1"/>
  <c r="AC190" i="1"/>
  <c r="AB190" i="1" s="1"/>
  <c r="W190" i="1"/>
  <c r="V190" i="1" s="1"/>
  <c r="N193" i="1" l="1"/>
  <c r="T193" i="1" s="1"/>
  <c r="Z193" i="1" s="1"/>
  <c r="Y193" i="1" s="1"/>
  <c r="E137" i="1"/>
  <c r="E135" i="1"/>
  <c r="L135" i="1"/>
  <c r="AA27" i="1"/>
  <c r="G135" i="1"/>
  <c r="I137" i="1"/>
  <c r="L137" i="1"/>
  <c r="F31" i="1"/>
  <c r="E31" i="1"/>
  <c r="G240" i="1"/>
  <c r="F136" i="1"/>
  <c r="F244" i="1"/>
  <c r="N194" i="1"/>
  <c r="T194" i="1" s="1"/>
  <c r="AC194" i="1" s="1"/>
  <c r="AB194" i="1" s="1"/>
  <c r="J244" i="1"/>
  <c r="N216" i="1"/>
  <c r="T216" i="1" s="1"/>
  <c r="Z216" i="1" s="1"/>
  <c r="Y216" i="1" s="1"/>
  <c r="O139" i="1"/>
  <c r="M292" i="1"/>
  <c r="H292" i="1"/>
  <c r="G137" i="1"/>
  <c r="F137" i="1"/>
  <c r="M137" i="1"/>
  <c r="O141" i="1"/>
  <c r="H137" i="1"/>
  <c r="K137" i="1"/>
  <c r="J137" i="1"/>
  <c r="AQ137" i="1"/>
  <c r="O137" i="1"/>
  <c r="N137" i="1" s="1"/>
  <c r="T137" i="1" s="1"/>
  <c r="AC137" i="1" s="1"/>
  <c r="AB137" i="1" s="1"/>
  <c r="M135" i="1"/>
  <c r="P135" i="1"/>
  <c r="K135" i="1"/>
  <c r="L244" i="1"/>
  <c r="H244" i="1"/>
  <c r="M293" i="1"/>
  <c r="O135" i="1"/>
  <c r="AQ135" i="1"/>
  <c r="F135" i="1"/>
  <c r="G244" i="1"/>
  <c r="P244" i="1"/>
  <c r="I135" i="1"/>
  <c r="H135" i="1"/>
  <c r="AQ244" i="1"/>
  <c r="M244" i="1"/>
  <c r="O209" i="1"/>
  <c r="O210" i="1" s="1"/>
  <c r="N191" i="1"/>
  <c r="T191" i="1" s="1"/>
  <c r="AC191" i="1" s="1"/>
  <c r="AB191" i="1" s="1"/>
  <c r="G136" i="1"/>
  <c r="I141" i="1"/>
  <c r="H240" i="1"/>
  <c r="L136" i="1"/>
  <c r="H141" i="1"/>
  <c r="E293" i="1"/>
  <c r="N215" i="1"/>
  <c r="T215" i="1" s="1"/>
  <c r="AC215" i="1" s="1"/>
  <c r="AB215" i="1" s="1"/>
  <c r="J139" i="1"/>
  <c r="K292" i="1"/>
  <c r="F246" i="1"/>
  <c r="E246" i="1"/>
  <c r="J292" i="1"/>
  <c r="N218" i="1"/>
  <c r="T218" i="1" s="1"/>
  <c r="AF218" i="1" s="1"/>
  <c r="AE218" i="1" s="1"/>
  <c r="N189" i="1"/>
  <c r="T189" i="1" s="1"/>
  <c r="W189" i="1" s="1"/>
  <c r="V189" i="1" s="1"/>
  <c r="AQ292" i="1"/>
  <c r="M241" i="1"/>
  <c r="I292" i="1"/>
  <c r="F139" i="1"/>
  <c r="E292" i="1"/>
  <c r="O292" i="1"/>
  <c r="N292" i="1" s="1"/>
  <c r="T292" i="1" s="1"/>
  <c r="Z292" i="1" s="1"/>
  <c r="Y292" i="1" s="1"/>
  <c r="E241" i="1"/>
  <c r="L292" i="1"/>
  <c r="O246" i="1"/>
  <c r="F292" i="1"/>
  <c r="F140" i="1"/>
  <c r="G293" i="1"/>
  <c r="F293" i="1"/>
  <c r="P240" i="1"/>
  <c r="J293" i="1"/>
  <c r="H293" i="1"/>
  <c r="M140" i="1"/>
  <c r="E298" i="1"/>
  <c r="P293" i="1"/>
  <c r="N293" i="1" s="1"/>
  <c r="T293" i="1" s="1"/>
  <c r="W293" i="1" s="1"/>
  <c r="V293" i="1" s="1"/>
  <c r="I240" i="1"/>
  <c r="AQ293" i="1"/>
  <c r="L240" i="1"/>
  <c r="I293" i="1"/>
  <c r="J240" i="1"/>
  <c r="L293" i="1"/>
  <c r="H243" i="1"/>
  <c r="E243" i="1"/>
  <c r="G298" i="1"/>
  <c r="H298" i="1"/>
  <c r="E140" i="1"/>
  <c r="K293" i="1"/>
  <c r="O240" i="1"/>
  <c r="F240" i="1"/>
  <c r="K240" i="1"/>
  <c r="G141" i="1"/>
  <c r="K141" i="1"/>
  <c r="AQ141" i="1"/>
  <c r="M141" i="1"/>
  <c r="L141" i="1"/>
  <c r="F141" i="1"/>
  <c r="E141" i="1"/>
  <c r="P141" i="1"/>
  <c r="E245" i="1"/>
  <c r="N163" i="1"/>
  <c r="T163" i="1" s="1"/>
  <c r="AF163" i="1" s="1"/>
  <c r="AE163" i="1" s="1"/>
  <c r="J298" i="1"/>
  <c r="M298" i="1"/>
  <c r="K298" i="1"/>
  <c r="P245" i="1"/>
  <c r="F245" i="1"/>
  <c r="I242" i="1"/>
  <c r="I243" i="1"/>
  <c r="AC189" i="1"/>
  <c r="AB189" i="1" s="1"/>
  <c r="P298" i="1"/>
  <c r="F298" i="1"/>
  <c r="L245" i="1"/>
  <c r="K245" i="1"/>
  <c r="AQ245" i="1"/>
  <c r="G245" i="1"/>
  <c r="H245" i="1"/>
  <c r="O298" i="1"/>
  <c r="I298" i="1"/>
  <c r="J245" i="1"/>
  <c r="M245" i="1"/>
  <c r="K242" i="1"/>
  <c r="O245" i="1"/>
  <c r="M243" i="1"/>
  <c r="H136" i="1"/>
  <c r="AQ136" i="1"/>
  <c r="E136" i="1"/>
  <c r="O295" i="1"/>
  <c r="AQ298" i="1"/>
  <c r="H241" i="1"/>
  <c r="O241" i="1"/>
  <c r="L241" i="1"/>
  <c r="G241" i="1"/>
  <c r="G246" i="1"/>
  <c r="AQ246" i="1"/>
  <c r="H246" i="1"/>
  <c r="K246" i="1"/>
  <c r="I246" i="1"/>
  <c r="N217" i="1"/>
  <c r="T217" i="1" s="1"/>
  <c r="AC217" i="1" s="1"/>
  <c r="AB217" i="1" s="1"/>
  <c r="W193" i="1"/>
  <c r="V193" i="1" s="1"/>
  <c r="M136" i="1"/>
  <c r="K136" i="1"/>
  <c r="O136" i="1"/>
  <c r="P241" i="1"/>
  <c r="L246" i="1"/>
  <c r="AC193" i="1"/>
  <c r="AB193" i="1" s="1"/>
  <c r="P136" i="1"/>
  <c r="J136" i="1"/>
  <c r="I295" i="1"/>
  <c r="J295" i="1"/>
  <c r="P246" i="1"/>
  <c r="P243" i="1"/>
  <c r="AQ243" i="1"/>
  <c r="M246" i="1"/>
  <c r="E142" i="1"/>
  <c r="P242" i="1"/>
  <c r="M242" i="1"/>
  <c r="E242" i="1"/>
  <c r="O242" i="1"/>
  <c r="M291" i="1"/>
  <c r="E244" i="1"/>
  <c r="J243" i="1"/>
  <c r="AF192" i="1"/>
  <c r="AE192" i="1" s="1"/>
  <c r="L142" i="1"/>
  <c r="F242" i="1"/>
  <c r="G242" i="1"/>
  <c r="F142" i="1"/>
  <c r="AQ242" i="1"/>
  <c r="O244" i="1"/>
  <c r="J241" i="1"/>
  <c r="K241" i="1"/>
  <c r="L291" i="1"/>
  <c r="F243" i="1"/>
  <c r="G243" i="1"/>
  <c r="O243" i="1"/>
  <c r="K243" i="1"/>
  <c r="E240" i="1"/>
  <c r="AQ240" i="1"/>
  <c r="AQ241" i="1"/>
  <c r="I241" i="1"/>
  <c r="I244" i="1"/>
  <c r="L242" i="1"/>
  <c r="H242" i="1"/>
  <c r="W192" i="1"/>
  <c r="V192" i="1" s="1"/>
  <c r="P139" i="1"/>
  <c r="E139" i="1"/>
  <c r="H139" i="1"/>
  <c r="H295" i="1"/>
  <c r="Z192" i="1"/>
  <c r="Y192" i="1" s="1"/>
  <c r="I139" i="1"/>
  <c r="AQ139" i="1"/>
  <c r="K139" i="1"/>
  <c r="F295" i="1"/>
  <c r="E295" i="1"/>
  <c r="M295" i="1"/>
  <c r="N239" i="1"/>
  <c r="T239" i="1" s="1"/>
  <c r="W239" i="1" s="1"/>
  <c r="V239" i="1" s="1"/>
  <c r="M139" i="1"/>
  <c r="G139" i="1"/>
  <c r="G295" i="1"/>
  <c r="P295" i="1"/>
  <c r="K142" i="1"/>
  <c r="J142" i="1"/>
  <c r="G142" i="1"/>
  <c r="J140" i="1"/>
  <c r="K140" i="1"/>
  <c r="G140" i="1"/>
  <c r="I142" i="1"/>
  <c r="H142" i="1"/>
  <c r="O142" i="1"/>
  <c r="H140" i="1"/>
  <c r="I140" i="1"/>
  <c r="O140" i="1"/>
  <c r="N140" i="1" s="1"/>
  <c r="T140" i="1" s="1"/>
  <c r="P142" i="1"/>
  <c r="M142" i="1"/>
  <c r="L140" i="1"/>
  <c r="AQ140" i="1"/>
  <c r="E291" i="1"/>
  <c r="O235" i="1"/>
  <c r="O236" i="1" s="1"/>
  <c r="K235" i="1"/>
  <c r="K236" i="1" s="1"/>
  <c r="N296" i="1"/>
  <c r="T296" i="1" s="1"/>
  <c r="Z296" i="1" s="1"/>
  <c r="Y296" i="1" s="1"/>
  <c r="AF193" i="1"/>
  <c r="AE193" i="1" s="1"/>
  <c r="P291" i="1"/>
  <c r="I291" i="1"/>
  <c r="J291" i="1"/>
  <c r="G291" i="1"/>
  <c r="L295" i="1"/>
  <c r="AQ295" i="1"/>
  <c r="O291" i="1"/>
  <c r="H291" i="1"/>
  <c r="K291" i="1"/>
  <c r="AQ291" i="1"/>
  <c r="J297" i="1"/>
  <c r="AQ297" i="1"/>
  <c r="L297" i="1"/>
  <c r="F297" i="1"/>
  <c r="E297" i="1"/>
  <c r="G297" i="1"/>
  <c r="H297" i="1"/>
  <c r="O297" i="1"/>
  <c r="M297" i="1"/>
  <c r="K297" i="1"/>
  <c r="I297" i="1"/>
  <c r="P297" i="1"/>
  <c r="O294" i="1"/>
  <c r="K294" i="1"/>
  <c r="P294" i="1"/>
  <c r="E294" i="1"/>
  <c r="F294" i="1"/>
  <c r="L294" i="1"/>
  <c r="I294" i="1"/>
  <c r="M294" i="1"/>
  <c r="H294" i="1"/>
  <c r="G294" i="1"/>
  <c r="J294" i="1"/>
  <c r="AQ294" i="1"/>
  <c r="W163" i="1"/>
  <c r="V163" i="1" s="1"/>
  <c r="AI27" i="1"/>
  <c r="W194" i="1"/>
  <c r="V194" i="1" s="1"/>
  <c r="N168" i="1"/>
  <c r="T168" i="1" s="1"/>
  <c r="W168" i="1" s="1"/>
  <c r="V168" i="1" s="1"/>
  <c r="N162" i="1"/>
  <c r="T162" i="1" s="1"/>
  <c r="W162" i="1" s="1"/>
  <c r="V162" i="1" s="1"/>
  <c r="N272" i="1"/>
  <c r="T272" i="1" s="1"/>
  <c r="AC272" i="1" s="1"/>
  <c r="AB272" i="1" s="1"/>
  <c r="N270" i="1"/>
  <c r="T270" i="1" s="1"/>
  <c r="Z270" i="1" s="1"/>
  <c r="Y270" i="1" s="1"/>
  <c r="L324" i="1"/>
  <c r="AQ324" i="1"/>
  <c r="I324" i="1"/>
  <c r="F324" i="1"/>
  <c r="H324" i="1"/>
  <c r="O324" i="1"/>
  <c r="J324" i="1"/>
  <c r="M324" i="1"/>
  <c r="G324" i="1"/>
  <c r="P324" i="1"/>
  <c r="K324" i="1"/>
  <c r="E324" i="1"/>
  <c r="AQ319" i="1"/>
  <c r="H319" i="1"/>
  <c r="J319" i="1"/>
  <c r="L319" i="1"/>
  <c r="I319" i="1"/>
  <c r="P319" i="1"/>
  <c r="K319" i="1"/>
  <c r="G319" i="1"/>
  <c r="M319" i="1"/>
  <c r="E319" i="1"/>
  <c r="F319" i="1"/>
  <c r="O319" i="1"/>
  <c r="O183" i="1"/>
  <c r="O184" i="1" s="1"/>
  <c r="N161" i="1"/>
  <c r="T161" i="1" s="1"/>
  <c r="O31" i="1"/>
  <c r="H31" i="1"/>
  <c r="M31" i="1"/>
  <c r="K31" i="1"/>
  <c r="P31" i="1"/>
  <c r="J31" i="1"/>
  <c r="I31" i="1"/>
  <c r="G31" i="1"/>
  <c r="AQ31" i="1"/>
  <c r="O33" i="1"/>
  <c r="K33" i="1"/>
  <c r="I33" i="1"/>
  <c r="P33" i="1"/>
  <c r="M33" i="1"/>
  <c r="E33" i="1"/>
  <c r="F33" i="1"/>
  <c r="AQ33" i="1"/>
  <c r="H33" i="1"/>
  <c r="G33" i="1"/>
  <c r="J33" i="1"/>
  <c r="N269" i="1"/>
  <c r="T269" i="1" s="1"/>
  <c r="W269" i="1" s="1"/>
  <c r="V269" i="1" s="1"/>
  <c r="N166" i="1"/>
  <c r="T166" i="1" s="1"/>
  <c r="E320" i="1"/>
  <c r="H320" i="1"/>
  <c r="G320" i="1"/>
  <c r="L320" i="1"/>
  <c r="M320" i="1"/>
  <c r="AQ320" i="1"/>
  <c r="F320" i="1"/>
  <c r="K320" i="1"/>
  <c r="O320" i="1"/>
  <c r="J320" i="1"/>
  <c r="I320" i="1"/>
  <c r="P320" i="1"/>
  <c r="I323" i="1"/>
  <c r="J323" i="1"/>
  <c r="L323" i="1"/>
  <c r="M323" i="1"/>
  <c r="E323" i="1"/>
  <c r="G323" i="1"/>
  <c r="K323" i="1"/>
  <c r="P323" i="1"/>
  <c r="AQ323" i="1"/>
  <c r="O323" i="1"/>
  <c r="F323" i="1"/>
  <c r="H323" i="1"/>
  <c r="N167" i="1"/>
  <c r="T167" i="1" s="1"/>
  <c r="N138" i="1"/>
  <c r="T138" i="1" s="1"/>
  <c r="K183" i="1"/>
  <c r="K184" i="1" s="1"/>
  <c r="P36" i="1"/>
  <c r="O36" i="1"/>
  <c r="AQ36" i="1"/>
  <c r="K36" i="1"/>
  <c r="E36" i="1"/>
  <c r="J36" i="1"/>
  <c r="F36" i="1"/>
  <c r="H36" i="1"/>
  <c r="I36" i="1"/>
  <c r="M36" i="1"/>
  <c r="G36" i="1"/>
  <c r="H38" i="1"/>
  <c r="O38" i="1"/>
  <c r="K38" i="1"/>
  <c r="F38" i="1"/>
  <c r="E38" i="1"/>
  <c r="AQ38" i="1"/>
  <c r="I38" i="1"/>
  <c r="P38" i="1"/>
  <c r="M38" i="1"/>
  <c r="J38" i="1"/>
  <c r="G38" i="1"/>
  <c r="N165" i="1"/>
  <c r="T165" i="1" s="1"/>
  <c r="F317" i="1"/>
  <c r="G317" i="1"/>
  <c r="H317" i="1"/>
  <c r="E317" i="1"/>
  <c r="J317" i="1"/>
  <c r="K317" i="1"/>
  <c r="AQ317" i="1"/>
  <c r="L317" i="1"/>
  <c r="O317" i="1"/>
  <c r="I317" i="1"/>
  <c r="M317" i="1"/>
  <c r="P317" i="1"/>
  <c r="E318" i="1"/>
  <c r="K318" i="1"/>
  <c r="G318" i="1"/>
  <c r="I318" i="1"/>
  <c r="H318" i="1"/>
  <c r="L318" i="1"/>
  <c r="AQ318" i="1"/>
  <c r="J318" i="1"/>
  <c r="F318" i="1"/>
  <c r="M318" i="1"/>
  <c r="P318" i="1"/>
  <c r="O318" i="1"/>
  <c r="N164" i="1"/>
  <c r="T164" i="1" s="1"/>
  <c r="G32" i="1"/>
  <c r="I32" i="1"/>
  <c r="H32" i="1"/>
  <c r="F32" i="1"/>
  <c r="AQ32" i="1"/>
  <c r="J32" i="1"/>
  <c r="O32" i="1"/>
  <c r="E32" i="1"/>
  <c r="K32" i="1"/>
  <c r="M32" i="1"/>
  <c r="P32" i="1"/>
  <c r="K34" i="1"/>
  <c r="I34" i="1"/>
  <c r="AQ34" i="1"/>
  <c r="P34" i="1"/>
  <c r="J34" i="1"/>
  <c r="M34" i="1"/>
  <c r="E34" i="1"/>
  <c r="F34" i="1"/>
  <c r="H34" i="1"/>
  <c r="O34" i="1"/>
  <c r="G34" i="1"/>
  <c r="D89" i="1"/>
  <c r="D87" i="1"/>
  <c r="D90" i="1"/>
  <c r="D86" i="1"/>
  <c r="D88" i="1"/>
  <c r="D85" i="1"/>
  <c r="D84" i="1"/>
  <c r="D83" i="1"/>
  <c r="AQ322" i="1"/>
  <c r="J322" i="1"/>
  <c r="P322" i="1"/>
  <c r="H322" i="1"/>
  <c r="G322" i="1"/>
  <c r="I322" i="1"/>
  <c r="E322" i="1"/>
  <c r="O322" i="1"/>
  <c r="L322" i="1"/>
  <c r="K322" i="1"/>
  <c r="F322" i="1"/>
  <c r="M322" i="1"/>
  <c r="M321" i="1"/>
  <c r="AQ321" i="1"/>
  <c r="I321" i="1"/>
  <c r="F321" i="1"/>
  <c r="J321" i="1"/>
  <c r="G321" i="1"/>
  <c r="K321" i="1"/>
  <c r="P321" i="1"/>
  <c r="O321" i="1"/>
  <c r="L321" i="1"/>
  <c r="H321" i="1"/>
  <c r="E321" i="1"/>
  <c r="M35" i="1"/>
  <c r="O35" i="1"/>
  <c r="I35" i="1"/>
  <c r="P35" i="1"/>
  <c r="E35" i="1"/>
  <c r="AQ35" i="1"/>
  <c r="G35" i="1"/>
  <c r="J35" i="1"/>
  <c r="H35" i="1"/>
  <c r="F35" i="1"/>
  <c r="K35" i="1"/>
  <c r="G37" i="1"/>
  <c r="O37" i="1"/>
  <c r="J37" i="1"/>
  <c r="AQ37" i="1"/>
  <c r="H37" i="1"/>
  <c r="P37" i="1"/>
  <c r="E37" i="1"/>
  <c r="F37" i="1"/>
  <c r="I37" i="1"/>
  <c r="K37" i="1"/>
  <c r="M37" i="1"/>
  <c r="Z219" i="1"/>
  <c r="Y219" i="1" s="1"/>
  <c r="AC219" i="1"/>
  <c r="AB219" i="1" s="1"/>
  <c r="W219" i="1"/>
  <c r="V219" i="1" s="1"/>
  <c r="AF219" i="1"/>
  <c r="AE219" i="1" s="1"/>
  <c r="AF187" i="1"/>
  <c r="AE187" i="1" s="1"/>
  <c r="AC187" i="1"/>
  <c r="AB187" i="1" s="1"/>
  <c r="W187" i="1"/>
  <c r="V187" i="1" s="1"/>
  <c r="Z187" i="1"/>
  <c r="Y187" i="1" s="1"/>
  <c r="Z214" i="1"/>
  <c r="Y214" i="1" s="1"/>
  <c r="W214" i="1"/>
  <c r="V214" i="1" s="1"/>
  <c r="AC214" i="1"/>
  <c r="AB214" i="1" s="1"/>
  <c r="AF214" i="1"/>
  <c r="AE214" i="1" s="1"/>
  <c r="AF266" i="1"/>
  <c r="AE266" i="1" s="1"/>
  <c r="Z266" i="1"/>
  <c r="Y266" i="1" s="1"/>
  <c r="W266" i="1"/>
  <c r="V266" i="1" s="1"/>
  <c r="AC266" i="1"/>
  <c r="AB266" i="1" s="1"/>
  <c r="Z188" i="1"/>
  <c r="Y188" i="1" s="1"/>
  <c r="AF188" i="1"/>
  <c r="AE188" i="1" s="1"/>
  <c r="AC188" i="1"/>
  <c r="AB188" i="1" s="1"/>
  <c r="W188" i="1"/>
  <c r="V188" i="1" s="1"/>
  <c r="AF213" i="1"/>
  <c r="AE213" i="1" s="1"/>
  <c r="W213" i="1"/>
  <c r="V213" i="1" s="1"/>
  <c r="Z213" i="1"/>
  <c r="Y213" i="1" s="1"/>
  <c r="AC213" i="1"/>
  <c r="AB213" i="1" s="1"/>
  <c r="AF220" i="1"/>
  <c r="AE220" i="1" s="1"/>
  <c r="AC220" i="1"/>
  <c r="AB220" i="1" s="1"/>
  <c r="W220" i="1"/>
  <c r="V220" i="1" s="1"/>
  <c r="Z220" i="1"/>
  <c r="Y220" i="1" s="1"/>
  <c r="O287" i="1"/>
  <c r="O288" i="1" s="1"/>
  <c r="N265" i="1"/>
  <c r="T265" i="1" s="1"/>
  <c r="N267" i="1"/>
  <c r="T267" i="1" s="1"/>
  <c r="K287" i="1"/>
  <c r="K288" i="1" s="1"/>
  <c r="N268" i="1"/>
  <c r="T268" i="1" s="1"/>
  <c r="N271" i="1"/>
  <c r="T271" i="1" s="1"/>
  <c r="AI190" i="1"/>
  <c r="W215" i="1" l="1"/>
  <c r="V215" i="1" s="1"/>
  <c r="AC216" i="1"/>
  <c r="AB216" i="1" s="1"/>
  <c r="AC292" i="1"/>
  <c r="AB292" i="1" s="1"/>
  <c r="W191" i="1"/>
  <c r="V191" i="1" s="1"/>
  <c r="N139" i="1"/>
  <c r="T139" i="1" s="1"/>
  <c r="AF293" i="1"/>
  <c r="AE293" i="1" s="1"/>
  <c r="W218" i="1"/>
  <c r="V218" i="1" s="1"/>
  <c r="Z239" i="1"/>
  <c r="Y239" i="1" s="1"/>
  <c r="Z137" i="1"/>
  <c r="Y137" i="1" s="1"/>
  <c r="AF216" i="1"/>
  <c r="AE216" i="1" s="1"/>
  <c r="W216" i="1"/>
  <c r="V216" i="1" s="1"/>
  <c r="AC293" i="1"/>
  <c r="AB293" i="1" s="1"/>
  <c r="Z293" i="1"/>
  <c r="Y293" i="1" s="1"/>
  <c r="Z218" i="1"/>
  <c r="Y218" i="1" s="1"/>
  <c r="AC218" i="1"/>
  <c r="AB218" i="1" s="1"/>
  <c r="Z194" i="1"/>
  <c r="Y194" i="1" s="1"/>
  <c r="AF194" i="1"/>
  <c r="AE194" i="1" s="1"/>
  <c r="Z191" i="1"/>
  <c r="Y191" i="1" s="1"/>
  <c r="AF191" i="1"/>
  <c r="AE191" i="1" s="1"/>
  <c r="N135" i="1"/>
  <c r="T135" i="1" s="1"/>
  <c r="AC135" i="1" s="1"/>
  <c r="AB135" i="1" s="1"/>
  <c r="AF215" i="1"/>
  <c r="AE215" i="1" s="1"/>
  <c r="W137" i="1"/>
  <c r="V137" i="1" s="1"/>
  <c r="K157" i="1"/>
  <c r="K158" i="1" s="1"/>
  <c r="Z217" i="1"/>
  <c r="Y217" i="1" s="1"/>
  <c r="AF137" i="1"/>
  <c r="AE137" i="1" s="1"/>
  <c r="Z215" i="1"/>
  <c r="Y215" i="1" s="1"/>
  <c r="AC163" i="1"/>
  <c r="AB163" i="1" s="1"/>
  <c r="Z189" i="1"/>
  <c r="Y189" i="1" s="1"/>
  <c r="Z163" i="1"/>
  <c r="Y163" i="1" s="1"/>
  <c r="N244" i="1"/>
  <c r="T244" i="1" s="1"/>
  <c r="AC244" i="1" s="1"/>
  <c r="AB244" i="1" s="1"/>
  <c r="N141" i="1"/>
  <c r="T141" i="1" s="1"/>
  <c r="W141" i="1" s="1"/>
  <c r="V141" i="1" s="1"/>
  <c r="N240" i="1"/>
  <c r="T240" i="1" s="1"/>
  <c r="Z240" i="1" s="1"/>
  <c r="Y240" i="1" s="1"/>
  <c r="AF189" i="1"/>
  <c r="AE189" i="1" s="1"/>
  <c r="N246" i="1"/>
  <c r="T246" i="1" s="1"/>
  <c r="AC246" i="1" s="1"/>
  <c r="AB246" i="1" s="1"/>
  <c r="AF239" i="1"/>
  <c r="AE239" i="1" s="1"/>
  <c r="N40" i="1"/>
  <c r="AF292" i="1"/>
  <c r="AE292" i="1" s="1"/>
  <c r="N243" i="1"/>
  <c r="T243" i="1" s="1"/>
  <c r="AC243" i="1" s="1"/>
  <c r="AB243" i="1" s="1"/>
  <c r="N136" i="1"/>
  <c r="T136" i="1" s="1"/>
  <c r="AF136" i="1" s="1"/>
  <c r="AE136" i="1" s="1"/>
  <c r="AC239" i="1"/>
  <c r="AB239" i="1" s="1"/>
  <c r="W292" i="1"/>
  <c r="V292" i="1" s="1"/>
  <c r="W217" i="1"/>
  <c r="V217" i="1" s="1"/>
  <c r="N298" i="1"/>
  <c r="T298" i="1" s="1"/>
  <c r="W298" i="1" s="1"/>
  <c r="V298" i="1" s="1"/>
  <c r="N245" i="1"/>
  <c r="T245" i="1" s="1"/>
  <c r="AC245" i="1" s="1"/>
  <c r="AB245" i="1" s="1"/>
  <c r="AF217" i="1"/>
  <c r="AE217" i="1" s="1"/>
  <c r="N242" i="1"/>
  <c r="T242" i="1" s="1"/>
  <c r="AF242" i="1" s="1"/>
  <c r="AE242" i="1" s="1"/>
  <c r="N241" i="1"/>
  <c r="T241" i="1" s="1"/>
  <c r="W241" i="1" s="1"/>
  <c r="V241" i="1" s="1"/>
  <c r="W240" i="1"/>
  <c r="V240" i="1" s="1"/>
  <c r="AI192" i="1"/>
  <c r="K261" i="1"/>
  <c r="K262" i="1" s="1"/>
  <c r="N295" i="1"/>
  <c r="T295" i="1" s="1"/>
  <c r="W295" i="1" s="1"/>
  <c r="V295" i="1" s="1"/>
  <c r="AI193" i="1"/>
  <c r="AC296" i="1"/>
  <c r="AB296" i="1" s="1"/>
  <c r="N142" i="1"/>
  <c r="T142" i="1" s="1"/>
  <c r="Z142" i="1" s="1"/>
  <c r="Y142" i="1" s="1"/>
  <c r="AC270" i="1"/>
  <c r="AB270" i="1" s="1"/>
  <c r="K313" i="1"/>
  <c r="K314" i="1" s="1"/>
  <c r="N291" i="1"/>
  <c r="T291" i="1" s="1"/>
  <c r="AF291" i="1" s="1"/>
  <c r="AE291" i="1" s="1"/>
  <c r="W296" i="1"/>
  <c r="V296" i="1" s="1"/>
  <c r="AF296" i="1"/>
  <c r="AE296" i="1" s="1"/>
  <c r="O157" i="1"/>
  <c r="O158" i="1" s="1"/>
  <c r="AC168" i="1"/>
  <c r="AB168" i="1" s="1"/>
  <c r="AF269" i="1"/>
  <c r="AE269" i="1" s="1"/>
  <c r="AF162" i="1"/>
  <c r="AE162" i="1" s="1"/>
  <c r="O313" i="1"/>
  <c r="O314" i="1" s="1"/>
  <c r="AF272" i="1"/>
  <c r="AE272" i="1" s="1"/>
  <c r="N294" i="1"/>
  <c r="T294" i="1" s="1"/>
  <c r="N297" i="1"/>
  <c r="T297" i="1" s="1"/>
  <c r="Z272" i="1"/>
  <c r="Y272" i="1" s="1"/>
  <c r="W272" i="1"/>
  <c r="V272" i="1" s="1"/>
  <c r="Z269" i="1"/>
  <c r="Y269" i="1" s="1"/>
  <c r="AC269" i="1"/>
  <c r="AB269" i="1" s="1"/>
  <c r="W270" i="1"/>
  <c r="AF270" i="1"/>
  <c r="AE270" i="1" s="1"/>
  <c r="N322" i="1"/>
  <c r="T322" i="1" s="1"/>
  <c r="AC209" i="1"/>
  <c r="AD209" i="1" s="1"/>
  <c r="Z162" i="1"/>
  <c r="Y162" i="1" s="1"/>
  <c r="AC162" i="1"/>
  <c r="AB162" i="1" s="1"/>
  <c r="AC210" i="1"/>
  <c r="AI216" i="1"/>
  <c r="AF168" i="1"/>
  <c r="AE168" i="1" s="1"/>
  <c r="Z168" i="1"/>
  <c r="Y168" i="1" s="1"/>
  <c r="N321" i="1"/>
  <c r="T321" i="1" s="1"/>
  <c r="AF321" i="1" s="1"/>
  <c r="AE321" i="1" s="1"/>
  <c r="N38" i="1"/>
  <c r="T38" i="1" s="1"/>
  <c r="AF38" i="1" s="1"/>
  <c r="AE38" i="1" s="1"/>
  <c r="N320" i="1"/>
  <c r="T320" i="1" s="1"/>
  <c r="AF320" i="1" s="1"/>
  <c r="AE320" i="1" s="1"/>
  <c r="AF139" i="1"/>
  <c r="AE139" i="1" s="1"/>
  <c r="Z139" i="1"/>
  <c r="Y139" i="1" s="1"/>
  <c r="W139" i="1"/>
  <c r="V139" i="1" s="1"/>
  <c r="AC139" i="1"/>
  <c r="AB139" i="1" s="1"/>
  <c r="N35" i="1"/>
  <c r="T35" i="1" s="1"/>
  <c r="AF35" i="1" s="1"/>
  <c r="AE35" i="1" s="1"/>
  <c r="E84" i="1"/>
  <c r="M84" i="1"/>
  <c r="F84" i="1"/>
  <c r="I84" i="1"/>
  <c r="AQ84" i="1"/>
  <c r="O84" i="1"/>
  <c r="J84" i="1"/>
  <c r="G84" i="1"/>
  <c r="H84" i="1"/>
  <c r="L84" i="1"/>
  <c r="K84" i="1"/>
  <c r="P84" i="1"/>
  <c r="K90" i="1"/>
  <c r="F90" i="1"/>
  <c r="G90" i="1"/>
  <c r="E90" i="1"/>
  <c r="L90" i="1"/>
  <c r="P90" i="1"/>
  <c r="J90" i="1"/>
  <c r="I90" i="1"/>
  <c r="H90" i="1"/>
  <c r="O90" i="1"/>
  <c r="N90" i="1" s="1"/>
  <c r="T90" i="1" s="1"/>
  <c r="M90" i="1"/>
  <c r="AQ90" i="1"/>
  <c r="N34" i="1"/>
  <c r="T34" i="1" s="1"/>
  <c r="N32" i="1"/>
  <c r="K339" i="1"/>
  <c r="K340" i="1" s="1"/>
  <c r="N36" i="1"/>
  <c r="T36" i="1" s="1"/>
  <c r="Z138" i="1"/>
  <c r="Y138" i="1" s="1"/>
  <c r="W138" i="1"/>
  <c r="V138" i="1" s="1"/>
  <c r="AF138" i="1"/>
  <c r="AE138" i="1" s="1"/>
  <c r="AC138" i="1"/>
  <c r="AB138" i="1" s="1"/>
  <c r="N323" i="1"/>
  <c r="T323" i="1" s="1"/>
  <c r="N33" i="1"/>
  <c r="T33" i="1" s="1"/>
  <c r="J85" i="1"/>
  <c r="H85" i="1"/>
  <c r="K85" i="1"/>
  <c r="O85" i="1"/>
  <c r="I85" i="1"/>
  <c r="F85" i="1"/>
  <c r="E85" i="1"/>
  <c r="AQ85" i="1"/>
  <c r="M85" i="1"/>
  <c r="L85" i="1"/>
  <c r="G85" i="1"/>
  <c r="P85" i="1"/>
  <c r="J87" i="1"/>
  <c r="O87" i="1"/>
  <c r="F87" i="1"/>
  <c r="K87" i="1"/>
  <c r="L87" i="1"/>
  <c r="M87" i="1"/>
  <c r="AQ87" i="1"/>
  <c r="H87" i="1"/>
  <c r="P87" i="1"/>
  <c r="I87" i="1"/>
  <c r="E87" i="1"/>
  <c r="G87" i="1"/>
  <c r="W164" i="1"/>
  <c r="V164" i="1" s="1"/>
  <c r="AF164" i="1"/>
  <c r="AE164" i="1" s="1"/>
  <c r="Z164" i="1"/>
  <c r="Y164" i="1" s="1"/>
  <c r="AC164" i="1"/>
  <c r="AB164" i="1" s="1"/>
  <c r="N317" i="1"/>
  <c r="T317" i="1" s="1"/>
  <c r="O339" i="1"/>
  <c r="O340" i="1" s="1"/>
  <c r="Z167" i="1"/>
  <c r="Y167" i="1" s="1"/>
  <c r="AF167" i="1"/>
  <c r="AE167" i="1" s="1"/>
  <c r="AC167" i="1"/>
  <c r="AB167" i="1" s="1"/>
  <c r="W167" i="1"/>
  <c r="V167" i="1" s="1"/>
  <c r="AC161" i="1"/>
  <c r="AB161" i="1" s="1"/>
  <c r="AF161" i="1"/>
  <c r="AE161" i="1" s="1"/>
  <c r="W161" i="1"/>
  <c r="V161" i="1" s="1"/>
  <c r="Z161" i="1"/>
  <c r="Y161" i="1" s="1"/>
  <c r="N324" i="1"/>
  <c r="T324" i="1" s="1"/>
  <c r="N37" i="1"/>
  <c r="T37" i="1" s="1"/>
  <c r="AF140" i="1"/>
  <c r="AE140" i="1" s="1"/>
  <c r="AC140" i="1"/>
  <c r="AB140" i="1" s="1"/>
  <c r="W140" i="1"/>
  <c r="V140" i="1" s="1"/>
  <c r="Z140" i="1"/>
  <c r="Y140" i="1" s="1"/>
  <c r="H88" i="1"/>
  <c r="L88" i="1"/>
  <c r="G88" i="1"/>
  <c r="M88" i="1"/>
  <c r="F88" i="1"/>
  <c r="J88" i="1"/>
  <c r="I88" i="1"/>
  <c r="AQ88" i="1"/>
  <c r="P88" i="1"/>
  <c r="E88" i="1"/>
  <c r="K88" i="1"/>
  <c r="O88" i="1"/>
  <c r="F89" i="1"/>
  <c r="M89" i="1"/>
  <c r="E89" i="1"/>
  <c r="P89" i="1"/>
  <c r="H89" i="1"/>
  <c r="G89" i="1"/>
  <c r="I89" i="1"/>
  <c r="J89" i="1"/>
  <c r="AQ89" i="1"/>
  <c r="O89" i="1"/>
  <c r="L89" i="1"/>
  <c r="K89" i="1"/>
  <c r="N318" i="1"/>
  <c r="T318" i="1" s="1"/>
  <c r="W165" i="1"/>
  <c r="V165" i="1" s="1"/>
  <c r="Z165" i="1"/>
  <c r="Y165" i="1" s="1"/>
  <c r="AF165" i="1"/>
  <c r="AE165" i="1" s="1"/>
  <c r="AC165" i="1"/>
  <c r="AB165" i="1" s="1"/>
  <c r="W166" i="1"/>
  <c r="V166" i="1" s="1"/>
  <c r="AF166" i="1"/>
  <c r="AE166" i="1" s="1"/>
  <c r="AC166" i="1"/>
  <c r="AB166" i="1" s="1"/>
  <c r="Z166" i="1"/>
  <c r="Y166" i="1" s="1"/>
  <c r="N31" i="1"/>
  <c r="T31" i="1" s="1"/>
  <c r="P83" i="1"/>
  <c r="H83" i="1"/>
  <c r="K83" i="1"/>
  <c r="L83" i="1"/>
  <c r="F83" i="1"/>
  <c r="E83" i="1"/>
  <c r="AQ83" i="1"/>
  <c r="G83" i="1"/>
  <c r="O83" i="1"/>
  <c r="M83" i="1"/>
  <c r="I83" i="1"/>
  <c r="J83" i="1"/>
  <c r="M86" i="1"/>
  <c r="AQ86" i="1"/>
  <c r="O86" i="1"/>
  <c r="P86" i="1"/>
  <c r="L86" i="1"/>
  <c r="E86" i="1"/>
  <c r="F86" i="1"/>
  <c r="J86" i="1"/>
  <c r="I86" i="1"/>
  <c r="H86" i="1"/>
  <c r="K86" i="1"/>
  <c r="G86" i="1"/>
  <c r="K53" i="1"/>
  <c r="K54" i="1" s="1"/>
  <c r="N319" i="1"/>
  <c r="T319" i="1" s="1"/>
  <c r="W268" i="1"/>
  <c r="V268" i="1" s="1"/>
  <c r="Z268" i="1"/>
  <c r="Y268" i="1" s="1"/>
  <c r="AC268" i="1"/>
  <c r="AB268" i="1" s="1"/>
  <c r="AF268" i="1"/>
  <c r="AE268" i="1" s="1"/>
  <c r="Z267" i="1"/>
  <c r="Y267" i="1" s="1"/>
  <c r="W267" i="1"/>
  <c r="V267" i="1" s="1"/>
  <c r="AC267" i="1"/>
  <c r="AB267" i="1" s="1"/>
  <c r="AF267" i="1"/>
  <c r="AE267" i="1" s="1"/>
  <c r="AI220" i="1"/>
  <c r="AI266" i="1"/>
  <c r="AI187" i="1"/>
  <c r="AI219" i="1"/>
  <c r="AF271" i="1"/>
  <c r="AE271" i="1" s="1"/>
  <c r="W271" i="1"/>
  <c r="V271" i="1" s="1"/>
  <c r="AC271" i="1"/>
  <c r="AB271" i="1" s="1"/>
  <c r="Z271" i="1"/>
  <c r="Y271" i="1" s="1"/>
  <c r="AC265" i="1"/>
  <c r="AB265" i="1" s="1"/>
  <c r="Z265" i="1"/>
  <c r="Y265" i="1" s="1"/>
  <c r="W265" i="1"/>
  <c r="V265" i="1" s="1"/>
  <c r="AF265" i="1"/>
  <c r="AE265" i="1" s="1"/>
  <c r="AC236" i="1"/>
  <c r="AI213" i="1"/>
  <c r="AI188" i="1"/>
  <c r="AI214" i="1"/>
  <c r="AI239" i="1" l="1"/>
  <c r="W209" i="1"/>
  <c r="X209" i="1" s="1"/>
  <c r="W135" i="1"/>
  <c r="V135" i="1" s="1"/>
  <c r="AI191" i="1"/>
  <c r="T32" i="1"/>
  <c r="Z236" i="1"/>
  <c r="AF235" i="1"/>
  <c r="AI270" i="1"/>
  <c r="V270" i="1"/>
  <c r="AI292" i="1"/>
  <c r="AF210" i="1"/>
  <c r="AF135" i="1"/>
  <c r="AE135" i="1" s="1"/>
  <c r="AI194" i="1"/>
  <c r="AI293" i="1"/>
  <c r="AF298" i="1"/>
  <c r="AE298" i="1" s="1"/>
  <c r="Z135" i="1"/>
  <c r="Y135" i="1" s="1"/>
  <c r="AC141" i="1"/>
  <c r="AB141" i="1" s="1"/>
  <c r="AF240" i="1"/>
  <c r="AE240" i="1" s="1"/>
  <c r="AI218" i="1"/>
  <c r="W235" i="1"/>
  <c r="X235" i="1" s="1"/>
  <c r="AF209" i="1"/>
  <c r="AG209" i="1" s="1"/>
  <c r="AC136" i="1"/>
  <c r="AB136" i="1" s="1"/>
  <c r="AI215" i="1"/>
  <c r="Z235" i="1"/>
  <c r="Z298" i="1"/>
  <c r="Y298" i="1" s="1"/>
  <c r="AF141" i="1"/>
  <c r="AE141" i="1" s="1"/>
  <c r="Z136" i="1"/>
  <c r="Y136" i="1" s="1"/>
  <c r="AI137" i="1"/>
  <c r="AF245" i="1"/>
  <c r="AE245" i="1" s="1"/>
  <c r="Z241" i="1"/>
  <c r="Y241" i="1" s="1"/>
  <c r="AC298" i="1"/>
  <c r="AB298" i="1" s="1"/>
  <c r="Z141" i="1"/>
  <c r="Y141" i="1" s="1"/>
  <c r="AC235" i="1"/>
  <c r="AD235" i="1" s="1"/>
  <c r="AI163" i="1"/>
  <c r="W136" i="1"/>
  <c r="V136" i="1" s="1"/>
  <c r="Z244" i="1"/>
  <c r="Y244" i="1" s="1"/>
  <c r="Z210" i="1"/>
  <c r="Z209" i="1"/>
  <c r="AI189" i="1"/>
  <c r="Z245" i="1"/>
  <c r="Y245" i="1" s="1"/>
  <c r="AC240" i="1"/>
  <c r="AB240" i="1" s="1"/>
  <c r="AF246" i="1"/>
  <c r="AE246" i="1" s="1"/>
  <c r="AF243" i="1"/>
  <c r="AE243" i="1" s="1"/>
  <c r="AF244" i="1"/>
  <c r="AE244" i="1" s="1"/>
  <c r="AF241" i="1"/>
  <c r="AE241" i="1" s="1"/>
  <c r="Z246" i="1"/>
  <c r="Y246" i="1" s="1"/>
  <c r="W244" i="1"/>
  <c r="V244" i="1" s="1"/>
  <c r="W246" i="1"/>
  <c r="V246" i="1" s="1"/>
  <c r="AI217" i="1"/>
  <c r="AC241" i="1"/>
  <c r="AB241" i="1" s="1"/>
  <c r="W210" i="1"/>
  <c r="W236" i="1"/>
  <c r="W242" i="1"/>
  <c r="V242" i="1" s="1"/>
  <c r="AC242" i="1"/>
  <c r="AB242" i="1" s="1"/>
  <c r="W245" i="1"/>
  <c r="V245" i="1" s="1"/>
  <c r="Z243" i="1"/>
  <c r="Y243" i="1" s="1"/>
  <c r="W243" i="1"/>
  <c r="V243" i="1" s="1"/>
  <c r="T40" i="1"/>
  <c r="O40" i="1"/>
  <c r="P40" i="1" s="1"/>
  <c r="Q40" i="1" s="1"/>
  <c r="Z242" i="1"/>
  <c r="Y242" i="1" s="1"/>
  <c r="AF236" i="1"/>
  <c r="AF142" i="1"/>
  <c r="AE142" i="1" s="1"/>
  <c r="AF295" i="1"/>
  <c r="AE295" i="1" s="1"/>
  <c r="AC295" i="1"/>
  <c r="AB295" i="1" s="1"/>
  <c r="Z295" i="1"/>
  <c r="Y295" i="1" s="1"/>
  <c r="AI241" i="1"/>
  <c r="AC142" i="1"/>
  <c r="AB142" i="1" s="1"/>
  <c r="W142" i="1"/>
  <c r="V142" i="1" s="1"/>
  <c r="W291" i="1"/>
  <c r="V291" i="1" s="1"/>
  <c r="AC291" i="1"/>
  <c r="AB291" i="1" s="1"/>
  <c r="Z291" i="1"/>
  <c r="Y291" i="1" s="1"/>
  <c r="AI272" i="1"/>
  <c r="AI296" i="1"/>
  <c r="Z35" i="1"/>
  <c r="Y35" i="1" s="1"/>
  <c r="Z297" i="1"/>
  <c r="Y297" i="1" s="1"/>
  <c r="AF297" i="1"/>
  <c r="AE297" i="1" s="1"/>
  <c r="W297" i="1"/>
  <c r="V297" i="1" s="1"/>
  <c r="AC297" i="1"/>
  <c r="AB297" i="1" s="1"/>
  <c r="W294" i="1"/>
  <c r="V294" i="1" s="1"/>
  <c r="AC294" i="1"/>
  <c r="AB294" i="1" s="1"/>
  <c r="AF294" i="1"/>
  <c r="AE294" i="1" s="1"/>
  <c r="Z294" i="1"/>
  <c r="Y294" i="1" s="1"/>
  <c r="W320" i="1"/>
  <c r="V320" i="1" s="1"/>
  <c r="W38" i="1"/>
  <c r="V38" i="1" s="1"/>
  <c r="AI269" i="1"/>
  <c r="N88" i="1"/>
  <c r="T88" i="1" s="1"/>
  <c r="W88" i="1" s="1"/>
  <c r="V88" i="1" s="1"/>
  <c r="W321" i="1"/>
  <c r="V321" i="1" s="1"/>
  <c r="AC321" i="1"/>
  <c r="AB321" i="1" s="1"/>
  <c r="Z321" i="1"/>
  <c r="Y321" i="1" s="1"/>
  <c r="AC38" i="1"/>
  <c r="AB38" i="1" s="1"/>
  <c r="Z38" i="1"/>
  <c r="Y38" i="1" s="1"/>
  <c r="W322" i="1"/>
  <c r="V322" i="1" s="1"/>
  <c r="Z322" i="1"/>
  <c r="Y322" i="1" s="1"/>
  <c r="AC322" i="1"/>
  <c r="AB322" i="1" s="1"/>
  <c r="AF322" i="1"/>
  <c r="AE322" i="1" s="1"/>
  <c r="AI168" i="1"/>
  <c r="N87" i="1"/>
  <c r="T87" i="1" s="1"/>
  <c r="Z87" i="1" s="1"/>
  <c r="Y87" i="1" s="1"/>
  <c r="AI162" i="1"/>
  <c r="AC35" i="1"/>
  <c r="AB35" i="1" s="1"/>
  <c r="Z320" i="1"/>
  <c r="Y320" i="1" s="1"/>
  <c r="AI139" i="1"/>
  <c r="W35" i="1"/>
  <c r="V35" i="1" s="1"/>
  <c r="AC320" i="1"/>
  <c r="AB320" i="1" s="1"/>
  <c r="AC319" i="1"/>
  <c r="AB319" i="1" s="1"/>
  <c r="Z319" i="1"/>
  <c r="Y319" i="1" s="1"/>
  <c r="AF319" i="1"/>
  <c r="AE319" i="1" s="1"/>
  <c r="W319" i="1"/>
  <c r="V319" i="1" s="1"/>
  <c r="Z318" i="1"/>
  <c r="Y318" i="1" s="1"/>
  <c r="AF318" i="1"/>
  <c r="AE318" i="1" s="1"/>
  <c r="W318" i="1"/>
  <c r="V318" i="1" s="1"/>
  <c r="AC318" i="1"/>
  <c r="AB318" i="1" s="1"/>
  <c r="W183" i="1"/>
  <c r="X183" i="1" s="1"/>
  <c r="AI161" i="1"/>
  <c r="Z317" i="1"/>
  <c r="Y317" i="1" s="1"/>
  <c r="W317" i="1"/>
  <c r="V317" i="1" s="1"/>
  <c r="AC317" i="1"/>
  <c r="AB317" i="1" s="1"/>
  <c r="AF317" i="1"/>
  <c r="AE317" i="1" s="1"/>
  <c r="AI164" i="1"/>
  <c r="W34" i="1"/>
  <c r="V34" i="1" s="1"/>
  <c r="Z34" i="1"/>
  <c r="Y34" i="1" s="1"/>
  <c r="AC34" i="1"/>
  <c r="AB34" i="1" s="1"/>
  <c r="AF34" i="1"/>
  <c r="AE34" i="1" s="1"/>
  <c r="N92" i="1"/>
  <c r="N83" i="1"/>
  <c r="T83" i="1" s="1"/>
  <c r="W37" i="1"/>
  <c r="V37" i="1" s="1"/>
  <c r="AF37" i="1"/>
  <c r="AE37" i="1" s="1"/>
  <c r="AC37" i="1"/>
  <c r="AB37" i="1" s="1"/>
  <c r="Z37" i="1"/>
  <c r="Y37" i="1" s="1"/>
  <c r="AF184" i="1"/>
  <c r="AF183" i="1"/>
  <c r="N85" i="1"/>
  <c r="T85" i="1" s="1"/>
  <c r="Z33" i="1"/>
  <c r="Y33" i="1" s="1"/>
  <c r="AC33" i="1"/>
  <c r="AB33" i="1" s="1"/>
  <c r="AF33" i="1"/>
  <c r="AE33" i="1" s="1"/>
  <c r="W33" i="1"/>
  <c r="V33" i="1" s="1"/>
  <c r="AF36" i="1"/>
  <c r="AE36" i="1" s="1"/>
  <c r="Z36" i="1"/>
  <c r="Y36" i="1" s="1"/>
  <c r="W36" i="1"/>
  <c r="V36" i="1" s="1"/>
  <c r="AC36" i="1"/>
  <c r="AB36" i="1" s="1"/>
  <c r="AC31" i="1"/>
  <c r="AB31" i="1" s="1"/>
  <c r="Z31" i="1"/>
  <c r="Y31" i="1" s="1"/>
  <c r="W31" i="1"/>
  <c r="V31" i="1" s="1"/>
  <c r="AF31" i="1"/>
  <c r="AE31" i="1" s="1"/>
  <c r="AI140" i="1"/>
  <c r="W324" i="1"/>
  <c r="V324" i="1" s="1"/>
  <c r="AC324" i="1"/>
  <c r="AB324" i="1" s="1"/>
  <c r="Z324" i="1"/>
  <c r="Y324" i="1" s="1"/>
  <c r="AF324" i="1"/>
  <c r="AE324" i="1" s="1"/>
  <c r="AC183" i="1"/>
  <c r="AD183" i="1" s="1"/>
  <c r="AC184" i="1"/>
  <c r="W323" i="1"/>
  <c r="V323" i="1" s="1"/>
  <c r="Z323" i="1"/>
  <c r="Y323" i="1" s="1"/>
  <c r="AC323" i="1"/>
  <c r="AB323" i="1" s="1"/>
  <c r="AF323" i="1"/>
  <c r="AE323" i="1" s="1"/>
  <c r="N86" i="1"/>
  <c r="T86" i="1" s="1"/>
  <c r="K105" i="1"/>
  <c r="K106" i="1" s="1"/>
  <c r="AI166" i="1"/>
  <c r="AI165" i="1"/>
  <c r="N89" i="1"/>
  <c r="T89" i="1" s="1"/>
  <c r="Z183" i="1"/>
  <c r="AI167" i="1"/>
  <c r="AI138" i="1"/>
  <c r="W32" i="1"/>
  <c r="V32" i="1" s="1"/>
  <c r="AF32" i="1"/>
  <c r="AE32" i="1" s="1"/>
  <c r="AC32" i="1"/>
  <c r="AB32" i="1" s="1"/>
  <c r="Z32" i="1"/>
  <c r="Y32" i="1" s="1"/>
  <c r="W90" i="1"/>
  <c r="V90" i="1" s="1"/>
  <c r="AC90" i="1"/>
  <c r="AB90" i="1" s="1"/>
  <c r="Z90" i="1"/>
  <c r="Y90" i="1" s="1"/>
  <c r="AF90" i="1"/>
  <c r="AE90" i="1" s="1"/>
  <c r="N84" i="1"/>
  <c r="T84" i="1" s="1"/>
  <c r="AF287" i="1"/>
  <c r="AF288" i="1"/>
  <c r="Z287" i="1"/>
  <c r="Z288" i="1"/>
  <c r="AI271" i="1"/>
  <c r="AI268" i="1"/>
  <c r="AI265" i="1"/>
  <c r="W287" i="1"/>
  <c r="X287" i="1" s="1"/>
  <c r="AC288" i="1"/>
  <c r="AC287" i="1"/>
  <c r="AD287" i="1" s="1"/>
  <c r="AI267" i="1"/>
  <c r="AI135" i="1" l="1"/>
  <c r="AG287" i="1"/>
  <c r="AG183" i="1"/>
  <c r="AG235" i="1"/>
  <c r="AA209" i="1"/>
  <c r="AA183" i="1"/>
  <c r="AA235" i="1"/>
  <c r="AA287" i="1"/>
  <c r="AC261" i="1"/>
  <c r="AD261" i="1" s="1"/>
  <c r="AI141" i="1"/>
  <c r="AI209" i="1"/>
  <c r="AI245" i="1"/>
  <c r="AI136" i="1"/>
  <c r="AI235" i="1"/>
  <c r="AI298" i="1"/>
  <c r="Z158" i="1"/>
  <c r="Z157" i="1"/>
  <c r="AF88" i="1"/>
  <c r="AE88" i="1" s="1"/>
  <c r="AI244" i="1"/>
  <c r="AF262" i="1"/>
  <c r="AI246" i="1"/>
  <c r="AI242" i="1"/>
  <c r="AF261" i="1"/>
  <c r="AG261" i="1" s="1"/>
  <c r="AI240" i="1"/>
  <c r="AC262" i="1"/>
  <c r="Z262" i="1"/>
  <c r="AF158" i="1"/>
  <c r="Z261" i="1"/>
  <c r="AI243" i="1"/>
  <c r="R40" i="1"/>
  <c r="R53" i="1" s="1"/>
  <c r="R55" i="1" s="1"/>
  <c r="S40" i="1"/>
  <c r="S53" i="1" s="1"/>
  <c r="S55" i="1" s="1"/>
  <c r="U40" i="1"/>
  <c r="W262" i="1"/>
  <c r="AF40" i="1"/>
  <c r="AF53" i="1" s="1"/>
  <c r="AG53" i="1" s="1"/>
  <c r="W40" i="1"/>
  <c r="V40" i="1" s="1"/>
  <c r="AC40" i="1"/>
  <c r="AB40" i="1" s="1"/>
  <c r="Z40" i="1"/>
  <c r="Y40" i="1" s="1"/>
  <c r="AF157" i="1"/>
  <c r="AG157" i="1" s="1"/>
  <c r="W261" i="1"/>
  <c r="X261" i="1" s="1"/>
  <c r="O53" i="1"/>
  <c r="O54" i="1" s="1"/>
  <c r="AC158" i="1"/>
  <c r="AC157" i="1"/>
  <c r="AD157" i="1" s="1"/>
  <c r="AI295" i="1"/>
  <c r="AI142" i="1"/>
  <c r="W157" i="1"/>
  <c r="X157" i="1" s="1"/>
  <c r="Z314" i="1"/>
  <c r="AI291" i="1"/>
  <c r="AI38" i="1"/>
  <c r="W87" i="1"/>
  <c r="V87" i="1" s="1"/>
  <c r="AF87" i="1"/>
  <c r="AE87" i="1" s="1"/>
  <c r="AC88" i="1"/>
  <c r="AB88" i="1" s="1"/>
  <c r="Z313" i="1"/>
  <c r="W313" i="1"/>
  <c r="X313" i="1" s="1"/>
  <c r="Z88" i="1"/>
  <c r="Y88" i="1" s="1"/>
  <c r="AC314" i="1"/>
  <c r="AC313" i="1"/>
  <c r="AD313" i="1" s="1"/>
  <c r="AF314" i="1"/>
  <c r="AF313" i="1"/>
  <c r="AG313" i="1" s="1"/>
  <c r="AI294" i="1"/>
  <c r="AI297" i="1"/>
  <c r="Z184" i="1"/>
  <c r="AI321" i="1"/>
  <c r="AI322" i="1"/>
  <c r="AI35" i="1"/>
  <c r="AC87" i="1"/>
  <c r="AB87" i="1" s="1"/>
  <c r="AI320" i="1"/>
  <c r="Z86" i="1"/>
  <c r="Y86" i="1" s="1"/>
  <c r="W86" i="1"/>
  <c r="V86" i="1" s="1"/>
  <c r="AF86" i="1"/>
  <c r="AE86" i="1" s="1"/>
  <c r="AC86" i="1"/>
  <c r="AB86" i="1" s="1"/>
  <c r="AI37" i="1"/>
  <c r="T92" i="1"/>
  <c r="O92" i="1"/>
  <c r="P92" i="1" s="1"/>
  <c r="Q92" i="1" s="1"/>
  <c r="Z340" i="1"/>
  <c r="Z339" i="1"/>
  <c r="AA339" i="1" s="1"/>
  <c r="AI319" i="1"/>
  <c r="W84" i="1"/>
  <c r="V84" i="1" s="1"/>
  <c r="Z84" i="1"/>
  <c r="Y84" i="1" s="1"/>
  <c r="AC84" i="1"/>
  <c r="AB84" i="1" s="1"/>
  <c r="AF84" i="1"/>
  <c r="AE84" i="1" s="1"/>
  <c r="AI90" i="1"/>
  <c r="AI32" i="1"/>
  <c r="AI323" i="1"/>
  <c r="AC54" i="1"/>
  <c r="AF339" i="1"/>
  <c r="AG339" i="1" s="1"/>
  <c r="AI183" i="1"/>
  <c r="AI318" i="1"/>
  <c r="AF89" i="1"/>
  <c r="AE89" i="1" s="1"/>
  <c r="AC89" i="1"/>
  <c r="AB89" i="1" s="1"/>
  <c r="W89" i="1"/>
  <c r="V89" i="1" s="1"/>
  <c r="Z89" i="1"/>
  <c r="Y89" i="1" s="1"/>
  <c r="AI33" i="1"/>
  <c r="AF85" i="1"/>
  <c r="AE85" i="1" s="1"/>
  <c r="Z85" i="1"/>
  <c r="Y85" i="1" s="1"/>
  <c r="AC85" i="1"/>
  <c r="AB85" i="1" s="1"/>
  <c r="W85" i="1"/>
  <c r="V85" i="1" s="1"/>
  <c r="W158" i="1"/>
  <c r="AC340" i="1"/>
  <c r="AC339" i="1"/>
  <c r="AD339" i="1" s="1"/>
  <c r="AF340" i="1"/>
  <c r="AI324" i="1"/>
  <c r="AI31" i="1"/>
  <c r="W53" i="1"/>
  <c r="X53" i="1" s="1"/>
  <c r="AI36" i="1"/>
  <c r="AC83" i="1"/>
  <c r="AB83" i="1" s="1"/>
  <c r="AF83" i="1"/>
  <c r="AE83" i="1" s="1"/>
  <c r="W83" i="1"/>
  <c r="V83" i="1" s="1"/>
  <c r="Z83" i="1"/>
  <c r="Y83" i="1" s="1"/>
  <c r="AI34" i="1"/>
  <c r="AI317" i="1"/>
  <c r="W339" i="1"/>
  <c r="X339" i="1" s="1"/>
  <c r="W184" i="1"/>
  <c r="W288" i="1"/>
  <c r="AI287" i="1"/>
  <c r="AE40" i="1" l="1"/>
  <c r="AF54" i="1" s="1"/>
  <c r="AA313" i="1"/>
  <c r="AA261" i="1"/>
  <c r="AA157" i="1"/>
  <c r="AI157" i="1"/>
  <c r="Z53" i="1"/>
  <c r="AI261" i="1"/>
  <c r="Z54" i="1"/>
  <c r="AC53" i="1"/>
  <c r="AD53" i="1" s="1"/>
  <c r="W54" i="1"/>
  <c r="AI40" i="1"/>
  <c r="AI53" i="1" s="1"/>
  <c r="D59" i="1"/>
  <c r="D60" i="1"/>
  <c r="D63" i="1"/>
  <c r="D58" i="1"/>
  <c r="D61" i="1"/>
  <c r="D64" i="1"/>
  <c r="D57" i="1"/>
  <c r="D62" i="1"/>
  <c r="AI88" i="1"/>
  <c r="AI87" i="1"/>
  <c r="W314" i="1"/>
  <c r="AI313" i="1"/>
  <c r="U92" i="1"/>
  <c r="S92" i="1"/>
  <c r="S105" i="1" s="1"/>
  <c r="S107" i="1" s="1"/>
  <c r="R92" i="1"/>
  <c r="R105" i="1" s="1"/>
  <c r="R107" i="1" s="1"/>
  <c r="W340" i="1"/>
  <c r="AI83" i="1"/>
  <c r="AI85" i="1"/>
  <c r="AI89" i="1"/>
  <c r="O105" i="1"/>
  <c r="O106" i="1" s="1"/>
  <c r="AI86" i="1"/>
  <c r="AI339" i="1"/>
  <c r="AI84" i="1"/>
  <c r="AF92" i="1"/>
  <c r="AE92" i="1" s="1"/>
  <c r="Z92" i="1"/>
  <c r="Y92" i="1" s="1"/>
  <c r="AC92" i="1"/>
  <c r="AB92" i="1" s="1"/>
  <c r="W92" i="1"/>
  <c r="V92" i="1" s="1"/>
  <c r="AA53" i="1" l="1"/>
  <c r="K61" i="1"/>
  <c r="J61" i="1"/>
  <c r="L61" i="1"/>
  <c r="E61" i="1"/>
  <c r="F61" i="1"/>
  <c r="O61" i="1"/>
  <c r="H61" i="1"/>
  <c r="AQ61" i="1"/>
  <c r="G61" i="1"/>
  <c r="P61" i="1"/>
  <c r="I61" i="1"/>
  <c r="M61" i="1"/>
  <c r="J62" i="1"/>
  <c r="E62" i="1"/>
  <c r="I62" i="1"/>
  <c r="O62" i="1"/>
  <c r="K62" i="1"/>
  <c r="P62" i="1"/>
  <c r="M62" i="1"/>
  <c r="AQ62" i="1"/>
  <c r="G62" i="1"/>
  <c r="L62" i="1"/>
  <c r="H62" i="1"/>
  <c r="F62" i="1"/>
  <c r="J58" i="1"/>
  <c r="G58" i="1"/>
  <c r="I58" i="1"/>
  <c r="AQ58" i="1"/>
  <c r="P58" i="1"/>
  <c r="M58" i="1"/>
  <c r="F58" i="1"/>
  <c r="H58" i="1"/>
  <c r="O58" i="1"/>
  <c r="N58" i="1" s="1"/>
  <c r="T58" i="1" s="1"/>
  <c r="E58" i="1"/>
  <c r="L58" i="1"/>
  <c r="K58" i="1"/>
  <c r="H59" i="1"/>
  <c r="F59" i="1"/>
  <c r="M59" i="1"/>
  <c r="J59" i="1"/>
  <c r="AQ59" i="1"/>
  <c r="O59" i="1"/>
  <c r="G59" i="1"/>
  <c r="L59" i="1"/>
  <c r="K59" i="1"/>
  <c r="E59" i="1"/>
  <c r="P59" i="1"/>
  <c r="I59" i="1"/>
  <c r="L57" i="1"/>
  <c r="M57" i="1"/>
  <c r="I57" i="1"/>
  <c r="P117" i="1"/>
  <c r="E57" i="1"/>
  <c r="AQ57" i="1"/>
  <c r="P247" i="1"/>
  <c r="O261" i="1" s="1"/>
  <c r="O262" i="1" s="1"/>
  <c r="P57" i="1"/>
  <c r="F57" i="1"/>
  <c r="H57" i="1"/>
  <c r="G57" i="1"/>
  <c r="K57" i="1"/>
  <c r="J57" i="1"/>
  <c r="O57" i="1"/>
  <c r="I63" i="1"/>
  <c r="K63" i="1"/>
  <c r="H63" i="1"/>
  <c r="G63" i="1"/>
  <c r="O63" i="1"/>
  <c r="P63" i="1"/>
  <c r="M63" i="1"/>
  <c r="L63" i="1"/>
  <c r="F63" i="1"/>
  <c r="E63" i="1"/>
  <c r="J63" i="1"/>
  <c r="AQ63" i="1"/>
  <c r="L64" i="1"/>
  <c r="AQ64" i="1"/>
  <c r="M64" i="1"/>
  <c r="P64" i="1"/>
  <c r="K64" i="1"/>
  <c r="I64" i="1"/>
  <c r="E64" i="1"/>
  <c r="G64" i="1"/>
  <c r="O64" i="1"/>
  <c r="H64" i="1"/>
  <c r="J64" i="1"/>
  <c r="F64" i="1"/>
  <c r="E60" i="1"/>
  <c r="P60" i="1"/>
  <c r="O60" i="1"/>
  <c r="J60" i="1"/>
  <c r="L60" i="1"/>
  <c r="K60" i="1"/>
  <c r="G60" i="1"/>
  <c r="I60" i="1"/>
  <c r="H60" i="1"/>
  <c r="F60" i="1"/>
  <c r="AQ60" i="1"/>
  <c r="M60" i="1"/>
  <c r="AF106" i="1"/>
  <c r="Z106" i="1"/>
  <c r="Z105" i="1"/>
  <c r="AC106" i="1"/>
  <c r="AC105" i="1"/>
  <c r="AD105" i="1" s="1"/>
  <c r="AF105" i="1"/>
  <c r="AG105" i="1" s="1"/>
  <c r="W105" i="1"/>
  <c r="X105" i="1" s="1"/>
  <c r="W106" i="1"/>
  <c r="D112" i="1"/>
  <c r="D114" i="1"/>
  <c r="D110" i="1"/>
  <c r="D113" i="1"/>
  <c r="D109" i="1"/>
  <c r="D116" i="1"/>
  <c r="D111" i="1"/>
  <c r="D115" i="1"/>
  <c r="AA105" i="1" l="1"/>
  <c r="N62" i="1"/>
  <c r="N64" i="1"/>
  <c r="N59" i="1"/>
  <c r="T59" i="1" s="1"/>
  <c r="AF59" i="1" s="1"/>
  <c r="AE59" i="1" s="1"/>
  <c r="N63" i="1"/>
  <c r="N57" i="1"/>
  <c r="T57" i="1" s="1"/>
  <c r="O79" i="1"/>
  <c r="O80" i="1" s="1"/>
  <c r="N61" i="1"/>
  <c r="N60" i="1"/>
  <c r="W58" i="1"/>
  <c r="V58" i="1" s="1"/>
  <c r="AF58" i="1"/>
  <c r="AE58" i="1" s="1"/>
  <c r="Z58" i="1"/>
  <c r="Y58" i="1" s="1"/>
  <c r="AC58" i="1"/>
  <c r="AB58" i="1" s="1"/>
  <c r="AI92" i="1"/>
  <c r="AI105" i="1" s="1"/>
  <c r="E115" i="1"/>
  <c r="L115" i="1"/>
  <c r="H115" i="1"/>
  <c r="K115" i="1"/>
  <c r="F115" i="1"/>
  <c r="J115" i="1"/>
  <c r="P115" i="1"/>
  <c r="AQ115" i="1"/>
  <c r="G115" i="1"/>
  <c r="O115" i="1"/>
  <c r="I115" i="1"/>
  <c r="M115" i="1"/>
  <c r="G113" i="1"/>
  <c r="M113" i="1"/>
  <c r="AQ113" i="1"/>
  <c r="L113" i="1"/>
  <c r="P113" i="1"/>
  <c r="K113" i="1"/>
  <c r="F113" i="1"/>
  <c r="H113" i="1"/>
  <c r="J113" i="1"/>
  <c r="E113" i="1"/>
  <c r="O113" i="1"/>
  <c r="I113" i="1"/>
  <c r="F111" i="1"/>
  <c r="M111" i="1"/>
  <c r="O111" i="1"/>
  <c r="K111" i="1"/>
  <c r="G111" i="1"/>
  <c r="J111" i="1"/>
  <c r="L111" i="1"/>
  <c r="P111" i="1"/>
  <c r="H111" i="1"/>
  <c r="AQ111" i="1"/>
  <c r="E111" i="1"/>
  <c r="I111" i="1"/>
  <c r="I110" i="1"/>
  <c r="H110" i="1"/>
  <c r="K110" i="1"/>
  <c r="F110" i="1"/>
  <c r="P110" i="1"/>
  <c r="AQ110" i="1"/>
  <c r="G110" i="1"/>
  <c r="M110" i="1"/>
  <c r="O110" i="1"/>
  <c r="N110" i="1" s="1"/>
  <c r="T110" i="1" s="1"/>
  <c r="Z110" i="1" s="1"/>
  <c r="Y110" i="1" s="1"/>
  <c r="J110" i="1"/>
  <c r="L110" i="1"/>
  <c r="E110" i="1"/>
  <c r="P116" i="1"/>
  <c r="M116" i="1"/>
  <c r="J116" i="1"/>
  <c r="F116" i="1"/>
  <c r="L116" i="1"/>
  <c r="O116" i="1"/>
  <c r="K116" i="1"/>
  <c r="AQ116" i="1"/>
  <c r="E116" i="1"/>
  <c r="H116" i="1"/>
  <c r="G116" i="1"/>
  <c r="I116" i="1"/>
  <c r="O114" i="1"/>
  <c r="AQ114" i="1"/>
  <c r="M114" i="1"/>
  <c r="G114" i="1"/>
  <c r="E114" i="1"/>
  <c r="I114" i="1"/>
  <c r="J114" i="1"/>
  <c r="P114" i="1"/>
  <c r="L114" i="1"/>
  <c r="F114" i="1"/>
  <c r="H114" i="1"/>
  <c r="K114" i="1"/>
  <c r="I112" i="1"/>
  <c r="G112" i="1"/>
  <c r="L112" i="1"/>
  <c r="H112" i="1"/>
  <c r="AQ112" i="1"/>
  <c r="K112" i="1"/>
  <c r="M112" i="1"/>
  <c r="P112" i="1"/>
  <c r="E112" i="1"/>
  <c r="F112" i="1"/>
  <c r="J112" i="1"/>
  <c r="O112" i="1"/>
  <c r="N112" i="1" s="1"/>
  <c r="T112" i="1" s="1"/>
  <c r="J109" i="1"/>
  <c r="E109" i="1"/>
  <c r="O109" i="1"/>
  <c r="H109" i="1"/>
  <c r="G109" i="1"/>
  <c r="P109" i="1"/>
  <c r="AQ109" i="1"/>
  <c r="L109" i="1"/>
  <c r="I109" i="1"/>
  <c r="M109" i="1"/>
  <c r="F109" i="1"/>
  <c r="K109" i="1"/>
  <c r="AF110" i="1"/>
  <c r="AE110" i="1" s="1"/>
  <c r="Z59" i="1" l="1"/>
  <c r="Y59" i="1" s="1"/>
  <c r="W59" i="1"/>
  <c r="V59" i="1" s="1"/>
  <c r="AC59" i="1"/>
  <c r="AB59" i="1" s="1"/>
  <c r="AI58" i="1"/>
  <c r="W57" i="1"/>
  <c r="V57" i="1" s="1"/>
  <c r="Z57" i="1"/>
  <c r="Y57" i="1" s="1"/>
  <c r="AC57" i="1"/>
  <c r="AB57" i="1" s="1"/>
  <c r="AF57" i="1"/>
  <c r="AE57" i="1" s="1"/>
  <c r="AC110" i="1"/>
  <c r="AB110" i="1" s="1"/>
  <c r="N111" i="1"/>
  <c r="T111" i="1" s="1"/>
  <c r="AC111" i="1" s="1"/>
  <c r="AB111" i="1" s="1"/>
  <c r="N113" i="1"/>
  <c r="T113" i="1" s="1"/>
  <c r="W113" i="1" s="1"/>
  <c r="V113" i="1" s="1"/>
  <c r="W110" i="1"/>
  <c r="V110" i="1" s="1"/>
  <c r="N116" i="1"/>
  <c r="T116" i="1" s="1"/>
  <c r="Z116" i="1" s="1"/>
  <c r="Y116" i="1" s="1"/>
  <c r="N115" i="1"/>
  <c r="T115" i="1" s="1"/>
  <c r="N114" i="1"/>
  <c r="T114" i="1" s="1"/>
  <c r="K131" i="1"/>
  <c r="K132" i="1" s="1"/>
  <c r="AF112" i="1"/>
  <c r="AE112" i="1" s="1"/>
  <c r="Z112" i="1"/>
  <c r="Y112" i="1" s="1"/>
  <c r="AC112" i="1"/>
  <c r="AB112" i="1" s="1"/>
  <c r="W112" i="1"/>
  <c r="V112" i="1" s="1"/>
  <c r="N109" i="1"/>
  <c r="T109" i="1" s="1"/>
  <c r="O131" i="1"/>
  <c r="O132" i="1" s="1"/>
  <c r="AI59" i="1" l="1"/>
  <c r="AF80" i="1"/>
  <c r="AF79" i="1"/>
  <c r="AG79" i="1" s="1"/>
  <c r="AC80" i="1"/>
  <c r="AC79" i="1"/>
  <c r="AD79" i="1" s="1"/>
  <c r="Z80" i="1"/>
  <c r="Z79" i="1"/>
  <c r="W79" i="1"/>
  <c r="X79" i="1" s="1"/>
  <c r="W80" i="1"/>
  <c r="AI57" i="1"/>
  <c r="Z113" i="1"/>
  <c r="Y113" i="1" s="1"/>
  <c r="AC113" i="1"/>
  <c r="AB113" i="1" s="1"/>
  <c r="AF113" i="1"/>
  <c r="AE113" i="1" s="1"/>
  <c r="AI110" i="1"/>
  <c r="AF116" i="1"/>
  <c r="AE116" i="1" s="1"/>
  <c r="Z111" i="1"/>
  <c r="Y111" i="1" s="1"/>
  <c r="AF111" i="1"/>
  <c r="AE111" i="1" s="1"/>
  <c r="W116" i="1"/>
  <c r="V116" i="1" s="1"/>
  <c r="W111" i="1"/>
  <c r="V111" i="1" s="1"/>
  <c r="AC116" i="1"/>
  <c r="AB116" i="1" s="1"/>
  <c r="AF114" i="1"/>
  <c r="AE114" i="1" s="1"/>
  <c r="AC114" i="1"/>
  <c r="AB114" i="1" s="1"/>
  <c r="W114" i="1"/>
  <c r="V114" i="1" s="1"/>
  <c r="Z114" i="1"/>
  <c r="Y114" i="1" s="1"/>
  <c r="W115" i="1"/>
  <c r="V115" i="1" s="1"/>
  <c r="Z115" i="1"/>
  <c r="Y115" i="1" s="1"/>
  <c r="AF115" i="1"/>
  <c r="AE115" i="1" s="1"/>
  <c r="AC115" i="1"/>
  <c r="AB115" i="1" s="1"/>
  <c r="W109" i="1"/>
  <c r="V109" i="1" s="1"/>
  <c r="AC109" i="1"/>
  <c r="AB109" i="1" s="1"/>
  <c r="AF109" i="1"/>
  <c r="AE109" i="1" s="1"/>
  <c r="Z109" i="1"/>
  <c r="Y109" i="1" s="1"/>
  <c r="AI112" i="1"/>
  <c r="AA79" i="1" l="1"/>
  <c r="AI79" i="1"/>
  <c r="AI113" i="1"/>
  <c r="AI116" i="1"/>
  <c r="AI111" i="1"/>
  <c r="AI115" i="1"/>
  <c r="AI114" i="1"/>
  <c r="AF132" i="1"/>
  <c r="AF131" i="1"/>
  <c r="AG131" i="1" s="1"/>
  <c r="Z132" i="1"/>
  <c r="Z131" i="1"/>
  <c r="AC132" i="1"/>
  <c r="AC131" i="1"/>
  <c r="AD131" i="1" s="1"/>
  <c r="AI109" i="1"/>
  <c r="W131" i="1"/>
  <c r="X131" i="1" s="1"/>
  <c r="AA131" i="1" l="1"/>
  <c r="W132" i="1"/>
  <c r="AI131" i="1"/>
</calcChain>
</file>

<file path=xl/sharedStrings.xml><?xml version="1.0" encoding="utf-8"?>
<sst xmlns="http://schemas.openxmlformats.org/spreadsheetml/2006/main" count="1051" uniqueCount="416">
  <si>
    <t>MOIS</t>
  </si>
  <si>
    <t>ELEMENTS VARIABLES</t>
  </si>
  <si>
    <t xml:space="preserve">PASSAGE EN HS
fin de mois </t>
  </si>
  <si>
    <t>PASSAGE EN HS EN M+1</t>
  </si>
  <si>
    <t>ETAT</t>
  </si>
  <si>
    <t>DATE</t>
  </si>
  <si>
    <t>Heure début</t>
  </si>
  <si>
    <t xml:space="preserve">Heure fin </t>
  </si>
  <si>
    <t>total</t>
  </si>
  <si>
    <t>nombre 
heures N(matin)</t>
  </si>
  <si>
    <t>nombre 
heures N(soir)</t>
  </si>
  <si>
    <t>TOTAL 
heure de N</t>
  </si>
  <si>
    <t>Total en centieme</t>
  </si>
  <si>
    <t>TOTAL 
heure de J</t>
  </si>
  <si>
    <t>OUI</t>
  </si>
  <si>
    <t>NON</t>
  </si>
  <si>
    <t>tarif</t>
  </si>
  <si>
    <t>nombre</t>
  </si>
  <si>
    <t>type de manifestation</t>
  </si>
  <si>
    <t>IAT3 (687)</t>
  </si>
  <si>
    <t>taux</t>
  </si>
  <si>
    <t>HS N</t>
  </si>
  <si>
    <t>HS REFERENCE</t>
  </si>
  <si>
    <t>REF 400</t>
  </si>
  <si>
    <t>ref 401</t>
  </si>
  <si>
    <t>EN COURS</t>
  </si>
  <si>
    <t>GLOBAL M</t>
  </si>
  <si>
    <t>REPORT M-1</t>
  </si>
  <si>
    <t>REPORT HS M-1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</si>
  <si>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</si>
  <si>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</si>
  <si>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</si>
  <si>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</si>
  <si>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</si>
  <si>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</si>
  <si>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</si>
  <si>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</si>
  <si>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</si>
  <si>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</si>
  <si>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</si>
  <si>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</si>
  <si>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</si>
  <si>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</si>
  <si>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</si>
  <si>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</si>
  <si>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</si>
  <si>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</si>
  <si>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</si>
  <si>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</si>
  <si>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</si>
  <si>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</si>
  <si>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</si>
  <si>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</si>
  <si>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</si>
  <si>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</si>
  <si>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</si>
  <si>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</si>
  <si>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</si>
  <si>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</si>
  <si>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</si>
  <si>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</si>
  <si>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</si>
  <si>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</si>
  <si>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</si>
  <si>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</si>
  <si>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</si>
  <si>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</si>
  <si>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</si>
  <si>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</si>
  <si>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</si>
  <si>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</si>
  <si>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</si>
  <si>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</si>
  <si>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</si>
  <si>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</si>
  <si>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</si>
  <si>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AGENT</t>
  </si>
  <si>
    <t xml:space="preserve">SERVICE  </t>
  </si>
  <si>
    <t>LOCALISATION</t>
  </si>
  <si>
    <t>ENFANTS</t>
  </si>
  <si>
    <t>MOYEN DE TRANSPORT</t>
  </si>
  <si>
    <t>TEMPS DE TRANSPORT</t>
  </si>
  <si>
    <t>CARRIERE</t>
  </si>
  <si>
    <t>NOM-PRENOM</t>
  </si>
  <si>
    <t>SOI</t>
  </si>
  <si>
    <t>DATE DE NAISSANCE</t>
  </si>
  <si>
    <t>AGE</t>
  </si>
  <si>
    <t>SEXE</t>
  </si>
  <si>
    <t>ADRESSE</t>
  </si>
  <si>
    <t>CP</t>
  </si>
  <si>
    <t>VILLE</t>
  </si>
  <si>
    <t>SFT</t>
  </si>
  <si>
    <t>prénom</t>
  </si>
  <si>
    <t>naissance</t>
  </si>
  <si>
    <t>âge</t>
  </si>
  <si>
    <t>MISSIONS</t>
  </si>
  <si>
    <t>ARRIVEE VILLE</t>
  </si>
  <si>
    <t>ARRIVEE MA07</t>
  </si>
  <si>
    <t>ARRIVEE SERVICE</t>
  </si>
  <si>
    <t>DEPART MA07</t>
  </si>
  <si>
    <t>SITUATION</t>
  </si>
  <si>
    <t>RENOUVELLEMENT</t>
  </si>
  <si>
    <t>ECHELON JJ</t>
  </si>
  <si>
    <t>DATE PRISE D'ECH</t>
  </si>
  <si>
    <t>INDICE BRUT</t>
  </si>
  <si>
    <t>TEMPS DE TRAVAIL</t>
  </si>
  <si>
    <t>HORAIRES</t>
  </si>
  <si>
    <t>HANDICAP</t>
  </si>
  <si>
    <t>COMPETENCES SECURITE</t>
  </si>
  <si>
    <t>RÔLE EVACUATION</t>
  </si>
  <si>
    <t>COMPARTIMENT</t>
  </si>
  <si>
    <t>PLAN DE CONTINUITE DES SERVICES</t>
  </si>
  <si>
    <t>COMPTEUR DIF</t>
  </si>
  <si>
    <t>F</t>
  </si>
  <si>
    <t>3, square du Quercy</t>
  </si>
  <si>
    <t>Paris</t>
  </si>
  <si>
    <t>Direction Générale des Services</t>
  </si>
  <si>
    <t>Porte B - Rez-de-chaussée</t>
  </si>
  <si>
    <t>Métro</t>
  </si>
  <si>
    <t>Secrétariat</t>
  </si>
  <si>
    <t>TITULAIRE</t>
  </si>
  <si>
    <t>/</t>
  </si>
  <si>
    <t>Z043</t>
  </si>
  <si>
    <t>Variable</t>
  </si>
  <si>
    <t>Non</t>
  </si>
  <si>
    <t>Service intérieur 2</t>
  </si>
  <si>
    <t>A renseigner</t>
  </si>
  <si>
    <t>Jusqu'à 14 heures</t>
  </si>
  <si>
    <t>Au-delà de 14 heures</t>
  </si>
  <si>
    <t>Dimanche et jours fériés</t>
  </si>
  <si>
    <t>Nuit</t>
  </si>
  <si>
    <t>Temps Complet</t>
  </si>
  <si>
    <t xml:space="preserve"> VG3</t>
  </si>
  <si>
    <t>Jour de l'An</t>
  </si>
  <si>
    <t>Pâques</t>
  </si>
  <si>
    <t>lundi Pâques</t>
  </si>
  <si>
    <t>Ascension</t>
  </si>
  <si>
    <t>Fête du Travail 1erMai</t>
  </si>
  <si>
    <t>Armistice 1945 8-Mai</t>
  </si>
  <si>
    <t>Pentecôte</t>
  </si>
  <si>
    <t>Lundi de Pentecôte</t>
  </si>
  <si>
    <t>Fêt Nationale 14Juillet</t>
  </si>
  <si>
    <t>Assomption 15Août</t>
  </si>
  <si>
    <t>Toussaint 1erNovembre</t>
  </si>
  <si>
    <t>Armistice 1918 11Novembre</t>
  </si>
  <si>
    <t>Noël</t>
  </si>
  <si>
    <t>Quantité Nuit</t>
  </si>
  <si>
    <t>Quantité Jour</t>
  </si>
  <si>
    <t>Les lignes ci-dessous (zone verte) ne sont que le rappel des journées faisant l'objet du repport des HS en M-1 - les heures de la première ligne ne correspondent pas forcément avec celles indiquées en zone à droite (passage à + 25HS mois précédent)</t>
  </si>
  <si>
    <r>
      <t xml:space="preserve">dimanche J fériés </t>
    </r>
    <r>
      <rPr>
        <b/>
        <sz val="11"/>
        <color indexed="10"/>
        <rFont val="Calibri"/>
        <family val="2"/>
      </rPr>
      <t>(code 402)</t>
    </r>
  </si>
  <si>
    <r>
      <t xml:space="preserve">&lt;=14 
</t>
    </r>
    <r>
      <rPr>
        <b/>
        <sz val="11"/>
        <color indexed="10"/>
        <rFont val="Calibri"/>
        <family val="2"/>
      </rPr>
      <t>(code 400)</t>
    </r>
  </si>
  <si>
    <r>
      <t xml:space="preserve">&gt;=15 
</t>
    </r>
    <r>
      <rPr>
        <b/>
        <sz val="11"/>
        <color indexed="10"/>
        <rFont val="Calibri"/>
        <family val="2"/>
      </rPr>
      <t>(code 401)</t>
    </r>
  </si>
  <si>
    <r>
      <t>Nuit</t>
    </r>
    <r>
      <rPr>
        <b/>
        <sz val="11"/>
        <color indexed="10"/>
        <rFont val="Calibri"/>
        <family val="2"/>
      </rPr>
      <t xml:space="preserve"> 
(code 403)</t>
    </r>
  </si>
  <si>
    <t>ROUSSEAU Laetitia</t>
  </si>
  <si>
    <t>basé sur date en A3</t>
  </si>
  <si>
    <t>AJAX Roselyne</t>
  </si>
  <si>
    <t>Service Intérieur</t>
  </si>
  <si>
    <t>M</t>
  </si>
  <si>
    <t>Porte C - Rez-de-chaussée</t>
  </si>
  <si>
    <t>Agent de Logistique Générale</t>
  </si>
  <si>
    <t>2ème classe</t>
  </si>
  <si>
    <t>Guide</t>
  </si>
  <si>
    <t>BADIER Nathalie</t>
  </si>
  <si>
    <t>RER</t>
  </si>
  <si>
    <t>DGS</t>
  </si>
  <si>
    <t>Attaché</t>
  </si>
  <si>
    <t>Principal</t>
  </si>
  <si>
    <t>Chef d'établissement</t>
  </si>
  <si>
    <t>Mairie du 7ème</t>
  </si>
  <si>
    <t>BATEJAT Vincent</t>
  </si>
  <si>
    <t>Pôle Ressources</t>
  </si>
  <si>
    <t>45 rue de Groussay
Bât. 1 Hall A</t>
  </si>
  <si>
    <t>Rambouillet</t>
  </si>
  <si>
    <t>Train - Métro</t>
  </si>
  <si>
    <t>Porte H - Rez-de-chaussée</t>
  </si>
  <si>
    <t>Régisseur /Relais technique</t>
  </si>
  <si>
    <t>Accueil/régie</t>
  </si>
  <si>
    <t>BECHE Christophe</t>
  </si>
  <si>
    <t>Pôle Population</t>
  </si>
  <si>
    <t>Porte C - 1er étage</t>
  </si>
  <si>
    <t>Etat civil/Polyvalence</t>
  </si>
  <si>
    <t>CUI</t>
  </si>
  <si>
    <t>35H</t>
  </si>
  <si>
    <t>BERTHET Louis</t>
  </si>
  <si>
    <t>40 rue Piat</t>
  </si>
  <si>
    <t>vélo</t>
  </si>
  <si>
    <t>Chef service</t>
  </si>
  <si>
    <t>Serre File</t>
  </si>
  <si>
    <t>BIJAULT Valérie</t>
  </si>
  <si>
    <t>16, résidence Barbanson</t>
  </si>
  <si>
    <t>Chevilly Larue</t>
  </si>
  <si>
    <t>Bus - Métro</t>
  </si>
  <si>
    <t>Elections/Polyvalence</t>
  </si>
  <si>
    <t>Fixe</t>
  </si>
  <si>
    <t>Oui</t>
  </si>
  <si>
    <t>BOUCHE Michel</t>
  </si>
  <si>
    <t>Gardien</t>
  </si>
  <si>
    <t>116, rue de Grenelle</t>
  </si>
  <si>
    <t>RETRAITE</t>
  </si>
  <si>
    <t>1ère classe</t>
  </si>
  <si>
    <t>VAC</t>
  </si>
  <si>
    <t>Service Intérieur 3</t>
  </si>
  <si>
    <t>Cabinet du Maire</t>
  </si>
  <si>
    <t>Logistique</t>
  </si>
  <si>
    <t>Serre file</t>
  </si>
  <si>
    <t>BRADAMANTIS Betty</t>
  </si>
  <si>
    <t>DGAS</t>
  </si>
  <si>
    <t>BRUNET Mireille</t>
  </si>
  <si>
    <t>142, rue des Roissys</t>
  </si>
  <si>
    <t>Châtillon</t>
  </si>
  <si>
    <t>BUABUBI Tania</t>
  </si>
  <si>
    <t>Accueil</t>
  </si>
  <si>
    <t>CABARET Mickaële</t>
  </si>
  <si>
    <t>Cabinet des Adjoints</t>
  </si>
  <si>
    <t xml:space="preserve">35, rue Léonard de Vinci  </t>
  </si>
  <si>
    <t>Oissery</t>
  </si>
  <si>
    <t>Voiture - Train - Métro</t>
  </si>
  <si>
    <t>Porte G - 1er étage</t>
  </si>
  <si>
    <t>Cabinet des élus</t>
  </si>
  <si>
    <t>CHENITI Havat</t>
  </si>
  <si>
    <t>8, clos Nollet</t>
  </si>
  <si>
    <t>Athis Mons</t>
  </si>
  <si>
    <t>Porte A - Rez-de-chaussée</t>
  </si>
  <si>
    <t>Etat spécial</t>
  </si>
  <si>
    <t>Guide suppléant</t>
  </si>
  <si>
    <t>2ème étage</t>
  </si>
  <si>
    <t>CHICA François</t>
  </si>
  <si>
    <t xml:space="preserve">116 rue de grenelle </t>
  </si>
  <si>
    <t>Chef du service logistique</t>
  </si>
  <si>
    <t>GUIDE FILE/SERRE FILE</t>
  </si>
  <si>
    <t>COUSTY Mireille</t>
  </si>
  <si>
    <t>9, rue de la Megisserie</t>
  </si>
  <si>
    <t>Bagneux</t>
  </si>
  <si>
    <t>Affaires Générales/Polyvalence</t>
  </si>
  <si>
    <t>DESCHAMPS Christian</t>
  </si>
  <si>
    <t>9, rue de Chateaudun</t>
  </si>
  <si>
    <t>Boulogne-Billancourt</t>
  </si>
  <si>
    <t>DESCOT Paulette</t>
  </si>
  <si>
    <t>54 rue de la République</t>
  </si>
  <si>
    <t>Etampes</t>
  </si>
  <si>
    <t>Porte A - RDC</t>
  </si>
  <si>
    <t>DEVAUX Katia</t>
  </si>
  <si>
    <t>20, rue de Paradis</t>
  </si>
  <si>
    <t>Aulnay-sous-Bois</t>
  </si>
  <si>
    <t>Bus - RER</t>
  </si>
  <si>
    <t>DETACHEMENT</t>
  </si>
  <si>
    <t>STAGIAIRE</t>
  </si>
  <si>
    <t>Courbevoie</t>
  </si>
  <si>
    <t>Service intérieur 1</t>
  </si>
  <si>
    <t>Métro - RER</t>
  </si>
  <si>
    <t>FARDEAU Anne</t>
  </si>
  <si>
    <t>4 impasse Oudinot</t>
  </si>
  <si>
    <t>Service Intérieur 1</t>
  </si>
  <si>
    <t>GAUTHIER Nadine</t>
  </si>
  <si>
    <t>118 bis, rue Gabriel Peri</t>
  </si>
  <si>
    <t>Chartres</t>
  </si>
  <si>
    <t>GUILLARD Nadia</t>
  </si>
  <si>
    <t>Serre file suppléant</t>
  </si>
  <si>
    <t>Vincennes</t>
  </si>
  <si>
    <t>HAMIDOU Faouzia</t>
  </si>
  <si>
    <t>2, avenue du Général Maistre</t>
  </si>
  <si>
    <t>HAYET Pascal</t>
  </si>
  <si>
    <t>156, boulevard Gabriel Peri</t>
  </si>
  <si>
    <t>Viry-Châtillon</t>
  </si>
  <si>
    <t>Elections/Polyvalence/Relais technique</t>
  </si>
  <si>
    <t>HAYET Sabine</t>
  </si>
  <si>
    <t>HERBULOT Murielle</t>
  </si>
  <si>
    <t>110, rue de Bellevue</t>
  </si>
  <si>
    <t>JOASSIN Bruno</t>
  </si>
  <si>
    <t>15, rue Michel de L'Hospital</t>
  </si>
  <si>
    <t>Saint-Ouen-l'Aumône</t>
  </si>
  <si>
    <t>KHOUKHI Fatima</t>
  </si>
  <si>
    <t>118 avenue de Paris</t>
  </si>
  <si>
    <t>MENDES Fernanda</t>
  </si>
  <si>
    <t>7, rue de Thann</t>
  </si>
  <si>
    <t>Rosny-sous-Bois</t>
  </si>
  <si>
    <t>RER - Métro - Voiture</t>
  </si>
  <si>
    <t>PEREZ ALVAREZ Maria Dolores</t>
  </si>
  <si>
    <t>14 rue Bridaine</t>
  </si>
  <si>
    <t>PICARD Gilles</t>
  </si>
  <si>
    <t>1, rue Roland Garros</t>
  </si>
  <si>
    <t>Fitz-James</t>
  </si>
  <si>
    <t>Train-Métro</t>
  </si>
  <si>
    <t>Régisseur suppléant/ Co-UGD</t>
  </si>
  <si>
    <t>PINTO Daniel</t>
  </si>
  <si>
    <t>ROMME Julien</t>
  </si>
  <si>
    <t>111 bld serurier</t>
  </si>
  <si>
    <t>RONXIN Natacha</t>
  </si>
  <si>
    <t>7 square
Henri Regnault</t>
  </si>
  <si>
    <t>TALEB-BENDIAB Lila</t>
  </si>
  <si>
    <t>23 quai
Alphonse Le Gallo</t>
  </si>
  <si>
    <t>CONTRACTUELLE</t>
  </si>
  <si>
    <t>TAMBADOU Souaïbo</t>
  </si>
  <si>
    <t>30 rue Erard</t>
  </si>
  <si>
    <t>contrat d'avenir</t>
  </si>
  <si>
    <t>XAVIER Patrice</t>
  </si>
  <si>
    <t>Montreuil</t>
  </si>
  <si>
    <t>ZANETTI Patricia</t>
  </si>
  <si>
    <t>10 rue Eaubonne</t>
  </si>
  <si>
    <t>Margency</t>
  </si>
  <si>
    <t>6, bis rue des Bruyères</t>
  </si>
  <si>
    <t>Garennes sur Eure</t>
  </si>
  <si>
    <t>UGD - relais Prévention</t>
  </si>
  <si>
    <t>Clara</t>
  </si>
  <si>
    <t>Romain</t>
  </si>
  <si>
    <t>Z241</t>
  </si>
  <si>
    <t>Z242</t>
  </si>
  <si>
    <t>Z044</t>
  </si>
  <si>
    <t>Melissa</t>
  </si>
  <si>
    <t>OUI 3</t>
  </si>
  <si>
    <t>Audrey-Coralie</t>
  </si>
  <si>
    <t>Aurore</t>
  </si>
  <si>
    <t>Estelle</t>
  </si>
  <si>
    <t>Nawelle</t>
  </si>
  <si>
    <t>OUI 1</t>
  </si>
  <si>
    <t>Maxime</t>
  </si>
  <si>
    <t>Alexis</t>
  </si>
  <si>
    <t>Emeric</t>
  </si>
  <si>
    <t>D'ERFURTH Frédéric</t>
  </si>
  <si>
    <t>21, rue Montagne de l'Esperou</t>
  </si>
  <si>
    <t>Y301</t>
  </si>
  <si>
    <t>Y302</t>
  </si>
  <si>
    <t>Loth</t>
  </si>
  <si>
    <t>Sophia</t>
  </si>
  <si>
    <t>Aymar</t>
  </si>
  <si>
    <t>Sarah</t>
  </si>
  <si>
    <t>Louise</t>
  </si>
  <si>
    <t>Virgile</t>
  </si>
  <si>
    <t>Vincent</t>
  </si>
  <si>
    <t>Léa</t>
  </si>
  <si>
    <t>OUI 2</t>
  </si>
  <si>
    <t>Baptiste</t>
  </si>
  <si>
    <t>Jade</t>
  </si>
  <si>
    <t>Jérémie</t>
  </si>
  <si>
    <t>Armelle</t>
  </si>
  <si>
    <t>Cassandre</t>
  </si>
  <si>
    <t>Z045</t>
  </si>
  <si>
    <t>Marine</t>
  </si>
  <si>
    <t>Océane</t>
  </si>
  <si>
    <t>Eva</t>
  </si>
  <si>
    <t>sécurité</t>
  </si>
  <si>
    <t>Situation</t>
  </si>
  <si>
    <t>Corps</t>
  </si>
  <si>
    <t>Grade</t>
  </si>
  <si>
    <t>Horaires</t>
  </si>
  <si>
    <t>compartiment</t>
  </si>
  <si>
    <t>JOURS FERIES 2017</t>
  </si>
  <si>
    <t>Adjoint administratif</t>
  </si>
  <si>
    <t xml:space="preserve">Guide  </t>
  </si>
  <si>
    <t>CONCTRACTUEL/LE</t>
  </si>
  <si>
    <t>Agent hors effectif</t>
  </si>
  <si>
    <t>Cl. Normale</t>
  </si>
  <si>
    <t>Cl. Supérieure</t>
  </si>
  <si>
    <t>Guide file / serre file</t>
  </si>
  <si>
    <t>Secrétaire administratif</t>
  </si>
  <si>
    <t>Cl. Exceptionnelle</t>
  </si>
  <si>
    <t>CONTRAT D'AVENIR</t>
  </si>
  <si>
    <t>Technicien S.O (Logistique)</t>
  </si>
  <si>
    <r>
      <t>D</t>
    </r>
    <r>
      <rPr>
        <sz val="11"/>
        <color indexed="8"/>
        <rFont val="Calibri"/>
        <family val="2"/>
      </rPr>
      <t>ÉTACHEMENT</t>
    </r>
  </si>
  <si>
    <t>Principal 1ère</t>
  </si>
  <si>
    <t>Principal 2ème</t>
  </si>
  <si>
    <t>type de manifestations</t>
  </si>
  <si>
    <t>CODE</t>
  </si>
  <si>
    <t>Animations de quartier</t>
  </si>
  <si>
    <t>CCQ Ecole Militaire</t>
  </si>
  <si>
    <t>JOURS FERIES 2018</t>
  </si>
  <si>
    <t>CCQ Gros Caillou</t>
  </si>
  <si>
    <t>CCQ Invalides</t>
  </si>
  <si>
    <t>CCQ Saint Thomas d'Acquin</t>
  </si>
  <si>
    <t>TECH. Sup. O</t>
  </si>
  <si>
    <t>Cérémonie commémorative</t>
  </si>
  <si>
    <t>AGT LOGIST GLE P.2ème</t>
  </si>
  <si>
    <t>CICA</t>
  </si>
  <si>
    <t>VG3</t>
  </si>
  <si>
    <t>AGT LOGIST GLE 1CL</t>
  </si>
  <si>
    <t>Conseil d'arrondissement</t>
  </si>
  <si>
    <t>ADJ ADMINISTR. P.1ère</t>
  </si>
  <si>
    <t>Conseil municipal des enfants</t>
  </si>
  <si>
    <t>ADJ ADMINISTR. P.2ème</t>
  </si>
  <si>
    <t>Déjeuner sur l'herbe</t>
  </si>
  <si>
    <t>ADJ ADMINISTR. 1CL</t>
  </si>
  <si>
    <t xml:space="preserve">Eéunion  </t>
  </si>
  <si>
    <t>SA CL.Sup</t>
  </si>
  <si>
    <t>Elections</t>
  </si>
  <si>
    <t>SA CL.Norm</t>
  </si>
  <si>
    <t>Forum association</t>
  </si>
  <si>
    <t>Installation manifestation</t>
  </si>
  <si>
    <t>JOURS FERIES 2019</t>
  </si>
  <si>
    <t>Mariages</t>
  </si>
  <si>
    <t>Réunion publique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</si>
  <si>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</si>
  <si>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</si>
  <si>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</si>
  <si>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</si>
  <si>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</si>
  <si>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</si>
  <si>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</si>
  <si>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</si>
  <si>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</si>
  <si>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</si>
  <si>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</si>
  <si>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</si>
  <si>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Indice Brut</t>
  </si>
  <si>
    <t>Indice Reel</t>
  </si>
  <si>
    <t>NBI</t>
  </si>
  <si>
    <t>48</t>
  </si>
  <si>
    <t>SANS NBI</t>
  </si>
  <si>
    <t>NBI 10 pts</t>
  </si>
  <si>
    <t>NBI 12 pts</t>
  </si>
  <si>
    <t>NBI 13 pts</t>
  </si>
  <si>
    <t>NBI 15 pts</t>
  </si>
  <si>
    <t>NBI 20 pts</t>
  </si>
  <si>
    <t>Temps partiel</t>
  </si>
  <si>
    <t>DUPONT DURANT</t>
  </si>
  <si>
    <t>DG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</si>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</sst>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F800]dddd\,\ mmmm\ dd\,\ yyyy"/>
    <numFmt numFmtId="165" formatCode="[$-40C]mmm\-yy;@"/>
    <numFmt numFmtId="166" formatCode="#,##0.00\ &quot;€&quot;"/>
    <numFmt numFmtId="167" formatCode="[h]:mm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3"/>
      <name val="Arial"/>
      <family val="2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1"/>
        <bgColor indexed="64"/>
      </patternFill>
    </fill>
    <fill>
      <patternFill patternType="gray125">
        <fgColor rgb="FFFF0000"/>
        <bgColor rgb="FF99FF99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125">
        <bgColor rgb="FFFFFF00"/>
      </patternFill>
    </fill>
    <fill>
      <patternFill patternType="solid">
        <fgColor rgb="FFFF339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Gray">
        <bgColor rgb="FFFFFF00"/>
      </patternFill>
    </fill>
    <fill>
      <patternFill patternType="lightGray">
        <bgColor theme="7" tint="-0.249977111117893"/>
      </patternFill>
    </fill>
    <fill>
      <patternFill patternType="gray0625">
        <bgColor rgb="FF00B050"/>
      </patternFill>
    </fill>
    <fill>
      <patternFill patternType="gray0625">
        <bgColor rgb="FF99FF99"/>
      </patternFill>
    </fill>
    <fill>
      <patternFill patternType="gray0625">
        <fgColor rgb="FFFF0000"/>
        <bgColor rgb="FF99FF99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587">
    <xf numFmtId="0" fontId="0" fillId="0" borderId="0" xfId="0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6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 wrapText="1"/>
    </xf>
    <xf numFmtId="1" fontId="0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NumberFormat="1" applyAlignment="1">
      <alignment horizontal="center"/>
    </xf>
    <xf numFmtId="1" fontId="0" fillId="0" borderId="0" xfId="0" applyNumberFormat="1" applyFont="1" applyFill="1" applyAlignment="1">
      <alignment horizontal="center"/>
    </xf>
    <xf numFmtId="46" fontId="0" fillId="0" borderId="0" xfId="0" applyNumberFormat="1"/>
    <xf numFmtId="2" fontId="0" fillId="0" borderId="0" xfId="0" applyNumberFormat="1"/>
    <xf numFmtId="14" fontId="0" fillId="0" borderId="0" xfId="0" applyNumberFormat="1" applyFill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3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Protection="1"/>
    <xf numFmtId="14" fontId="0" fillId="0" borderId="0" xfId="0" applyNumberFormat="1" applyProtection="1"/>
    <xf numFmtId="0" fontId="0" fillId="0" borderId="0" xfId="0" applyAlignment="1" applyProtection="1">
      <alignment wrapText="1"/>
    </xf>
    <xf numFmtId="49" fontId="0" fillId="0" borderId="0" xfId="0" applyNumberFormat="1" applyFill="1" applyAlignment="1" applyProtection="1">
      <alignment horizontal="center" vertical="center"/>
    </xf>
    <xf numFmtId="49" fontId="8" fillId="6" borderId="5" xfId="0" applyNumberFormat="1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</xf>
    <xf numFmtId="0" fontId="9" fillId="6" borderId="1" xfId="0" applyFont="1" applyFill="1" applyBorder="1" applyAlignment="1" applyProtection="1">
      <alignment horizontal="center" vertical="center" wrapText="1"/>
    </xf>
    <xf numFmtId="3" fontId="8" fillId="6" borderId="1" xfId="0" applyNumberFormat="1" applyFont="1" applyFill="1" applyBorder="1" applyAlignment="1" applyProtection="1">
      <alignment horizontal="center" vertical="center"/>
    </xf>
    <xf numFmtId="0" fontId="8" fillId="7" borderId="6" xfId="0" applyNumberFormat="1" applyFont="1" applyFill="1" applyBorder="1" applyAlignment="1" applyProtection="1">
      <alignment horizontal="center" vertical="center" wrapText="1"/>
    </xf>
    <xf numFmtId="14" fontId="8" fillId="7" borderId="6" xfId="0" applyNumberFormat="1" applyFont="1" applyFill="1" applyBorder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horizontal="center" vertical="center" wrapText="1"/>
    </xf>
    <xf numFmtId="0" fontId="8" fillId="8" borderId="6" xfId="0" applyFont="1" applyFill="1" applyBorder="1" applyAlignment="1" applyProtection="1">
      <alignment horizontal="center" vertical="center" wrapText="1"/>
    </xf>
    <xf numFmtId="0" fontId="0" fillId="0" borderId="6" xfId="0" applyNumberFormat="1" applyBorder="1" applyAlignment="1" applyProtection="1">
      <alignment horizontal="center" vertical="center" wrapText="1"/>
    </xf>
    <xf numFmtId="1" fontId="0" fillId="0" borderId="6" xfId="0" applyNumberFormat="1" applyFont="1" applyBorder="1" applyAlignment="1" applyProtection="1">
      <alignment horizontal="center" vertical="center" wrapText="1"/>
    </xf>
    <xf numFmtId="14" fontId="0" fillId="0" borderId="6" xfId="0" applyNumberFormat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center" vertical="center" wrapText="1"/>
    </xf>
    <xf numFmtId="14" fontId="0" fillId="0" borderId="7" xfId="0" applyNumberFormat="1" applyFont="1" applyBorder="1" applyAlignment="1" applyProtection="1">
      <alignment horizontal="center" vertical="center" wrapText="1"/>
    </xf>
    <xf numFmtId="14" fontId="0" fillId="0" borderId="6" xfId="0" applyNumberFormat="1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vertical="center"/>
      <protection locked="0"/>
    </xf>
    <xf numFmtId="0" fontId="0" fillId="9" borderId="6" xfId="0" applyFill="1" applyBorder="1" applyAlignment="1" applyProtection="1">
      <alignment horizontal="center" vertical="center" wrapText="1"/>
      <protection locked="0"/>
    </xf>
    <xf numFmtId="9" fontId="0" fillId="0" borderId="6" xfId="0" quotePrefix="1" applyNumberFormat="1" applyBorder="1" applyAlignment="1" applyProtection="1">
      <alignment horizontal="center" vertical="center" wrapText="1"/>
    </xf>
    <xf numFmtId="0" fontId="5" fillId="0" borderId="6" xfId="0" applyNumberFormat="1" applyFont="1" applyBorder="1" applyAlignment="1" applyProtection="1">
      <alignment horizontal="center" vertical="center" wrapText="1"/>
    </xf>
    <xf numFmtId="0" fontId="0" fillId="10" borderId="6" xfId="0" applyNumberForma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14" fontId="0" fillId="8" borderId="6" xfId="0" applyNumberFormat="1" applyFill="1" applyBorder="1" applyAlignment="1" applyProtection="1">
      <alignment horizontal="center" vertical="center" wrapText="1"/>
    </xf>
    <xf numFmtId="0" fontId="0" fillId="8" borderId="6" xfId="0" applyFill="1" applyBorder="1" applyAlignment="1" applyProtection="1">
      <alignment horizontal="center" vertical="center" wrapText="1"/>
    </xf>
    <xf numFmtId="9" fontId="0" fillId="0" borderId="6" xfId="0" applyNumberFormat="1" applyBorder="1" applyAlignment="1" applyProtection="1">
      <alignment horizontal="center" vertical="center" wrapText="1"/>
    </xf>
    <xf numFmtId="1" fontId="0" fillId="0" borderId="6" xfId="0" applyNumberFormat="1" applyBorder="1" applyAlignment="1" applyProtection="1">
      <alignment horizontal="center" vertical="center" wrapText="1"/>
    </xf>
    <xf numFmtId="9" fontId="0" fillId="10" borderId="6" xfId="0" quotePrefix="1" applyNumberForma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9" fontId="0" fillId="10" borderId="6" xfId="0" applyNumberFormat="1" applyFill="1" applyBorder="1" applyAlignment="1" applyProtection="1">
      <alignment horizontal="center" vertical="center" wrapText="1"/>
    </xf>
    <xf numFmtId="14" fontId="5" fillId="0" borderId="6" xfId="0" applyNumberFormat="1" applyFont="1" applyBorder="1" applyAlignment="1" applyProtection="1">
      <alignment horizontal="center" vertical="center" wrapText="1"/>
    </xf>
    <xf numFmtId="14" fontId="7" fillId="0" borderId="6" xfId="0" applyNumberFormat="1" applyFont="1" applyBorder="1" applyAlignment="1" applyProtection="1">
      <alignment horizontal="center" vertical="center" wrapText="1"/>
    </xf>
    <xf numFmtId="0" fontId="0" fillId="0" borderId="6" xfId="0" applyNumberForma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2" fontId="6" fillId="0" borderId="0" xfId="0" applyNumberFormat="1" applyFont="1"/>
    <xf numFmtId="0" fontId="0" fillId="0" borderId="0" xfId="0" applyAlignment="1">
      <alignment horizontal="right" wrapText="1"/>
    </xf>
    <xf numFmtId="2" fontId="0" fillId="0" borderId="0" xfId="0" applyNumberFormat="1" applyAlignment="1">
      <alignment horizontal="right" wrapText="1"/>
    </xf>
    <xf numFmtId="0" fontId="0" fillId="0" borderId="0" xfId="0" quotePrefix="1" applyAlignment="1">
      <alignment horizontal="center"/>
    </xf>
    <xf numFmtId="0" fontId="0" fillId="11" borderId="0" xfId="0" applyFill="1" applyAlignment="1">
      <alignment horizontal="center" vertical="center"/>
    </xf>
    <xf numFmtId="2" fontId="0" fillId="12" borderId="0" xfId="0" applyNumberFormat="1" applyFill="1"/>
    <xf numFmtId="2" fontId="0" fillId="4" borderId="0" xfId="0" applyNumberFormat="1" applyFill="1"/>
    <xf numFmtId="2" fontId="0" fillId="2" borderId="0" xfId="0" applyNumberFormat="1" applyFill="1"/>
    <xf numFmtId="2" fontId="0" fillId="5" borderId="0" xfId="0" applyNumberFormat="1" applyFill="1"/>
    <xf numFmtId="16" fontId="0" fillId="11" borderId="0" xfId="0" applyNumberFormat="1" applyFill="1" applyAlignment="1">
      <alignment horizontal="left" vertical="center"/>
    </xf>
    <xf numFmtId="14" fontId="0" fillId="11" borderId="0" xfId="0" applyNumberFormat="1" applyFill="1" applyAlignment="1">
      <alignment horizontal="right"/>
    </xf>
    <xf numFmtId="0" fontId="0" fillId="11" borderId="0" xfId="0" applyFill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46" fontId="6" fillId="0" borderId="0" xfId="0" applyNumberFormat="1" applyFont="1" applyAlignment="1">
      <alignment horizontal="center"/>
    </xf>
    <xf numFmtId="46" fontId="6" fillId="0" borderId="0" xfId="0" applyNumberFormat="1" applyFont="1"/>
    <xf numFmtId="46" fontId="6" fillId="0" borderId="0" xfId="0" applyNumberFormat="1" applyFont="1" applyAlignment="1">
      <alignment horizontal="center" vertical="center" wrapText="1"/>
    </xf>
    <xf numFmtId="2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Alignment="1">
      <alignment vertical="center"/>
    </xf>
    <xf numFmtId="2" fontId="6" fillId="8" borderId="8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ill="1" applyBorder="1" applyAlignment="1">
      <alignment horizontal="center" vertical="center"/>
    </xf>
    <xf numFmtId="164" fontId="0" fillId="0" borderId="0" xfId="0" applyNumberFormat="1" applyBorder="1"/>
    <xf numFmtId="46" fontId="0" fillId="0" borderId="0" xfId="0" applyNumberFormat="1" applyBorder="1"/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0" fillId="0" borderId="0" xfId="0" applyBorder="1"/>
    <xf numFmtId="164" fontId="0" fillId="0" borderId="9" xfId="0" applyNumberFormat="1" applyBorder="1"/>
    <xf numFmtId="2" fontId="0" fillId="0" borderId="10" xfId="0" applyNumberFormat="1" applyBorder="1" applyAlignment="1">
      <alignment horizontal="center"/>
    </xf>
    <xf numFmtId="46" fontId="0" fillId="0" borderId="9" xfId="0" applyNumberFormat="1" applyFill="1" applyBorder="1"/>
    <xf numFmtId="2" fontId="0" fillId="0" borderId="9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 vertical="center"/>
    </xf>
    <xf numFmtId="2" fontId="0" fillId="0" borderId="9" xfId="0" applyNumberFormat="1" applyFont="1" applyFill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46" fontId="0" fillId="0" borderId="0" xfId="0" applyNumberFormat="1" applyFill="1" applyBorder="1"/>
    <xf numFmtId="2" fontId="0" fillId="0" borderId="0" xfId="0" applyNumberFormat="1" applyFon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164" fontId="7" fillId="0" borderId="0" xfId="0" applyNumberFormat="1" applyFont="1" applyFill="1" applyBorder="1"/>
    <xf numFmtId="46" fontId="10" fillId="13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14" borderId="1" xfId="0" applyNumberFormat="1" applyFont="1" applyFill="1" applyBorder="1" applyAlignment="1" applyProtection="1">
      <alignment horizontal="center" vertical="center" wrapText="1"/>
      <protection locked="0"/>
    </xf>
    <xf numFmtId="46" fontId="0" fillId="15" borderId="0" xfId="0" applyNumberFormat="1" applyFill="1" applyBorder="1" applyAlignment="1">
      <alignment horizontal="center"/>
    </xf>
    <xf numFmtId="2" fontId="0" fillId="15" borderId="0" xfId="0" applyNumberFormat="1" applyFill="1" applyBorder="1" applyAlignment="1">
      <alignment horizontal="center"/>
    </xf>
    <xf numFmtId="0" fontId="0" fillId="16" borderId="12" xfId="0" applyNumberFormat="1" applyFill="1" applyBorder="1" applyAlignment="1">
      <alignment horizontal="center"/>
    </xf>
    <xf numFmtId="0" fontId="6" fillId="17" borderId="12" xfId="0" applyFont="1" applyFill="1" applyBorder="1" applyAlignment="1">
      <alignment horizontal="center" vertical="center"/>
    </xf>
    <xf numFmtId="2" fontId="6" fillId="17" borderId="12" xfId="0" applyNumberFormat="1" applyFont="1" applyFill="1" applyBorder="1" applyAlignment="1">
      <alignment horizontal="center"/>
    </xf>
    <xf numFmtId="164" fontId="6" fillId="17" borderId="12" xfId="0" applyNumberFormat="1" applyFont="1" applyFill="1" applyBorder="1"/>
    <xf numFmtId="2" fontId="6" fillId="17" borderId="0" xfId="0" applyNumberFormat="1" applyFont="1" applyFill="1" applyBorder="1" applyAlignment="1">
      <alignment horizontal="center"/>
    </xf>
    <xf numFmtId="0" fontId="6" fillId="17" borderId="0" xfId="0" applyFont="1" applyFill="1" applyBorder="1" applyAlignment="1">
      <alignment vertical="center"/>
    </xf>
    <xf numFmtId="46" fontId="0" fillId="16" borderId="0" xfId="0" applyNumberFormat="1" applyFill="1" applyBorder="1"/>
    <xf numFmtId="2" fontId="0" fillId="16" borderId="0" xfId="0" applyNumberFormat="1" applyFill="1" applyBorder="1" applyAlignment="1">
      <alignment horizontal="center"/>
    </xf>
    <xf numFmtId="2" fontId="0" fillId="0" borderId="0" xfId="0" applyNumberFormat="1" applyBorder="1"/>
    <xf numFmtId="0" fontId="6" fillId="17" borderId="12" xfId="0" applyFont="1" applyFill="1" applyBorder="1" applyAlignment="1">
      <alignment vertical="center"/>
    </xf>
    <xf numFmtId="164" fontId="0" fillId="15" borderId="0" xfId="0" applyNumberFormat="1" applyFill="1" applyBorder="1" applyAlignment="1">
      <alignment horizontal="left"/>
    </xf>
    <xf numFmtId="2" fontId="6" fillId="16" borderId="12" xfId="0" applyNumberFormat="1" applyFont="1" applyFill="1" applyBorder="1" applyAlignment="1">
      <alignment horizontal="center"/>
    </xf>
    <xf numFmtId="2" fontId="0" fillId="16" borderId="12" xfId="0" applyNumberFormat="1" applyFill="1" applyBorder="1" applyAlignment="1">
      <alignment horizontal="center" vertical="center"/>
    </xf>
    <xf numFmtId="2" fontId="0" fillId="16" borderId="12" xfId="0" applyNumberFormat="1" applyFont="1" applyFill="1" applyBorder="1" applyAlignment="1">
      <alignment horizontal="center"/>
    </xf>
    <xf numFmtId="2" fontId="6" fillId="16" borderId="13" xfId="0" applyNumberFormat="1" applyFont="1" applyFill="1" applyBorder="1" applyAlignment="1">
      <alignment horizontal="center"/>
    </xf>
    <xf numFmtId="2" fontId="7" fillId="15" borderId="0" xfId="0" applyNumberFormat="1" applyFont="1" applyFill="1" applyBorder="1" applyAlignment="1">
      <alignment horizontal="center" vertical="center"/>
    </xf>
    <xf numFmtId="0" fontId="11" fillId="17" borderId="12" xfId="0" applyNumberFormat="1" applyFont="1" applyFill="1" applyBorder="1" applyAlignment="1">
      <alignment horizontal="center"/>
    </xf>
    <xf numFmtId="0" fontId="0" fillId="16" borderId="0" xfId="0" applyNumberFormat="1" applyFill="1" applyBorder="1" applyAlignment="1">
      <alignment horizontal="center"/>
    </xf>
    <xf numFmtId="0" fontId="6" fillId="18" borderId="14" xfId="0" applyFont="1" applyFill="1" applyBorder="1" applyAlignment="1">
      <alignment horizontal="center" vertical="center"/>
    </xf>
    <xf numFmtId="0" fontId="6" fillId="18" borderId="0" xfId="0" applyFont="1" applyFill="1" applyAlignment="1">
      <alignment horizontal="center" vertical="center"/>
    </xf>
    <xf numFmtId="0" fontId="0" fillId="18" borderId="0" xfId="0" applyFill="1"/>
    <xf numFmtId="164" fontId="0" fillId="18" borderId="0" xfId="0" applyNumberFormat="1" applyFill="1"/>
    <xf numFmtId="46" fontId="0" fillId="18" borderId="0" xfId="0" applyNumberFormat="1" applyFill="1"/>
    <xf numFmtId="2" fontId="0" fillId="18" borderId="0" xfId="0" applyNumberFormat="1" applyFill="1" applyAlignment="1">
      <alignment horizontal="center"/>
    </xf>
    <xf numFmtId="0" fontId="0" fillId="18" borderId="0" xfId="0" applyNumberFormat="1" applyFill="1" applyAlignment="1">
      <alignment horizontal="center"/>
    </xf>
    <xf numFmtId="164" fontId="0" fillId="16" borderId="0" xfId="0" applyNumberFormat="1" applyFill="1" applyBorder="1"/>
    <xf numFmtId="0" fontId="0" fillId="16" borderId="0" xfId="0" applyFill="1" applyBorder="1" applyAlignment="1">
      <alignment horizontal="center" vertical="center"/>
    </xf>
    <xf numFmtId="0" fontId="0" fillId="16" borderId="1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18" borderId="15" xfId="0" applyFont="1" applyFill="1" applyBorder="1" applyAlignment="1">
      <alignment horizontal="center" vertical="center"/>
    </xf>
    <xf numFmtId="164" fontId="0" fillId="17" borderId="0" xfId="0" applyNumberFormat="1" applyFill="1" applyBorder="1"/>
    <xf numFmtId="0" fontId="6" fillId="17" borderId="12" xfId="0" applyFont="1" applyFill="1" applyBorder="1" applyAlignment="1">
      <alignment horizontal="center"/>
    </xf>
    <xf numFmtId="164" fontId="6" fillId="17" borderId="0" xfId="0" applyNumberFormat="1" applyFont="1" applyFill="1" applyBorder="1"/>
    <xf numFmtId="167" fontId="7" fillId="15" borderId="0" xfId="0" applyNumberFormat="1" applyFont="1" applyFill="1" applyBorder="1" applyAlignment="1">
      <alignment horizontal="center" vertical="center"/>
    </xf>
    <xf numFmtId="167" fontId="6" fillId="16" borderId="12" xfId="0" applyNumberFormat="1" applyFont="1" applyFill="1" applyBorder="1" applyAlignment="1">
      <alignment horizontal="center"/>
    </xf>
    <xf numFmtId="167" fontId="0" fillId="0" borderId="9" xfId="0" applyNumberForma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167" fontId="6" fillId="17" borderId="12" xfId="0" applyNumberFormat="1" applyFont="1" applyFill="1" applyBorder="1" applyAlignment="1">
      <alignment horizontal="center"/>
    </xf>
    <xf numFmtId="167" fontId="0" fillId="15" borderId="0" xfId="0" applyNumberFormat="1" applyFill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67" fontId="6" fillId="17" borderId="0" xfId="0" applyNumberFormat="1" applyFont="1" applyFill="1" applyBorder="1" applyAlignment="1">
      <alignment horizontal="center"/>
    </xf>
    <xf numFmtId="167" fontId="7" fillId="0" borderId="0" xfId="0" applyNumberFormat="1" applyFont="1" applyBorder="1" applyAlignment="1">
      <alignment horizontal="center"/>
    </xf>
    <xf numFmtId="167" fontId="0" fillId="0" borderId="0" xfId="0" applyNumberFormat="1" applyBorder="1"/>
    <xf numFmtId="167" fontId="7" fillId="0" borderId="0" xfId="0" applyNumberFormat="1" applyFont="1" applyBorder="1"/>
    <xf numFmtId="167" fontId="0" fillId="0" borderId="9" xfId="0" applyNumberFormat="1" applyFill="1" applyBorder="1"/>
    <xf numFmtId="167" fontId="0" fillId="0" borderId="0" xfId="0" applyNumberFormat="1" applyFill="1" applyBorder="1"/>
    <xf numFmtId="167" fontId="7" fillId="0" borderId="0" xfId="0" applyNumberFormat="1" applyFont="1" applyFill="1" applyBorder="1" applyAlignment="1">
      <alignment horizontal="center"/>
    </xf>
    <xf numFmtId="167" fontId="7" fillId="0" borderId="0" xfId="0" applyNumberFormat="1" applyFont="1" applyFill="1" applyBorder="1"/>
    <xf numFmtId="167" fontId="12" fillId="14" borderId="1" xfId="0" applyNumberFormat="1" applyFont="1" applyFill="1" applyBorder="1" applyAlignment="1" applyProtection="1">
      <alignment horizontal="center" vertical="center" wrapText="1"/>
      <protection locked="0"/>
    </xf>
    <xf numFmtId="167" fontId="0" fillId="18" borderId="0" xfId="0" applyNumberFormat="1" applyFill="1" applyAlignment="1">
      <alignment horizontal="center"/>
    </xf>
    <xf numFmtId="167" fontId="0" fillId="16" borderId="0" xfId="0" applyNumberForma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67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167" fontId="14" fillId="3" borderId="16" xfId="0" applyNumberFormat="1" applyFont="1" applyFill="1" applyBorder="1" applyAlignment="1" applyProtection="1">
      <alignment horizontal="center" vertical="center" wrapText="1"/>
      <protection locked="0"/>
    </xf>
    <xf numFmtId="167" fontId="0" fillId="16" borderId="12" xfId="0" applyNumberFormat="1" applyFill="1" applyBorder="1" applyAlignment="1">
      <alignment horizontal="center"/>
    </xf>
    <xf numFmtId="167" fontId="0" fillId="16" borderId="12" xfId="0" applyNumberFormat="1" applyFill="1" applyBorder="1"/>
    <xf numFmtId="167" fontId="6" fillId="17" borderId="12" xfId="0" applyNumberFormat="1" applyFont="1" applyFill="1" applyBorder="1"/>
    <xf numFmtId="167" fontId="6" fillId="17" borderId="0" xfId="0" applyNumberFormat="1" applyFont="1" applyFill="1" applyBorder="1"/>
    <xf numFmtId="167" fontId="0" fillId="18" borderId="0" xfId="0" applyNumberFormat="1" applyFill="1"/>
    <xf numFmtId="167" fontId="0" fillId="16" borderId="0" xfId="0" applyNumberFormat="1" applyFill="1" applyBorder="1"/>
    <xf numFmtId="167" fontId="0" fillId="17" borderId="0" xfId="0" applyNumberFormat="1" applyFill="1" applyBorder="1" applyAlignment="1">
      <alignment horizontal="center"/>
    </xf>
    <xf numFmtId="167" fontId="0" fillId="17" borderId="0" xfId="0" applyNumberFormat="1" applyFill="1" applyBorder="1"/>
    <xf numFmtId="167" fontId="0" fillId="0" borderId="0" xfId="0" applyNumberFormat="1"/>
    <xf numFmtId="167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ill="1"/>
    <xf numFmtId="2" fontId="11" fillId="17" borderId="6" xfId="0" applyNumberFormat="1" applyFont="1" applyFill="1" applyBorder="1" applyAlignment="1">
      <alignment horizontal="center" vertical="center"/>
    </xf>
    <xf numFmtId="0" fontId="6" fillId="18" borderId="0" xfId="0" applyFont="1" applyFill="1" applyBorder="1" applyAlignment="1">
      <alignment vertical="center"/>
    </xf>
    <xf numFmtId="0" fontId="6" fillId="18" borderId="10" xfId="0" applyFont="1" applyFill="1" applyBorder="1" applyAlignment="1">
      <alignment vertical="center"/>
    </xf>
    <xf numFmtId="0" fontId="0" fillId="18" borderId="9" xfId="0" applyFill="1" applyBorder="1" applyAlignment="1"/>
    <xf numFmtId="0" fontId="0" fillId="18" borderId="11" xfId="0" applyFill="1" applyBorder="1" applyAlignment="1"/>
    <xf numFmtId="0" fontId="0" fillId="18" borderId="4" xfId="0" applyFill="1" applyBorder="1" applyAlignment="1"/>
    <xf numFmtId="2" fontId="0" fillId="0" borderId="17" xfId="0" applyNumberFormat="1" applyFill="1" applyBorder="1" applyAlignment="1">
      <alignment horizontal="center" vertical="center"/>
    </xf>
    <xf numFmtId="2" fontId="0" fillId="0" borderId="15" xfId="0" applyNumberForma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46" fontId="6" fillId="19" borderId="16" xfId="0" applyNumberFormat="1" applyFont="1" applyFill="1" applyBorder="1" applyAlignment="1">
      <alignment horizontal="center"/>
    </xf>
    <xf numFmtId="2" fontId="6" fillId="19" borderId="2" xfId="0" applyNumberFormat="1" applyFont="1" applyFill="1" applyBorder="1" applyAlignment="1">
      <alignment horizontal="center"/>
    </xf>
    <xf numFmtId="46" fontId="6" fillId="19" borderId="2" xfId="0" applyNumberFormat="1" applyFont="1" applyFill="1" applyBorder="1" applyAlignment="1">
      <alignment horizontal="center"/>
    </xf>
    <xf numFmtId="0" fontId="6" fillId="19" borderId="18" xfId="0" applyFont="1" applyFill="1" applyBorder="1" applyAlignment="1">
      <alignment horizontal="center"/>
    </xf>
    <xf numFmtId="46" fontId="6" fillId="19" borderId="15" xfId="0" applyNumberFormat="1" applyFont="1" applyFill="1" applyBorder="1" applyAlignment="1">
      <alignment horizontal="center"/>
    </xf>
    <xf numFmtId="46" fontId="6" fillId="19" borderId="0" xfId="0" applyNumberFormat="1" applyFont="1" applyFill="1" applyBorder="1" applyAlignment="1">
      <alignment horizontal="center"/>
    </xf>
    <xf numFmtId="2" fontId="6" fillId="19" borderId="0" xfId="0" applyNumberFormat="1" applyFont="1" applyFill="1" applyBorder="1" applyAlignment="1">
      <alignment horizontal="center"/>
    </xf>
    <xf numFmtId="0" fontId="6" fillId="19" borderId="10" xfId="0" applyFont="1" applyFill="1" applyBorder="1" applyAlignment="1">
      <alignment horizontal="center"/>
    </xf>
    <xf numFmtId="0" fontId="6" fillId="19" borderId="16" xfId="0" applyFont="1" applyFill="1" applyBorder="1" applyAlignment="1">
      <alignment horizontal="center" vertical="center"/>
    </xf>
    <xf numFmtId="0" fontId="6" fillId="19" borderId="2" xfId="0" applyNumberFormat="1" applyFont="1" applyFill="1" applyBorder="1" applyAlignment="1">
      <alignment horizontal="center"/>
    </xf>
    <xf numFmtId="0" fontId="6" fillId="19" borderId="15" xfId="0" applyFont="1" applyFill="1" applyBorder="1" applyAlignment="1">
      <alignment horizontal="center" vertical="center"/>
    </xf>
    <xf numFmtId="2" fontId="6" fillId="19" borderId="0" xfId="0" applyNumberFormat="1" applyFont="1" applyFill="1" applyBorder="1" applyAlignment="1">
      <alignment horizontal="center" vertical="center"/>
    </xf>
    <xf numFmtId="0" fontId="6" fillId="19" borderId="0" xfId="0" applyNumberFormat="1" applyFont="1" applyFill="1" applyBorder="1" applyAlignment="1">
      <alignment horizontal="center"/>
    </xf>
    <xf numFmtId="2" fontId="6" fillId="19" borderId="18" xfId="0" applyNumberFormat="1" applyFont="1" applyFill="1" applyBorder="1" applyAlignment="1">
      <alignment horizontal="center"/>
    </xf>
    <xf numFmtId="2" fontId="6" fillId="19" borderId="10" xfId="0" applyNumberFormat="1" applyFont="1" applyFill="1" applyBorder="1" applyAlignment="1">
      <alignment horizontal="center"/>
    </xf>
    <xf numFmtId="0" fontId="6" fillId="19" borderId="18" xfId="0" applyFont="1" applyFill="1" applyBorder="1"/>
    <xf numFmtId="166" fontId="11" fillId="19" borderId="16" xfId="0" applyNumberFormat="1" applyFont="1" applyFill="1" applyBorder="1" applyAlignment="1">
      <alignment horizontal="center" vertical="center"/>
    </xf>
    <xf numFmtId="2" fontId="11" fillId="19" borderId="2" xfId="0" applyNumberFormat="1" applyFont="1" applyFill="1" applyBorder="1" applyAlignment="1">
      <alignment horizontal="center" vertical="center"/>
    </xf>
    <xf numFmtId="166" fontId="11" fillId="19" borderId="2" xfId="0" applyNumberFormat="1" applyFont="1" applyFill="1" applyBorder="1" applyAlignment="1">
      <alignment horizontal="center" vertical="center"/>
    </xf>
    <xf numFmtId="166" fontId="11" fillId="19" borderId="18" xfId="0" applyNumberFormat="1" applyFont="1" applyFill="1" applyBorder="1" applyAlignment="1">
      <alignment horizontal="center" vertical="center"/>
    </xf>
    <xf numFmtId="166" fontId="11" fillId="19" borderId="15" xfId="0" applyNumberFormat="1" applyFont="1" applyFill="1" applyBorder="1" applyAlignment="1">
      <alignment horizontal="center" vertical="center"/>
    </xf>
    <xf numFmtId="2" fontId="11" fillId="19" borderId="0" xfId="0" applyNumberFormat="1" applyFont="1" applyFill="1" applyBorder="1" applyAlignment="1">
      <alignment horizontal="center" vertical="center"/>
    </xf>
    <xf numFmtId="166" fontId="11" fillId="19" borderId="0" xfId="0" applyNumberFormat="1" applyFont="1" applyFill="1" applyBorder="1" applyAlignment="1">
      <alignment horizontal="center" vertical="center"/>
    </xf>
    <xf numFmtId="166" fontId="11" fillId="19" borderId="10" xfId="0" applyNumberFormat="1" applyFont="1" applyFill="1" applyBorder="1" applyAlignment="1">
      <alignment horizontal="center" vertical="center"/>
    </xf>
    <xf numFmtId="46" fontId="11" fillId="19" borderId="15" xfId="0" applyNumberFormat="1" applyFont="1" applyFill="1" applyBorder="1" applyAlignment="1">
      <alignment horizontal="center" vertical="center"/>
    </xf>
    <xf numFmtId="0" fontId="6" fillId="19" borderId="0" xfId="0" applyNumberFormat="1" applyFont="1" applyFill="1" applyBorder="1" applyAlignment="1">
      <alignment horizontal="center" vertical="center"/>
    </xf>
    <xf numFmtId="2" fontId="6" fillId="19" borderId="10" xfId="0" applyNumberFormat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64" fontId="0" fillId="16" borderId="0" xfId="0" applyNumberFormat="1" applyFill="1" applyBorder="1" applyAlignment="1"/>
    <xf numFmtId="164" fontId="0" fillId="16" borderId="10" xfId="0" applyNumberFormat="1" applyFill="1" applyBorder="1" applyAlignment="1"/>
    <xf numFmtId="0" fontId="0" fillId="16" borderId="0" xfId="0" applyFill="1" applyBorder="1" applyAlignment="1">
      <alignment vertical="center"/>
    </xf>
    <xf numFmtId="0" fontId="0" fillId="16" borderId="10" xfId="0" applyFill="1" applyBorder="1" applyAlignment="1">
      <alignment vertical="center"/>
    </xf>
    <xf numFmtId="46" fontId="6" fillId="16" borderId="0" xfId="0" applyNumberFormat="1" applyFont="1" applyFill="1" applyBorder="1" applyAlignment="1"/>
    <xf numFmtId="167" fontId="6" fillId="16" borderId="0" xfId="0" applyNumberFormat="1" applyFont="1" applyFill="1" applyBorder="1" applyAlignment="1">
      <alignment horizontal="center"/>
    </xf>
    <xf numFmtId="2" fontId="6" fillId="16" borderId="0" xfId="0" applyNumberFormat="1" applyFont="1" applyFill="1" applyBorder="1" applyAlignment="1">
      <alignment horizontal="center"/>
    </xf>
    <xf numFmtId="2" fontId="0" fillId="16" borderId="0" xfId="0" applyNumberFormat="1" applyFill="1" applyBorder="1" applyAlignment="1">
      <alignment horizontal="center" vertical="center"/>
    </xf>
    <xf numFmtId="2" fontId="0" fillId="16" borderId="0" xfId="0" applyNumberFormat="1" applyFont="1" applyFill="1" applyBorder="1" applyAlignment="1">
      <alignment horizontal="center"/>
    </xf>
    <xf numFmtId="2" fontId="6" fillId="16" borderId="10" xfId="0" applyNumberFormat="1" applyFont="1" applyFill="1" applyBorder="1" applyAlignment="1">
      <alignment horizontal="center"/>
    </xf>
    <xf numFmtId="164" fontId="0" fillId="15" borderId="0" xfId="0" applyNumberFormat="1" applyFill="1" applyBorder="1" applyAlignment="1">
      <alignment horizontal="left" vertical="center"/>
    </xf>
    <xf numFmtId="164" fontId="0" fillId="16" borderId="12" xfId="0" applyNumberFormat="1" applyFill="1" applyBorder="1"/>
    <xf numFmtId="46" fontId="6" fillId="0" borderId="0" xfId="0" applyNumberFormat="1" applyFont="1" applyAlignment="1">
      <alignment horizontal="center" vertical="center" wrapText="1"/>
    </xf>
    <xf numFmtId="1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9" xfId="0" applyNumberFormat="1" applyFont="1" applyFill="1" applyBorder="1" applyAlignment="1" applyProtection="1">
      <alignment horizontal="center" vertical="center" wrapText="1"/>
      <protection locked="0"/>
    </xf>
    <xf numFmtId="1" fontId="6" fillId="20" borderId="6" xfId="0" applyNumberFormat="1" applyFont="1" applyFill="1" applyBorder="1" applyAlignment="1" applyProtection="1">
      <alignment horizontal="center" vertical="center" wrapText="1"/>
      <protection locked="0"/>
    </xf>
    <xf numFmtId="2" fontId="6" fillId="2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1" borderId="6" xfId="0" applyNumberFormat="1" applyFont="1" applyFill="1" applyBorder="1" applyAlignment="1" applyProtection="1">
      <alignment horizontal="center" vertical="center" wrapText="1"/>
      <protection locked="0"/>
    </xf>
    <xf numFmtId="167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167" fontId="6" fillId="2" borderId="20" xfId="0" applyNumberFormat="1" applyFont="1" applyFill="1" applyBorder="1" applyAlignment="1" applyProtection="1">
      <alignment horizontal="center" vertical="center"/>
      <protection locked="0"/>
    </xf>
    <xf numFmtId="167" fontId="12" fillId="2" borderId="20" xfId="0" applyNumberFormat="1" applyFont="1" applyFill="1" applyBorder="1" applyAlignment="1" applyProtection="1">
      <alignment horizontal="center" vertical="center" wrapText="1"/>
      <protection locked="0"/>
    </xf>
    <xf numFmtId="46" fontId="12" fillId="2" borderId="20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6" fillId="21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2" borderId="0" xfId="0" applyFill="1" applyAlignment="1">
      <alignment horizontal="center" vertical="center"/>
    </xf>
    <xf numFmtId="2" fontId="6" fillId="23" borderId="0" xfId="0" applyNumberFormat="1" applyFont="1" applyFill="1" applyAlignment="1">
      <alignment horizontal="center"/>
    </xf>
    <xf numFmtId="167" fontId="6" fillId="18" borderId="0" xfId="0" applyNumberFormat="1" applyFont="1" applyFill="1" applyAlignment="1">
      <alignment horizontal="center"/>
    </xf>
    <xf numFmtId="0" fontId="6" fillId="18" borderId="0" xfId="0" applyFont="1" applyFill="1" applyAlignment="1">
      <alignment horizontal="center"/>
    </xf>
    <xf numFmtId="2" fontId="6" fillId="23" borderId="0" xfId="0" applyNumberFormat="1" applyFont="1" applyFill="1" applyBorder="1" applyAlignment="1">
      <alignment horizontal="center" vertical="center"/>
    </xf>
    <xf numFmtId="0" fontId="6" fillId="23" borderId="0" xfId="0" applyFont="1" applyFill="1" applyBorder="1" applyAlignment="1">
      <alignment horizontal="center" vertical="center"/>
    </xf>
    <xf numFmtId="2" fontId="11" fillId="17" borderId="0" xfId="0" applyNumberFormat="1" applyFont="1" applyFill="1" applyBorder="1" applyAlignment="1">
      <alignment horizontal="center" vertical="center"/>
    </xf>
    <xf numFmtId="0" fontId="11" fillId="17" borderId="0" xfId="0" applyNumberFormat="1" applyFont="1" applyFill="1" applyBorder="1" applyAlignment="1">
      <alignment horizontal="center"/>
    </xf>
    <xf numFmtId="0" fontId="6" fillId="18" borderId="7" xfId="0" applyFont="1" applyFill="1" applyBorder="1" applyAlignment="1">
      <alignment vertical="center"/>
    </xf>
    <xf numFmtId="0" fontId="6" fillId="18" borderId="20" xfId="0" applyFont="1" applyFill="1" applyBorder="1" applyAlignment="1">
      <alignment vertical="center"/>
    </xf>
    <xf numFmtId="2" fontId="6" fillId="23" borderId="20" xfId="0" applyNumberFormat="1" applyFont="1" applyFill="1" applyBorder="1" applyAlignment="1">
      <alignment horizontal="center" vertical="center"/>
    </xf>
    <xf numFmtId="0" fontId="6" fillId="23" borderId="20" xfId="0" applyFont="1" applyFill="1" applyBorder="1" applyAlignment="1">
      <alignment horizontal="center" vertical="center"/>
    </xf>
    <xf numFmtId="0" fontId="6" fillId="18" borderId="22" xfId="0" applyFont="1" applyFill="1" applyBorder="1" applyAlignment="1">
      <alignment vertical="center"/>
    </xf>
    <xf numFmtId="167" fontId="6" fillId="23" borderId="0" xfId="0" applyNumberFormat="1" applyFont="1" applyFill="1" applyAlignment="1">
      <alignment horizontal="center"/>
    </xf>
    <xf numFmtId="2" fontId="6" fillId="23" borderId="0" xfId="0" applyNumberFormat="1" applyFont="1" applyFill="1" applyAlignment="1">
      <alignment horizontal="center" vertical="center"/>
    </xf>
    <xf numFmtId="0" fontId="6" fillId="18" borderId="7" xfId="0" applyFont="1" applyFill="1" applyBorder="1" applyAlignment="1">
      <alignment horizontal="center" vertical="center"/>
    </xf>
    <xf numFmtId="0" fontId="0" fillId="18" borderId="20" xfId="0" applyFill="1" applyBorder="1"/>
    <xf numFmtId="164" fontId="0" fillId="18" borderId="20" xfId="0" applyNumberFormat="1" applyFill="1" applyBorder="1"/>
    <xf numFmtId="167" fontId="0" fillId="18" borderId="20" xfId="0" applyNumberFormat="1" applyFill="1" applyBorder="1" applyAlignment="1">
      <alignment horizontal="center"/>
    </xf>
    <xf numFmtId="167" fontId="0" fillId="18" borderId="20" xfId="0" applyNumberFormat="1" applyFill="1" applyBorder="1"/>
    <xf numFmtId="46" fontId="0" fillId="18" borderId="20" xfId="0" applyNumberFormat="1" applyFill="1" applyBorder="1"/>
    <xf numFmtId="2" fontId="6" fillId="23" borderId="20" xfId="0" applyNumberFormat="1" applyFont="1" applyFill="1" applyBorder="1" applyAlignment="1">
      <alignment horizontal="center"/>
    </xf>
    <xf numFmtId="2" fontId="6" fillId="23" borderId="20" xfId="0" applyNumberFormat="1" applyFont="1" applyFill="1" applyBorder="1" applyAlignment="1">
      <alignment vertical="center"/>
    </xf>
    <xf numFmtId="0" fontId="0" fillId="18" borderId="20" xfId="0" applyNumberFormat="1" applyFill="1" applyBorder="1" applyAlignment="1">
      <alignment horizontal="center"/>
    </xf>
    <xf numFmtId="0" fontId="0" fillId="18" borderId="22" xfId="0" applyFill="1" applyBorder="1"/>
    <xf numFmtId="0" fontId="6" fillId="23" borderId="9" xfId="0" applyFont="1" applyFill="1" applyBorder="1" applyAlignment="1">
      <alignment horizontal="center"/>
    </xf>
    <xf numFmtId="0" fontId="6" fillId="23" borderId="4" xfId="0" applyFont="1" applyFill="1" applyBorder="1" applyAlignment="1">
      <alignment horizontal="center"/>
    </xf>
    <xf numFmtId="0" fontId="6" fillId="23" borderId="0" xfId="0" applyFont="1" applyFill="1" applyAlignment="1">
      <alignment horizontal="center"/>
    </xf>
    <xf numFmtId="2" fontId="6" fillId="23" borderId="9" xfId="0" applyNumberFormat="1" applyFont="1" applyFill="1" applyBorder="1" applyAlignment="1">
      <alignment horizontal="center"/>
    </xf>
    <xf numFmtId="2" fontId="6" fillId="23" borderId="4" xfId="0" applyNumberFormat="1" applyFont="1" applyFill="1" applyBorder="1" applyAlignment="1">
      <alignment horizontal="center"/>
    </xf>
    <xf numFmtId="2" fontId="6" fillId="12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12" borderId="19" xfId="0" applyNumberFormat="1" applyFont="1" applyFill="1" applyBorder="1" applyAlignment="1" applyProtection="1">
      <alignment horizontal="center" vertical="center" wrapText="1"/>
      <protection locked="0"/>
    </xf>
    <xf numFmtId="2" fontId="6" fillId="24" borderId="23" xfId="0" applyNumberFormat="1" applyFont="1" applyFill="1" applyBorder="1" applyAlignment="1" applyProtection="1">
      <alignment horizontal="center" vertical="center" wrapText="1"/>
      <protection locked="0"/>
    </xf>
    <xf numFmtId="1" fontId="6" fillId="25" borderId="23" xfId="0" applyNumberFormat="1" applyFont="1" applyFill="1" applyBorder="1" applyAlignment="1" applyProtection="1">
      <alignment horizontal="center" vertical="center" wrapText="1"/>
      <protection locked="0"/>
    </xf>
    <xf numFmtId="1" fontId="11" fillId="11" borderId="23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19" xfId="0" applyNumberFormat="1" applyFont="1" applyFill="1" applyBorder="1" applyAlignment="1" applyProtection="1">
      <alignment horizontal="center" vertical="center" wrapText="1"/>
      <protection locked="0"/>
    </xf>
    <xf numFmtId="1" fontId="6" fillId="26" borderId="23" xfId="0" applyNumberFormat="1" applyFont="1" applyFill="1" applyBorder="1" applyAlignment="1" applyProtection="1">
      <alignment horizontal="center" vertical="center" wrapText="1"/>
      <protection locked="0"/>
    </xf>
    <xf numFmtId="164" fontId="6" fillId="27" borderId="2" xfId="0" applyNumberFormat="1" applyFont="1" applyFill="1" applyBorder="1" applyAlignment="1" applyProtection="1">
      <alignment horizontal="left" vertical="center"/>
      <protection locked="0"/>
    </xf>
    <xf numFmtId="0" fontId="6" fillId="27" borderId="2" xfId="0" applyFont="1" applyFill="1" applyBorder="1" applyAlignment="1" applyProtection="1">
      <alignment horizontal="center" vertical="center"/>
      <protection locked="0"/>
    </xf>
    <xf numFmtId="164" fontId="6" fillId="27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27" borderId="1" xfId="0" applyFont="1" applyFill="1" applyBorder="1" applyAlignment="1" applyProtection="1">
      <alignment horizontal="center" vertical="center" wrapText="1"/>
      <protection locked="0"/>
    </xf>
    <xf numFmtId="46" fontId="6" fillId="0" borderId="0" xfId="0" applyNumberFormat="1" applyFont="1" applyFill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 wrapText="1"/>
    </xf>
    <xf numFmtId="46" fontId="0" fillId="0" borderId="0" xfId="0" applyNumberFormat="1" applyFill="1" applyAlignment="1">
      <alignment horizontal="center"/>
    </xf>
    <xf numFmtId="46" fontId="0" fillId="0" borderId="0" xfId="0" applyNumberFormat="1" applyFill="1"/>
    <xf numFmtId="0" fontId="15" fillId="0" borderId="0" xfId="0" applyFont="1"/>
    <xf numFmtId="0" fontId="0" fillId="28" borderId="0" xfId="0" applyFill="1" applyAlignment="1">
      <alignment horizontal="center"/>
    </xf>
    <xf numFmtId="0" fontId="0" fillId="0" borderId="0" xfId="0" applyAlignment="1">
      <alignment wrapTex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0" fontId="6" fillId="0" borderId="6" xfId="0" applyFont="1" applyBorder="1"/>
    <xf numFmtId="0" fontId="0" fillId="0" borderId="6" xfId="0" applyBorder="1"/>
    <xf numFmtId="0" fontId="0" fillId="0" borderId="15" xfId="0" applyFill="1" applyBorder="1"/>
    <xf numFmtId="0" fontId="1" fillId="0" borderId="6" xfId="4" applyFont="1" applyBorder="1" applyAlignment="1">
      <alignment horizontal="left" wrapText="1"/>
    </xf>
    <xf numFmtId="2" fontId="0" fillId="0" borderId="6" xfId="0" applyNumberFormat="1" applyBorder="1" applyAlignment="1">
      <alignment horizontal="center" vertical="center" wrapText="1"/>
    </xf>
    <xf numFmtId="4" fontId="3" fillId="0" borderId="5" xfId="4" applyNumberFormat="1" applyFont="1" applyBorder="1" applyAlignment="1">
      <alignment horizontal="center" vertical="center" wrapText="1"/>
    </xf>
    <xf numFmtId="2" fontId="3" fillId="0" borderId="5" xfId="4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4" fontId="1" fillId="0" borderId="6" xfId="4" applyNumberFormat="1" applyFont="1" applyBorder="1" applyAlignment="1">
      <alignment horizontal="center" vertical="center" wrapText="1"/>
    </xf>
    <xf numFmtId="2" fontId="1" fillId="0" borderId="6" xfId="4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/>
    </xf>
    <xf numFmtId="0" fontId="0" fillId="0" borderId="6" xfId="0" applyFill="1" applyBorder="1"/>
    <xf numFmtId="4" fontId="1" fillId="0" borderId="6" xfId="4" applyNumberFormat="1" applyFont="1" applyBorder="1" applyAlignment="1">
      <alignment horizontal="left" vertical="center" wrapText="1"/>
    </xf>
    <xf numFmtId="4" fontId="1" fillId="0" borderId="6" xfId="4" applyNumberFormat="1" applyFont="1" applyBorder="1" applyAlignment="1">
      <alignment horizontal="center" wrapText="1"/>
    </xf>
    <xf numFmtId="0" fontId="1" fillId="0" borderId="0" xfId="4"/>
    <xf numFmtId="0" fontId="16" fillId="0" borderId="14" xfId="4" applyFont="1" applyBorder="1" applyAlignment="1" applyProtection="1">
      <protection locked="0"/>
    </xf>
    <xf numFmtId="2" fontId="16" fillId="0" borderId="4" xfId="4" applyNumberFormat="1" applyFont="1" applyBorder="1" applyAlignment="1" applyProtection="1">
      <alignment horizontal="center"/>
      <protection locked="0"/>
    </xf>
    <xf numFmtId="0" fontId="16" fillId="0" borderId="4" xfId="4" applyFont="1" applyBorder="1" applyAlignment="1" applyProtection="1">
      <protection locked="0"/>
    </xf>
    <xf numFmtId="0" fontId="16" fillId="0" borderId="23" xfId="4" applyFont="1" applyBorder="1" applyAlignment="1" applyProtection="1">
      <protection locked="0"/>
    </xf>
    <xf numFmtId="4" fontId="1" fillId="0" borderId="6" xfId="4" applyNumberFormat="1" applyFont="1" applyBorder="1" applyAlignment="1" applyProtection="1">
      <alignment horizontal="left" vertical="center" wrapText="1"/>
      <protection locked="0"/>
    </xf>
    <xf numFmtId="1" fontId="1" fillId="0" borderId="24" xfId="4" applyNumberFormat="1" applyFont="1" applyBorder="1" applyAlignment="1" applyProtection="1">
      <alignment horizontal="center" wrapText="1"/>
      <protection locked="0"/>
    </xf>
    <xf numFmtId="4" fontId="1" fillId="0" borderId="5" xfId="4" applyNumberFormat="1" applyFont="1" applyBorder="1" applyAlignment="1" applyProtection="1">
      <alignment horizontal="left" vertical="center" wrapText="1"/>
      <protection locked="0"/>
    </xf>
    <xf numFmtId="2" fontId="1" fillId="0" borderId="5" xfId="4" applyNumberFormat="1" applyFont="1" applyBorder="1" applyAlignment="1" applyProtection="1">
      <alignment horizontal="left" vertical="center" wrapText="1"/>
      <protection locked="0"/>
    </xf>
    <xf numFmtId="0" fontId="1" fillId="0" borderId="6" xfId="4" applyFont="1" applyBorder="1" applyAlignment="1" applyProtection="1">
      <alignment horizontal="left" wrapText="1"/>
      <protection locked="0"/>
    </xf>
    <xf numFmtId="1" fontId="1" fillId="0" borderId="22" xfId="4" applyNumberFormat="1" applyFont="1" applyBorder="1" applyAlignment="1" applyProtection="1">
      <alignment horizontal="center" vertical="center" wrapText="1"/>
      <protection locked="0"/>
    </xf>
    <xf numFmtId="2" fontId="1" fillId="0" borderId="6" xfId="4" applyNumberFormat="1" applyFont="1" applyBorder="1" applyAlignment="1" applyProtection="1">
      <alignment horizontal="left" vertical="center" wrapText="1"/>
      <protection locked="0"/>
    </xf>
    <xf numFmtId="0" fontId="0" fillId="0" borderId="0" xfId="0" applyFill="1" applyBorder="1"/>
    <xf numFmtId="0" fontId="1" fillId="0" borderId="6" xfId="4" applyFont="1" applyBorder="1" applyAlignment="1" applyProtection="1">
      <alignment horizontal="left"/>
      <protection locked="0"/>
    </xf>
    <xf numFmtId="4" fontId="1" fillId="0" borderId="6" xfId="4" applyNumberFormat="1" applyFont="1" applyBorder="1" applyAlignment="1" applyProtection="1">
      <alignment horizontal="left" wrapText="1"/>
      <protection locked="0"/>
    </xf>
    <xf numFmtId="1" fontId="0" fillId="0" borderId="0" xfId="0" applyNumberFormat="1" applyAlignment="1">
      <alignment horizontal="left"/>
    </xf>
    <xf numFmtId="1" fontId="1" fillId="0" borderId="0" xfId="4" applyNumberFormat="1" applyFont="1" applyAlignment="1">
      <alignment horizontal="center"/>
    </xf>
    <xf numFmtId="0" fontId="1" fillId="0" borderId="0" xfId="4" applyFont="1" applyAlignment="1">
      <alignment horizontal="left"/>
    </xf>
    <xf numFmtId="0" fontId="1" fillId="0" borderId="6" xfId="4" applyFont="1" applyBorder="1" applyAlignment="1">
      <alignment horizontal="left"/>
    </xf>
    <xf numFmtId="2" fontId="1" fillId="0" borderId="0" xfId="4" applyNumberFormat="1" applyFont="1" applyAlignment="1">
      <alignment horizontal="center"/>
    </xf>
    <xf numFmtId="2" fontId="1" fillId="0" borderId="4" xfId="4" applyNumberFormat="1" applyFont="1" applyBorder="1" applyAlignment="1" applyProtection="1">
      <alignment horizontal="center"/>
      <protection locked="0"/>
    </xf>
    <xf numFmtId="0" fontId="1" fillId="0" borderId="4" xfId="4" applyFont="1" applyBorder="1" applyAlignment="1" applyProtection="1">
      <alignment horizontal="left"/>
      <protection locked="0"/>
    </xf>
    <xf numFmtId="0" fontId="1" fillId="0" borderId="23" xfId="4" applyFont="1" applyBorder="1" applyAlignment="1" applyProtection="1">
      <alignment horizontal="left"/>
      <protection locked="0"/>
    </xf>
    <xf numFmtId="2" fontId="1" fillId="0" borderId="24" xfId="4" applyNumberFormat="1" applyFont="1" applyBorder="1" applyAlignment="1" applyProtection="1">
      <alignment horizontal="center" wrapText="1"/>
      <protection locked="0"/>
    </xf>
    <xf numFmtId="2" fontId="1" fillId="0" borderId="22" xfId="4" applyNumberFormat="1" applyFont="1" applyBorder="1" applyAlignment="1" applyProtection="1">
      <alignment horizontal="center" vertical="center" wrapText="1"/>
      <protection locked="0"/>
    </xf>
    <xf numFmtId="2" fontId="1" fillId="0" borderId="22" xfId="4" applyNumberFormat="1" applyFont="1" applyBorder="1" applyAlignment="1" applyProtection="1">
      <alignment horizontal="left" vertical="center" wrapText="1"/>
      <protection locked="0"/>
    </xf>
    <xf numFmtId="2" fontId="1" fillId="0" borderId="0" xfId="4" applyNumberFormat="1"/>
    <xf numFmtId="0" fontId="17" fillId="0" borderId="0" xfId="4" applyFont="1" applyFill="1" applyBorder="1" applyAlignment="1">
      <alignment vertical="center" wrapText="1"/>
    </xf>
    <xf numFmtId="2" fontId="17" fillId="0" borderId="0" xfId="4" applyNumberFormat="1" applyFont="1" applyFill="1" applyBorder="1" applyAlignment="1">
      <alignment vertical="center" wrapText="1"/>
    </xf>
    <xf numFmtId="0" fontId="17" fillId="0" borderId="0" xfId="4" applyFont="1" applyBorder="1" applyAlignment="1">
      <alignment wrapText="1"/>
    </xf>
    <xf numFmtId="0" fontId="3" fillId="0" borderId="0" xfId="4" applyFont="1" applyBorder="1" applyAlignment="1">
      <alignment horizontal="center" vertical="center"/>
    </xf>
    <xf numFmtId="2" fontId="1" fillId="0" borderId="0" xfId="4" applyNumberFormat="1" applyBorder="1" applyAlignment="1">
      <alignment horizontal="center" vertical="center"/>
    </xf>
    <xf numFmtId="0" fontId="6" fillId="0" borderId="0" xfId="0" applyFont="1" applyFill="1" applyBorder="1" applyAlignment="1">
      <alignment horizontal="right" wrapText="1"/>
    </xf>
    <xf numFmtId="2" fontId="6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/>
    <xf numFmtId="2" fontId="6" fillId="0" borderId="0" xfId="0" applyNumberFormat="1" applyFont="1" applyFill="1" applyBorder="1"/>
    <xf numFmtId="0" fontId="1" fillId="0" borderId="0" xfId="4" applyBorder="1"/>
    <xf numFmtId="2" fontId="0" fillId="0" borderId="0" xfId="0" applyNumberFormat="1" applyFill="1" applyBorder="1"/>
    <xf numFmtId="0" fontId="0" fillId="0" borderId="0" xfId="0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0" fontId="3" fillId="0" borderId="0" xfId="4" applyFont="1" applyBorder="1" applyAlignment="1"/>
    <xf numFmtId="0" fontId="0" fillId="0" borderId="0" xfId="0" applyFill="1" applyBorder="1" applyAlignment="1">
      <alignment wrapText="1"/>
    </xf>
    <xf numFmtId="166" fontId="6" fillId="27" borderId="16" xfId="0" applyNumberFormat="1" applyFont="1" applyFill="1" applyBorder="1" applyAlignment="1" applyProtection="1">
      <alignment horizontal="center" vertical="center"/>
      <protection locked="0"/>
    </xf>
    <xf numFmtId="166" fontId="0" fillId="0" borderId="0" xfId="0" applyNumberFormat="1"/>
    <xf numFmtId="0" fontId="0" fillId="27" borderId="0" xfId="0" applyFill="1"/>
    <xf numFmtId="166" fontId="0" fillId="27" borderId="3" xfId="0" applyNumberFormat="1" applyFill="1" applyBorder="1"/>
    <xf numFmtId="0" fontId="0" fillId="0" borderId="0" xfId="0" applyFill="1"/>
    <xf numFmtId="1" fontId="0" fillId="0" borderId="25" xfId="0" applyNumberFormat="1" applyFont="1" applyFill="1" applyBorder="1" applyAlignment="1">
      <alignment horizontal="center"/>
    </xf>
    <xf numFmtId="166" fontId="6" fillId="29" borderId="1" xfId="0" applyNumberFormat="1" applyFont="1" applyFill="1" applyBorder="1" applyAlignment="1" applyProtection="1">
      <alignment horizontal="center" vertical="center" wrapText="1"/>
      <protection locked="0"/>
    </xf>
    <xf numFmtId="2" fontId="18" fillId="12" borderId="0" xfId="0" applyNumberFormat="1" applyFont="1" applyFill="1"/>
    <xf numFmtId="2" fontId="18" fillId="4" borderId="0" xfId="0" applyNumberFormat="1" applyFont="1" applyFill="1"/>
    <xf numFmtId="2" fontId="18" fillId="2" borderId="0" xfId="0" applyNumberFormat="1" applyFont="1" applyFill="1"/>
    <xf numFmtId="2" fontId="18" fillId="5" borderId="0" xfId="0" applyNumberFormat="1" applyFont="1" applyFill="1"/>
    <xf numFmtId="2" fontId="0" fillId="30" borderId="0" xfId="0" applyNumberFormat="1" applyFill="1"/>
    <xf numFmtId="2" fontId="6" fillId="30" borderId="0" xfId="0" applyNumberFormat="1" applyFont="1" applyFill="1"/>
    <xf numFmtId="0" fontId="0" fillId="30" borderId="0" xfId="0" applyFill="1"/>
    <xf numFmtId="166" fontId="0" fillId="30" borderId="3" xfId="0" applyNumberFormat="1" applyFill="1" applyBorder="1"/>
    <xf numFmtId="166" fontId="0" fillId="0" borderId="0" xfId="0" applyNumberFormat="1" applyFill="1"/>
    <xf numFmtId="0" fontId="0" fillId="0" borderId="0" xfId="0" applyFill="1" applyAlignment="1">
      <alignment horizontal="center"/>
    </xf>
    <xf numFmtId="164" fontId="0" fillId="31" borderId="0" xfId="0" applyNumberFormat="1" applyFill="1" applyBorder="1" applyAlignment="1">
      <alignment horizontal="left"/>
    </xf>
    <xf numFmtId="167" fontId="0" fillId="31" borderId="0" xfId="0" applyNumberFormat="1" applyFill="1" applyBorder="1" applyAlignment="1">
      <alignment horizontal="center"/>
    </xf>
    <xf numFmtId="2" fontId="0" fillId="31" borderId="0" xfId="0" applyNumberFormat="1" applyFill="1" applyBorder="1" applyAlignment="1">
      <alignment horizontal="center"/>
    </xf>
    <xf numFmtId="46" fontId="6" fillId="32" borderId="16" xfId="0" applyNumberFormat="1" applyFont="1" applyFill="1" applyBorder="1" applyAlignment="1">
      <alignment horizontal="center"/>
    </xf>
    <xf numFmtId="2" fontId="6" fillId="32" borderId="2" xfId="0" applyNumberFormat="1" applyFont="1" applyFill="1" applyBorder="1" applyAlignment="1">
      <alignment horizontal="center"/>
    </xf>
    <xf numFmtId="46" fontId="6" fillId="32" borderId="2" xfId="0" applyNumberFormat="1" applyFont="1" applyFill="1" applyBorder="1" applyAlignment="1">
      <alignment horizontal="center"/>
    </xf>
    <xf numFmtId="0" fontId="6" fillId="32" borderId="18" xfId="0" applyFont="1" applyFill="1" applyBorder="1" applyAlignment="1">
      <alignment horizontal="center"/>
    </xf>
    <xf numFmtId="46" fontId="6" fillId="32" borderId="15" xfId="0" applyNumberFormat="1" applyFont="1" applyFill="1" applyBorder="1" applyAlignment="1">
      <alignment horizontal="center"/>
    </xf>
    <xf numFmtId="2" fontId="6" fillId="32" borderId="0" xfId="0" applyNumberFormat="1" applyFont="1" applyFill="1" applyBorder="1" applyAlignment="1">
      <alignment horizontal="center"/>
    </xf>
    <xf numFmtId="46" fontId="6" fillId="32" borderId="0" xfId="0" applyNumberFormat="1" applyFont="1" applyFill="1" applyBorder="1" applyAlignment="1">
      <alignment horizontal="center"/>
    </xf>
    <xf numFmtId="0" fontId="6" fillId="32" borderId="10" xfId="0" applyFont="1" applyFill="1" applyBorder="1" applyAlignment="1">
      <alignment horizontal="center"/>
    </xf>
    <xf numFmtId="164" fontId="0" fillId="15" borderId="0" xfId="0" applyNumberFormat="1" applyFill="1" applyBorder="1" applyAlignment="1">
      <alignment horizontal="right" vertical="center"/>
    </xf>
    <xf numFmtId="167" fontId="0" fillId="15" borderId="0" xfId="0" applyNumberFormat="1" applyFill="1" applyBorder="1" applyAlignment="1">
      <alignment horizontal="center" vertical="center"/>
    </xf>
    <xf numFmtId="2" fontId="0" fillId="15" borderId="0" xfId="0" applyNumberFormat="1" applyFill="1" applyBorder="1" applyAlignment="1">
      <alignment horizontal="center" vertical="center"/>
    </xf>
    <xf numFmtId="0" fontId="11" fillId="19" borderId="16" xfId="0" applyNumberFormat="1" applyFont="1" applyFill="1" applyBorder="1" applyAlignment="1">
      <alignment horizontal="center" vertical="center"/>
    </xf>
    <xf numFmtId="166" fontId="11" fillId="19" borderId="8" xfId="0" applyNumberFormat="1" applyFont="1" applyFill="1" applyBorder="1" applyAlignment="1">
      <alignment horizontal="center" vertical="center"/>
    </xf>
    <xf numFmtId="0" fontId="11" fillId="19" borderId="15" xfId="0" applyNumberFormat="1" applyFont="1" applyFill="1" applyBorder="1" applyAlignment="1">
      <alignment horizontal="center" vertical="center"/>
    </xf>
    <xf numFmtId="166" fontId="11" fillId="19" borderId="26" xfId="0" applyNumberFormat="1" applyFont="1" applyFill="1" applyBorder="1" applyAlignment="1">
      <alignment horizontal="center" vertical="center"/>
    </xf>
    <xf numFmtId="0" fontId="11" fillId="19" borderId="27" xfId="0" applyNumberFormat="1" applyFont="1" applyFill="1" applyBorder="1" applyAlignment="1">
      <alignment horizontal="center" vertical="center"/>
    </xf>
    <xf numFmtId="2" fontId="11" fillId="19" borderId="28" xfId="0" applyNumberFormat="1" applyFont="1" applyFill="1" applyBorder="1" applyAlignment="1">
      <alignment horizontal="center" vertical="center"/>
    </xf>
    <xf numFmtId="166" fontId="11" fillId="19" borderId="28" xfId="0" applyNumberFormat="1" applyFont="1" applyFill="1" applyBorder="1" applyAlignment="1">
      <alignment horizontal="center" vertical="center"/>
    </xf>
    <xf numFmtId="166" fontId="11" fillId="19" borderId="24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/>
    <xf numFmtId="2" fontId="18" fillId="33" borderId="0" xfId="0" applyNumberFormat="1" applyFont="1" applyFill="1"/>
    <xf numFmtId="2" fontId="18" fillId="25" borderId="0" xfId="0" applyNumberFormat="1" applyFont="1" applyFill="1"/>
    <xf numFmtId="2" fontId="18" fillId="34" borderId="0" xfId="0" applyNumberFormat="1" applyFont="1" applyFill="1"/>
    <xf numFmtId="2" fontId="18" fillId="16" borderId="0" xfId="0" applyNumberFormat="1" applyFont="1" applyFill="1"/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textRotation="90" wrapText="1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14" fontId="0" fillId="4" borderId="6" xfId="0" applyNumberFormat="1" applyFill="1" applyBorder="1" applyAlignment="1" applyProtection="1">
      <alignment vertical="center"/>
      <protection locked="0"/>
    </xf>
    <xf numFmtId="0" fontId="0" fillId="4" borderId="6" xfId="0" applyNumberFormat="1" applyFont="1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vertical="center"/>
    </xf>
    <xf numFmtId="0" fontId="0" fillId="4" borderId="6" xfId="0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vertical="center" wrapText="1"/>
    </xf>
    <xf numFmtId="0" fontId="5" fillId="16" borderId="6" xfId="0" applyFont="1" applyFill="1" applyBorder="1" applyAlignment="1" applyProtection="1">
      <alignment horizontal="center" vertical="center" wrapText="1"/>
    </xf>
    <xf numFmtId="1" fontId="5" fillId="16" borderId="6" xfId="0" applyNumberFormat="1" applyFont="1" applyFill="1" applyBorder="1" applyAlignment="1" applyProtection="1">
      <alignment horizontal="center" vertical="center" wrapText="1"/>
    </xf>
    <xf numFmtId="14" fontId="5" fillId="16" borderId="6" xfId="0" applyNumberFormat="1" applyFont="1" applyFill="1" applyBorder="1" applyAlignment="1" applyProtection="1">
      <alignment horizontal="center" vertical="center" wrapText="1"/>
    </xf>
    <xf numFmtId="0" fontId="5" fillId="16" borderId="6" xfId="0" applyNumberFormat="1" applyFont="1" applyFill="1" applyBorder="1" applyAlignment="1" applyProtection="1">
      <alignment horizontal="center" vertical="center" wrapText="1"/>
    </xf>
    <xf numFmtId="0" fontId="5" fillId="16" borderId="6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vertical="center" wrapText="1"/>
    </xf>
    <xf numFmtId="1" fontId="5" fillId="4" borderId="6" xfId="0" applyNumberFormat="1" applyFont="1" applyFill="1" applyBorder="1" applyAlignment="1" applyProtection="1">
      <alignment horizontal="center" vertical="center"/>
      <protection locked="0"/>
    </xf>
    <xf numFmtId="9" fontId="5" fillId="16" borderId="6" xfId="0" quotePrefix="1" applyNumberFormat="1" applyFont="1" applyFill="1" applyBorder="1" applyAlignment="1" applyProtection="1">
      <alignment horizontal="center" vertical="center" wrapText="1"/>
    </xf>
    <xf numFmtId="0" fontId="5" fillId="16" borderId="0" xfId="0" applyFont="1" applyFill="1"/>
    <xf numFmtId="0" fontId="5" fillId="16" borderId="6" xfId="0" applyFont="1" applyFill="1" applyBorder="1" applyAlignment="1" applyProtection="1">
      <alignment vertical="center"/>
      <protection locked="0"/>
    </xf>
    <xf numFmtId="14" fontId="5" fillId="4" borderId="6" xfId="0" applyNumberFormat="1" applyFont="1" applyFill="1" applyBorder="1" applyAlignment="1" applyProtection="1">
      <alignment vertical="center"/>
      <protection locked="0"/>
    </xf>
    <xf numFmtId="9" fontId="5" fillId="16" borderId="6" xfId="0" applyNumberFormat="1" applyFont="1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center" vertical="center"/>
      <protection locked="0"/>
    </xf>
    <xf numFmtId="0" fontId="5" fillId="8" borderId="6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9" borderId="6" xfId="0" applyFont="1" applyFill="1" applyBorder="1" applyAlignment="1" applyProtection="1">
      <alignment horizontal="center" vertical="center" wrapText="1"/>
      <protection locked="0"/>
    </xf>
    <xf numFmtId="9" fontId="5" fillId="0" borderId="6" xfId="0" applyNumberFormat="1" applyFont="1" applyBorder="1" applyAlignment="1" applyProtection="1">
      <alignment horizontal="center" vertical="center" wrapText="1"/>
    </xf>
    <xf numFmtId="0" fontId="5" fillId="0" borderId="0" xfId="0" applyFont="1"/>
    <xf numFmtId="14" fontId="5" fillId="8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14" fontId="0" fillId="4" borderId="6" xfId="0" applyNumberFormat="1" applyFill="1" applyBorder="1" applyAlignment="1" applyProtection="1">
      <alignment vertical="center" wrapText="1"/>
    </xf>
    <xf numFmtId="49" fontId="0" fillId="0" borderId="0" xfId="0" applyNumberFormat="1" applyProtection="1"/>
    <xf numFmtId="49" fontId="8" fillId="8" borderId="6" xfId="0" applyNumberFormat="1" applyFont="1" applyFill="1" applyBorder="1" applyAlignment="1" applyProtection="1">
      <alignment horizontal="center" vertical="center" textRotation="90" wrapText="1"/>
    </xf>
    <xf numFmtId="49" fontId="0" fillId="0" borderId="6" xfId="0" applyNumberFormat="1" applyBorder="1" applyAlignment="1" applyProtection="1">
      <alignment horizontal="center" vertical="center" wrapText="1"/>
    </xf>
    <xf numFmtId="49" fontId="5" fillId="16" borderId="6" xfId="0" applyNumberFormat="1" applyFont="1" applyFill="1" applyBorder="1" applyAlignment="1" applyProtection="1">
      <alignment horizontal="center" vertical="center" wrapText="1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0" fillId="0" borderId="0" xfId="0" applyNumberFormat="1"/>
    <xf numFmtId="0" fontId="0" fillId="0" borderId="9" xfId="0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18" borderId="0" xfId="0" applyFont="1" applyFill="1" applyAlignment="1">
      <alignment vertical="center"/>
    </xf>
    <xf numFmtId="0" fontId="6" fillId="0" borderId="12" xfId="0" applyFont="1" applyBorder="1" applyAlignment="1">
      <alignment vertical="center"/>
    </xf>
    <xf numFmtId="0" fontId="6" fillId="18" borderId="2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18" borderId="9" xfId="0" applyFont="1" applyFill="1" applyBorder="1" applyAlignment="1">
      <alignment vertical="center"/>
    </xf>
    <xf numFmtId="0" fontId="0" fillId="5" borderId="0" xfId="0" applyFill="1" applyAlignment="1">
      <alignment vertical="center" wrapText="1"/>
    </xf>
    <xf numFmtId="0" fontId="0" fillId="5" borderId="0" xfId="0" applyFill="1"/>
    <xf numFmtId="0" fontId="0" fillId="12" borderId="0" xfId="0" applyFill="1"/>
    <xf numFmtId="0" fontId="6" fillId="12" borderId="0" xfId="0" applyFont="1" applyFill="1"/>
    <xf numFmtId="49" fontId="0" fillId="0" borderId="0" xfId="0" applyNumberFormat="1" applyAlignment="1">
      <alignment horizontal="center"/>
    </xf>
    <xf numFmtId="9" fontId="0" fillId="0" borderId="0" xfId="0" applyNumberFormat="1"/>
    <xf numFmtId="49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" fontId="7" fillId="4" borderId="6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Border="1" applyAlignment="1">
      <alignment horizontal="center" vertical="center"/>
    </xf>
    <xf numFmtId="0" fontId="0" fillId="5" borderId="0" xfId="0" applyFill="1" applyAlignment="1">
      <alignment wrapText="1"/>
    </xf>
    <xf numFmtId="0" fontId="6" fillId="12" borderId="14" xfId="0" applyFont="1" applyFill="1" applyBorder="1"/>
    <xf numFmtId="0" fontId="0" fillId="12" borderId="9" xfId="0" applyFill="1" applyBorder="1"/>
    <xf numFmtId="0" fontId="0" fillId="12" borderId="11" xfId="0" applyFill="1" applyBorder="1"/>
    <xf numFmtId="0" fontId="6" fillId="12" borderId="29" xfId="0" applyFont="1" applyFill="1" applyBorder="1"/>
    <xf numFmtId="0" fontId="0" fillId="12" borderId="12" xfId="0" applyFill="1" applyBorder="1"/>
    <xf numFmtId="0" fontId="0" fillId="12" borderId="16" xfId="0" applyFill="1" applyBorder="1"/>
    <xf numFmtId="0" fontId="0" fillId="12" borderId="2" xfId="0" applyFill="1" applyBorder="1"/>
    <xf numFmtId="0" fontId="0" fillId="12" borderId="8" xfId="0" applyFill="1" applyBorder="1"/>
    <xf numFmtId="0" fontId="0" fillId="12" borderId="15" xfId="0" applyFill="1" applyBorder="1"/>
    <xf numFmtId="0" fontId="0" fillId="12" borderId="0" xfId="0" applyFill="1" applyBorder="1"/>
    <xf numFmtId="0" fontId="0" fillId="12" borderId="26" xfId="0" applyFill="1" applyBorder="1"/>
    <xf numFmtId="0" fontId="0" fillId="12" borderId="27" xfId="0" applyFill="1" applyBorder="1"/>
    <xf numFmtId="0" fontId="0" fillId="12" borderId="28" xfId="0" applyFill="1" applyBorder="1"/>
    <xf numFmtId="0" fontId="0" fillId="12" borderId="24" xfId="0" applyFill="1" applyBorder="1"/>
    <xf numFmtId="0" fontId="0" fillId="12" borderId="1" xfId="0" applyFill="1" applyBorder="1"/>
    <xf numFmtId="0" fontId="0" fillId="12" borderId="3" xfId="0" applyFill="1" applyBorder="1"/>
    <xf numFmtId="0" fontId="0" fillId="12" borderId="5" xfId="0" applyFill="1" applyBorder="1"/>
    <xf numFmtId="0" fontId="0" fillId="5" borderId="16" xfId="0" applyFill="1" applyBorder="1" applyAlignment="1">
      <alignment horizontal="right" wrapText="1"/>
    </xf>
    <xf numFmtId="0" fontId="0" fillId="5" borderId="2" xfId="0" applyFill="1" applyBorder="1" applyAlignment="1">
      <alignment horizontal="right" wrapText="1"/>
    </xf>
    <xf numFmtId="0" fontId="0" fillId="5" borderId="8" xfId="0" applyFill="1" applyBorder="1" applyAlignment="1">
      <alignment horizontal="right" wrapText="1"/>
    </xf>
    <xf numFmtId="0" fontId="0" fillId="5" borderId="15" xfId="0" applyFill="1" applyBorder="1" applyAlignment="1">
      <alignment wrapText="1"/>
    </xf>
    <xf numFmtId="0" fontId="0" fillId="5" borderId="0" xfId="0" applyFill="1" applyBorder="1" applyAlignment="1">
      <alignment wrapText="1"/>
    </xf>
    <xf numFmtId="0" fontId="0" fillId="5" borderId="26" xfId="0" applyFill="1" applyBorder="1" applyAlignment="1">
      <alignment wrapText="1"/>
    </xf>
    <xf numFmtId="0" fontId="0" fillId="5" borderId="15" xfId="0" applyFill="1" applyBorder="1" applyAlignment="1">
      <alignment horizontal="right" wrapText="1"/>
    </xf>
    <xf numFmtId="0" fontId="0" fillId="5" borderId="0" xfId="0" applyFill="1" applyBorder="1" applyAlignment="1">
      <alignment horizontal="right" wrapText="1"/>
    </xf>
    <xf numFmtId="0" fontId="0" fillId="5" borderId="26" xfId="0" applyFill="1" applyBorder="1" applyAlignment="1">
      <alignment horizontal="right" wrapText="1"/>
    </xf>
    <xf numFmtId="0" fontId="0" fillId="5" borderId="27" xfId="0" applyFill="1" applyBorder="1"/>
    <xf numFmtId="0" fontId="0" fillId="5" borderId="28" xfId="0" applyFill="1" applyBorder="1"/>
    <xf numFmtId="0" fontId="0" fillId="5" borderId="24" xfId="0" applyFill="1" applyBorder="1"/>
    <xf numFmtId="0" fontId="0" fillId="5" borderId="1" xfId="0" applyFill="1" applyBorder="1" applyAlignment="1">
      <alignment horizontal="right" wrapText="1"/>
    </xf>
    <xf numFmtId="0" fontId="0" fillId="5" borderId="3" xfId="0" applyFill="1" applyBorder="1" applyAlignment="1">
      <alignment wrapText="1"/>
    </xf>
    <xf numFmtId="0" fontId="0" fillId="5" borderId="3" xfId="0" applyFill="1" applyBorder="1" applyAlignment="1">
      <alignment horizontal="right" wrapText="1"/>
    </xf>
    <xf numFmtId="0" fontId="0" fillId="5" borderId="5" xfId="0" applyFill="1" applyBorder="1"/>
    <xf numFmtId="0" fontId="0" fillId="5" borderId="7" xfId="0" applyFill="1" applyBorder="1" applyAlignment="1">
      <alignment wrapText="1"/>
    </xf>
    <xf numFmtId="0" fontId="0" fillId="5" borderId="20" xfId="0" applyFill="1" applyBorder="1" applyAlignment="1">
      <alignment horizontal="right" wrapText="1"/>
    </xf>
    <xf numFmtId="0" fontId="0" fillId="5" borderId="22" xfId="0" applyFill="1" applyBorder="1" applyAlignment="1">
      <alignment horizontal="right" wrapText="1"/>
    </xf>
    <xf numFmtId="0" fontId="0" fillId="12" borderId="7" xfId="0" applyFill="1" applyBorder="1"/>
    <xf numFmtId="0" fontId="0" fillId="12" borderId="20" xfId="0" applyFill="1" applyBorder="1"/>
    <xf numFmtId="0" fontId="0" fillId="12" borderId="22" xfId="0" applyFill="1" applyBorder="1"/>
    <xf numFmtId="0" fontId="6" fillId="2" borderId="0" xfId="0" applyFont="1" applyFill="1" applyAlignment="1">
      <alignment horizontal="center" vertical="center"/>
    </xf>
    <xf numFmtId="166" fontId="0" fillId="35" borderId="3" xfId="0" applyNumberFormat="1" applyFill="1" applyBorder="1" applyAlignment="1">
      <alignment horizontal="center" vertical="center"/>
    </xf>
    <xf numFmtId="166" fontId="6" fillId="35" borderId="3" xfId="0" applyNumberFormat="1" applyFont="1" applyFill="1" applyBorder="1" applyAlignment="1">
      <alignment horizontal="center" vertical="center"/>
    </xf>
    <xf numFmtId="2" fontId="18" fillId="24" borderId="0" xfId="0" applyNumberFormat="1" applyFont="1" applyFill="1" applyAlignment="1">
      <alignment horizontal="center" vertical="center"/>
    </xf>
    <xf numFmtId="2" fontId="18" fillId="25" borderId="0" xfId="0" applyNumberFormat="1" applyFont="1" applyFill="1" applyAlignment="1">
      <alignment horizontal="center" vertical="center"/>
    </xf>
    <xf numFmtId="2" fontId="18" fillId="11" borderId="0" xfId="0" applyNumberFormat="1" applyFont="1" applyFill="1" applyAlignment="1">
      <alignment horizontal="center" vertical="center"/>
    </xf>
    <xf numFmtId="2" fontId="18" fillId="26" borderId="0" xfId="0" applyNumberFormat="1" applyFont="1" applyFill="1" applyAlignment="1">
      <alignment horizontal="center" vertical="center"/>
    </xf>
    <xf numFmtId="2" fontId="6" fillId="23" borderId="2" xfId="0" applyNumberFormat="1" applyFont="1" applyFill="1" applyBorder="1" applyAlignment="1">
      <alignment horizontal="center"/>
    </xf>
    <xf numFmtId="2" fontId="6" fillId="23" borderId="20" xfId="0" applyNumberFormat="1" applyFont="1" applyFill="1" applyBorder="1" applyAlignment="1">
      <alignment horizontal="center"/>
    </xf>
    <xf numFmtId="2" fontId="6" fillId="23" borderId="20" xfId="0" applyNumberFormat="1" applyFont="1" applyFill="1" applyBorder="1" applyAlignment="1">
      <alignment horizontal="center" vertical="center"/>
    </xf>
    <xf numFmtId="17" fontId="6" fillId="0" borderId="26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9" fillId="16" borderId="15" xfId="0" applyFont="1" applyFill="1" applyBorder="1" applyAlignment="1">
      <alignment horizontal="center" vertical="center" textRotation="255"/>
    </xf>
    <xf numFmtId="164" fontId="20" fillId="15" borderId="9" xfId="0" applyNumberFormat="1" applyFont="1" applyFill="1" applyBorder="1" applyAlignment="1">
      <alignment horizontal="left" vertical="center" wrapText="1"/>
    </xf>
    <xf numFmtId="164" fontId="0" fillId="15" borderId="9" xfId="0" applyNumberFormat="1" applyFill="1" applyBorder="1" applyAlignment="1">
      <alignment horizontal="left" vertical="center" wrapText="1"/>
    </xf>
    <xf numFmtId="164" fontId="0" fillId="15" borderId="30" xfId="0" applyNumberFormat="1" applyFill="1" applyBorder="1" applyAlignment="1">
      <alignment horizontal="left" vertical="center" wrapText="1"/>
    </xf>
    <xf numFmtId="164" fontId="0" fillId="15" borderId="28" xfId="0" applyNumberFormat="1" applyFill="1" applyBorder="1" applyAlignment="1">
      <alignment horizontal="left" vertical="center" wrapText="1"/>
    </xf>
    <xf numFmtId="164" fontId="0" fillId="15" borderId="24" xfId="0" applyNumberFormat="1" applyFill="1" applyBorder="1" applyAlignment="1">
      <alignment horizontal="left" vertical="center" wrapText="1"/>
    </xf>
    <xf numFmtId="167" fontId="6" fillId="16" borderId="16" xfId="0" applyNumberFormat="1" applyFont="1" applyFill="1" applyBorder="1" applyAlignment="1">
      <alignment horizontal="center" vertical="center" wrapText="1"/>
    </xf>
    <xf numFmtId="167" fontId="6" fillId="16" borderId="2" xfId="0" applyNumberFormat="1" applyFont="1" applyFill="1" applyBorder="1" applyAlignment="1">
      <alignment horizontal="center" vertical="center" wrapText="1"/>
    </xf>
    <xf numFmtId="167" fontId="6" fillId="16" borderId="8" xfId="0" applyNumberFormat="1" applyFont="1" applyFill="1" applyBorder="1" applyAlignment="1">
      <alignment horizontal="center" vertical="center" wrapText="1"/>
    </xf>
    <xf numFmtId="167" fontId="6" fillId="16" borderId="27" xfId="0" applyNumberFormat="1" applyFont="1" applyFill="1" applyBorder="1" applyAlignment="1">
      <alignment horizontal="center" vertical="center" wrapText="1"/>
    </xf>
    <xf numFmtId="167" fontId="6" fillId="16" borderId="28" xfId="0" applyNumberFormat="1" applyFont="1" applyFill="1" applyBorder="1" applyAlignment="1">
      <alignment horizontal="center" vertical="center" wrapText="1"/>
    </xf>
    <xf numFmtId="167" fontId="6" fillId="16" borderId="24" xfId="0" applyNumberFormat="1" applyFont="1" applyFill="1" applyBorder="1" applyAlignment="1">
      <alignment horizontal="center" vertical="center" wrapText="1"/>
    </xf>
    <xf numFmtId="2" fontId="6" fillId="16" borderId="1" xfId="0" applyNumberFormat="1" applyFont="1" applyFill="1" applyBorder="1" applyAlignment="1">
      <alignment horizontal="center" vertical="center"/>
    </xf>
    <xf numFmtId="2" fontId="6" fillId="16" borderId="5" xfId="0" applyNumberFormat="1" applyFont="1" applyFill="1" applyBorder="1" applyAlignment="1">
      <alignment horizontal="center" vertical="center"/>
    </xf>
    <xf numFmtId="2" fontId="6" fillId="16" borderId="31" xfId="0" applyNumberFormat="1" applyFont="1" applyFill="1" applyBorder="1" applyAlignment="1">
      <alignment horizontal="center" vertical="center"/>
    </xf>
    <xf numFmtId="2" fontId="6" fillId="16" borderId="32" xfId="0" applyNumberFormat="1" applyFont="1" applyFill="1" applyBorder="1" applyAlignment="1">
      <alignment horizontal="center" vertical="center"/>
    </xf>
    <xf numFmtId="0" fontId="19" fillId="17" borderId="15" xfId="0" applyFont="1" applyFill="1" applyBorder="1" applyAlignment="1">
      <alignment horizontal="center" vertical="center" textRotation="255"/>
    </xf>
    <xf numFmtId="46" fontId="6" fillId="17" borderId="12" xfId="0" applyNumberFormat="1" applyFont="1" applyFill="1" applyBorder="1" applyAlignment="1">
      <alignment horizontal="center"/>
    </xf>
    <xf numFmtId="2" fontId="11" fillId="17" borderId="6" xfId="0" applyNumberFormat="1" applyFont="1" applyFill="1" applyBorder="1" applyAlignment="1">
      <alignment horizontal="center"/>
    </xf>
    <xf numFmtId="1" fontId="6" fillId="5" borderId="0" xfId="0" applyNumberFormat="1" applyFont="1" applyFill="1" applyBorder="1" applyAlignment="1" applyProtection="1">
      <alignment horizontal="center" vertical="center" wrapText="1"/>
      <protection locked="0"/>
    </xf>
    <xf numFmtId="1" fontId="6" fillId="12" borderId="9" xfId="0" applyNumberFormat="1" applyFont="1" applyFill="1" applyBorder="1" applyAlignment="1" applyProtection="1">
      <alignment horizontal="center" vertical="center" wrapText="1"/>
      <protection locked="0"/>
    </xf>
    <xf numFmtId="1" fontId="6" fillId="12" borderId="1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4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9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16" borderId="34" xfId="0" applyNumberFormat="1" applyFont="1" applyFill="1" applyBorder="1" applyAlignment="1">
      <alignment horizontal="center" vertical="center"/>
    </xf>
    <xf numFmtId="2" fontId="6" fillId="16" borderId="3" xfId="0" applyNumberFormat="1" applyFont="1" applyFill="1" applyBorder="1" applyAlignment="1">
      <alignment horizontal="center" vertical="center"/>
    </xf>
    <xf numFmtId="167" fontId="6" fillId="16" borderId="15" xfId="0" applyNumberFormat="1" applyFont="1" applyFill="1" applyBorder="1" applyAlignment="1">
      <alignment horizontal="center" vertical="center" wrapText="1"/>
    </xf>
    <xf numFmtId="167" fontId="6" fillId="16" borderId="0" xfId="0" applyNumberFormat="1" applyFont="1" applyFill="1" applyBorder="1" applyAlignment="1">
      <alignment horizontal="center" vertical="center" wrapText="1"/>
    </xf>
    <xf numFmtId="167" fontId="6" fillId="16" borderId="26" xfId="0" applyNumberFormat="1" applyFont="1" applyFill="1" applyBorder="1" applyAlignment="1">
      <alignment horizontal="center" vertical="center" wrapText="1"/>
    </xf>
    <xf numFmtId="164" fontId="20" fillId="15" borderId="0" xfId="0" applyNumberFormat="1" applyFont="1" applyFill="1" applyBorder="1" applyAlignment="1">
      <alignment horizontal="left" vertical="center" wrapText="1"/>
    </xf>
    <xf numFmtId="164" fontId="0" fillId="15" borderId="0" xfId="0" applyNumberFormat="1" applyFill="1" applyBorder="1" applyAlignment="1">
      <alignment horizontal="left" vertical="center" wrapText="1"/>
    </xf>
    <xf numFmtId="164" fontId="0" fillId="15" borderId="26" xfId="0" applyNumberFormat="1" applyFill="1" applyBorder="1" applyAlignment="1">
      <alignment horizontal="left" vertical="center" wrapText="1"/>
    </xf>
    <xf numFmtId="17" fontId="6" fillId="0" borderId="35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46" fontId="6" fillId="17" borderId="0" xfId="0" applyNumberFormat="1" applyFont="1" applyFill="1" applyBorder="1" applyAlignment="1">
      <alignment horizontal="center"/>
    </xf>
    <xf numFmtId="2" fontId="11" fillId="17" borderId="0" xfId="0" applyNumberFormat="1" applyFont="1" applyFill="1" applyBorder="1" applyAlignment="1">
      <alignment horizontal="center"/>
    </xf>
    <xf numFmtId="0" fontId="19" fillId="17" borderId="36" xfId="0" applyFont="1" applyFill="1" applyBorder="1" applyAlignment="1">
      <alignment horizontal="center" vertical="center" textRotation="255"/>
    </xf>
    <xf numFmtId="2" fontId="6" fillId="23" borderId="33" xfId="0" applyNumberFormat="1" applyFont="1" applyFill="1" applyBorder="1" applyAlignment="1">
      <alignment horizontal="center"/>
    </xf>
    <xf numFmtId="164" fontId="6" fillId="15" borderId="0" xfId="0" applyNumberFormat="1" applyFont="1" applyFill="1" applyBorder="1" applyAlignment="1">
      <alignment horizontal="left" vertical="center" wrapText="1"/>
    </xf>
    <xf numFmtId="164" fontId="6" fillId="15" borderId="26" xfId="0" applyNumberFormat="1" applyFont="1" applyFill="1" applyBorder="1" applyAlignment="1">
      <alignment horizontal="left" vertical="center" wrapText="1"/>
    </xf>
    <xf numFmtId="164" fontId="6" fillId="15" borderId="28" xfId="0" applyNumberFormat="1" applyFont="1" applyFill="1" applyBorder="1" applyAlignment="1">
      <alignment horizontal="left" vertical="center" wrapText="1"/>
    </xf>
    <xf numFmtId="164" fontId="6" fillId="15" borderId="24" xfId="0" applyNumberFormat="1" applyFont="1" applyFill="1" applyBorder="1" applyAlignment="1">
      <alignment horizontal="left" vertical="center" wrapText="1"/>
    </xf>
    <xf numFmtId="17" fontId="6" fillId="0" borderId="37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9" fillId="16" borderId="15" xfId="0" applyFont="1" applyFill="1" applyBorder="1" applyAlignment="1">
      <alignment horizontal="center" vertical="center" textRotation="255" wrapText="1"/>
    </xf>
    <xf numFmtId="2" fontId="6" fillId="23" borderId="4" xfId="0" applyNumberFormat="1" applyFont="1" applyFill="1" applyBorder="1" applyAlignment="1">
      <alignment horizontal="center"/>
    </xf>
    <xf numFmtId="46" fontId="6" fillId="20" borderId="5" xfId="0" applyNumberFormat="1" applyFont="1" applyFill="1" applyBorder="1" applyAlignment="1" applyProtection="1">
      <alignment horizontal="center" vertical="center" wrapText="1"/>
      <protection locked="0"/>
    </xf>
    <xf numFmtId="46" fontId="6" fillId="16" borderId="12" xfId="0" applyNumberFormat="1" applyFont="1" applyFill="1" applyBorder="1" applyAlignment="1">
      <alignment horizontal="center"/>
    </xf>
    <xf numFmtId="165" fontId="6" fillId="0" borderId="37" xfId="0" applyNumberFormat="1" applyFont="1" applyBorder="1" applyAlignment="1">
      <alignment horizontal="center" vertical="center"/>
    </xf>
    <xf numFmtId="165" fontId="6" fillId="0" borderId="35" xfId="0" applyNumberFormat="1" applyFont="1" applyBorder="1" applyAlignment="1">
      <alignment horizontal="center" vertical="center"/>
    </xf>
    <xf numFmtId="165" fontId="6" fillId="0" borderId="38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6" fontId="6" fillId="21" borderId="5" xfId="0" applyNumberFormat="1" applyFont="1" applyFill="1" applyBorder="1" applyAlignment="1" applyProtection="1">
      <alignment horizontal="center" vertical="center" wrapText="1"/>
      <protection locked="0"/>
    </xf>
    <xf numFmtId="46" fontId="6" fillId="21" borderId="32" xfId="0" applyNumberFormat="1" applyFont="1" applyFill="1" applyBorder="1" applyAlignment="1" applyProtection="1">
      <alignment horizontal="center" vertical="center" wrapText="1"/>
      <protection locked="0"/>
    </xf>
    <xf numFmtId="46" fontId="6" fillId="0" borderId="15" xfId="0" applyNumberFormat="1" applyFont="1" applyBorder="1" applyAlignment="1">
      <alignment horizontal="center" vertical="center" wrapText="1"/>
    </xf>
    <xf numFmtId="46" fontId="6" fillId="0" borderId="0" xfId="0" applyNumberFormat="1" applyFont="1" applyAlignment="1">
      <alignment horizontal="center" vertical="center" wrapText="1"/>
    </xf>
    <xf numFmtId="2" fontId="6" fillId="23" borderId="9" xfId="0" applyNumberFormat="1" applyFont="1" applyFill="1" applyBorder="1" applyAlignment="1">
      <alignment horizontal="center"/>
    </xf>
    <xf numFmtId="0" fontId="21" fillId="8" borderId="27" xfId="0" applyFont="1" applyFill="1" applyBorder="1" applyAlignment="1" applyProtection="1">
      <alignment horizontal="center" vertical="center"/>
    </xf>
    <xf numFmtId="0" fontId="21" fillId="8" borderId="28" xfId="0" applyFont="1" applyFill="1" applyBorder="1" applyAlignment="1" applyProtection="1">
      <alignment horizontal="center" vertical="center"/>
    </xf>
    <xf numFmtId="49" fontId="21" fillId="6" borderId="15" xfId="0" applyNumberFormat="1" applyFont="1" applyFill="1" applyBorder="1" applyAlignment="1" applyProtection="1">
      <alignment horizontal="center" vertical="center"/>
    </xf>
    <xf numFmtId="49" fontId="21" fillId="6" borderId="0" xfId="0" applyNumberFormat="1" applyFont="1" applyFill="1" applyBorder="1" applyAlignment="1" applyProtection="1">
      <alignment horizontal="center" vertical="center"/>
    </xf>
    <xf numFmtId="49" fontId="21" fillId="6" borderId="26" xfId="0" applyNumberFormat="1" applyFont="1" applyFill="1" applyBorder="1" applyAlignment="1" applyProtection="1">
      <alignment horizontal="center" vertical="center"/>
    </xf>
    <xf numFmtId="0" fontId="22" fillId="13" borderId="1" xfId="0" applyFont="1" applyFill="1" applyBorder="1" applyAlignment="1" applyProtection="1">
      <alignment horizontal="center" vertical="center" wrapText="1"/>
    </xf>
    <xf numFmtId="0" fontId="22" fillId="13" borderId="5" xfId="0" applyFont="1" applyFill="1" applyBorder="1" applyAlignment="1" applyProtection="1">
      <alignment horizontal="center" vertical="center" wrapText="1"/>
    </xf>
    <xf numFmtId="0" fontId="21" fillId="7" borderId="7" xfId="0" applyFont="1" applyFill="1" applyBorder="1" applyAlignment="1" applyProtection="1">
      <alignment horizontal="center" vertical="center" wrapText="1"/>
    </xf>
    <xf numFmtId="0" fontId="23" fillId="7" borderId="20" xfId="0" applyFont="1" applyFill="1" applyBorder="1"/>
    <xf numFmtId="0" fontId="23" fillId="7" borderId="22" xfId="0" applyFont="1" applyFill="1" applyBorder="1"/>
    <xf numFmtId="0" fontId="6" fillId="36" borderId="1" xfId="0" applyFont="1" applyFill="1" applyBorder="1" applyAlignment="1" applyProtection="1">
      <alignment horizontal="center" vertical="center" wrapText="1"/>
    </xf>
    <xf numFmtId="0" fontId="6" fillId="36" borderId="5" xfId="0" applyFont="1" applyFill="1" applyBorder="1" applyAlignment="1" applyProtection="1">
      <alignment horizontal="center" vertical="center" wrapText="1"/>
    </xf>
    <xf numFmtId="0" fontId="3" fillId="0" borderId="14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3" fillId="0" borderId="23" xfId="4" applyFont="1" applyBorder="1" applyAlignment="1">
      <alignment horizontal="center"/>
    </xf>
    <xf numFmtId="0" fontId="6" fillId="5" borderId="14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16" borderId="39" xfId="0" applyFont="1" applyFill="1" applyBorder="1" applyAlignment="1">
      <alignment horizontal="center" vertical="center" wrapText="1"/>
    </xf>
    <xf numFmtId="0" fontId="6" fillId="16" borderId="13" xfId="0" applyFont="1" applyFill="1" applyBorder="1" applyAlignment="1">
      <alignment horizontal="center" vertical="center" wrapText="1"/>
    </xf>
    <xf numFmtId="2" fontId="6" fillId="16" borderId="39" xfId="0" applyNumberFormat="1" applyFont="1" applyFill="1" applyBorder="1" applyAlignment="1">
      <alignment horizontal="center" vertical="center" wrapText="1"/>
    </xf>
    <xf numFmtId="2" fontId="6" fillId="16" borderId="40" xfId="0" applyNumberFormat="1" applyFont="1" applyFill="1" applyBorder="1" applyAlignment="1">
      <alignment horizontal="center" vertical="center" wrapText="1"/>
    </xf>
    <xf numFmtId="0" fontId="6" fillId="37" borderId="0" xfId="0" applyFont="1" applyFill="1" applyAlignment="1">
      <alignment horizontal="center" vertical="center"/>
    </xf>
    <xf numFmtId="0" fontId="0" fillId="37" borderId="0" xfId="0" applyFill="1" applyAlignment="1">
      <alignment horizontal="center" vertical="center"/>
    </xf>
    <xf numFmtId="0" fontId="6" fillId="12" borderId="9" xfId="0" applyFont="1" applyFill="1" applyBorder="1" applyAlignment="1">
      <alignment horizontal="center" vertical="center"/>
    </xf>
  </cellXfs>
  <cellStyles count="5">
    <cellStyle name="Euro" xfId="1"/>
    <cellStyle name="Milliers 2" xfId="2"/>
    <cellStyle name="Monétaire 2" xfId="3"/>
    <cellStyle name="Normal" xfId="0" builtinId="0"/>
    <cellStyle name="Normal 2" xfId="4"/>
  </cellStyles>
  <dxfs count="55"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25A2FF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25A2FF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25A2FF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215900</xdr:colOff>
      <xdr:row>2</xdr:row>
      <xdr:rowOff>152400</xdr:rowOff>
    </xdr:from>
    <xdr:to>
      <xdr:col>7</xdr:col>
      <xdr:colOff>12700</xdr:colOff>
      <xdr:row>8</xdr:row>
      <xdr:rowOff>88900</xdr:rowOff>
    </xdr:to>
    <xdr:sp macro="" textlink="">
      <xdr:nvSpPr>
        <xdr:cNvPr id="2" name="ZoneTexte 1"/>
        <xdr:cNvSpPr txBox="1"/>
      </xdr:nvSpPr>
      <xdr:spPr>
        <a:xfrm>
          <a:off x="2908300" y="1181100"/>
          <a:ext cx="3962400" cy="11303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B1 liste déroulante</a:t>
          </a:r>
          <a:r>
            <a:rPr lang="fr-FR" sz="1400" b="1" baseline="0"/>
            <a:t> col A feuillet INFOS</a:t>
          </a:r>
        </a:p>
        <a:p>
          <a:endParaRPr lang="fr-FR" sz="1400" b="1" baseline="0"/>
        </a:p>
        <a:p>
          <a:r>
            <a:rPr lang="fr-FR" sz="1400" b="1" baseline="0"/>
            <a:t>B6 liste déroulante ligne C3:H3 feuillet Grille IND (Les autres mois s'incrémentent autimatiquement</a:t>
          </a:r>
          <a:endParaRPr lang="fr-FR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65"/>
  <sheetViews>
    <sheetView showZeros="0" tabSelected="1" zoomScale="75" zoomScaleNormal="75" workbookViewId="0">
      <pane ySplit="2" topLeftCell="A3" activePane="bottomLeft" state="frozen"/>
      <selection pane="bottomLeft" activeCell="L31" sqref="L31:L38"/>
    </sheetView>
  </sheetViews>
  <sheetFormatPr baseColWidth="10" defaultRowHeight="15" x14ac:dyDescent="0.25"/>
  <cols>
    <col min="1" max="1" width="13.28515625" style="5" customWidth="1"/>
    <col min="2" max="2" width="19.85546875" style="437" customWidth="1"/>
    <col min="3" max="3" width="7.28515625" customWidth="1"/>
    <col min="4" max="4" width="30.85546875" style="18" customWidth="1"/>
    <col min="5" max="5" width="11.85546875" style="165" bestFit="1" customWidth="1"/>
    <col min="6" max="6" width="10.5703125" style="176" bestFit="1" customWidth="1"/>
    <col min="7" max="7" width="9.140625" style="176" bestFit="1" customWidth="1"/>
    <col min="8" max="9" width="9.7109375" style="21" customWidth="1"/>
    <col min="10" max="10" width="9.7109375" style="165" customWidth="1"/>
    <col min="11" max="11" width="10.5703125" style="17" bestFit="1" customWidth="1"/>
    <col min="12" max="12" width="13.5703125" style="165" bestFit="1" customWidth="1"/>
    <col min="13" max="13" width="10.28515625" style="17" bestFit="1" customWidth="1"/>
    <col min="14" max="14" width="6" style="87" customWidth="1"/>
    <col min="15" max="15" width="9.42578125" style="87" bestFit="1" customWidth="1"/>
    <col min="16" max="16" width="10" style="22" customWidth="1"/>
    <col min="17" max="17" width="6" style="19" bestFit="1" customWidth="1"/>
    <col min="18" max="18" width="9.7109375" style="19" customWidth="1"/>
    <col min="19" max="19" width="10" customWidth="1"/>
    <col min="20" max="20" width="2.42578125" style="20" bestFit="1" customWidth="1"/>
    <col min="21" max="21" width="2.28515625" style="20" bestFit="1" customWidth="1"/>
    <col min="22" max="22" width="6.140625" bestFit="1" customWidth="1"/>
    <col min="23" max="23" width="8.7109375" style="22" bestFit="1" customWidth="1"/>
    <col min="24" max="24" width="7.140625" style="22" customWidth="1"/>
    <col min="25" max="26" width="9.7109375" bestFit="1" customWidth="1"/>
    <col min="27" max="27" width="5.42578125" hidden="1" customWidth="1"/>
    <col min="28" max="28" width="6.28515625" bestFit="1" customWidth="1"/>
    <col min="29" max="29" width="8.7109375" bestFit="1" customWidth="1"/>
    <col min="30" max="30" width="6.7109375" hidden="1" customWidth="1"/>
    <col min="31" max="31" width="7.140625" bestFit="1" customWidth="1"/>
    <col min="32" max="32" width="8.7109375" bestFit="1" customWidth="1"/>
    <col min="33" max="33" width="6.28515625" hidden="1" customWidth="1"/>
    <col min="34" max="34" width="30" customWidth="1"/>
    <col min="35" max="35" width="9.5703125" style="351" bestFit="1" customWidth="1"/>
    <col min="36" max="36" width="5.5703125" bestFit="1" customWidth="1"/>
    <col min="37" max="37" width="5" bestFit="1" customWidth="1"/>
    <col min="38" max="38" width="9" style="285" bestFit="1" customWidth="1"/>
    <col min="39" max="39" width="9" style="21" bestFit="1" customWidth="1"/>
    <col min="40" max="40" width="14.140625" style="21" bestFit="1" customWidth="1"/>
    <col min="41" max="41" width="7.5703125" style="22" bestFit="1" customWidth="1"/>
    <col min="42" max="42" width="6.85546875" style="22" bestFit="1" customWidth="1"/>
    <col min="43" max="43" width="11.5703125" style="15" customWidth="1"/>
    <col min="46" max="46" width="16.140625" customWidth="1"/>
    <col min="47" max="47" width="21.140625" customWidth="1"/>
  </cols>
  <sheetData>
    <row r="1" spans="1:44" ht="43.9" customHeight="1" thickBot="1" x14ac:dyDescent="0.3">
      <c r="A1" s="555" t="s">
        <v>0</v>
      </c>
      <c r="B1" s="1" t="s">
        <v>318</v>
      </c>
      <c r="C1" s="1"/>
      <c r="D1" s="2" t="s">
        <v>1</v>
      </c>
      <c r="E1" s="235"/>
      <c r="F1" s="236"/>
      <c r="G1" s="237"/>
      <c r="H1" s="238"/>
      <c r="I1" s="238"/>
      <c r="J1" s="237"/>
      <c r="K1" s="239"/>
      <c r="L1" s="237"/>
      <c r="M1" s="3"/>
      <c r="N1" s="550" t="s">
        <v>2</v>
      </c>
      <c r="O1" s="550"/>
      <c r="P1" s="550"/>
      <c r="Q1" s="557" t="s">
        <v>3</v>
      </c>
      <c r="R1" s="557"/>
      <c r="S1" s="558"/>
      <c r="T1" s="4"/>
      <c r="U1" s="4"/>
      <c r="V1" s="521" t="s">
        <v>150</v>
      </c>
      <c r="W1" s="521"/>
      <c r="X1" s="522"/>
      <c r="Y1" s="523" t="s">
        <v>151</v>
      </c>
      <c r="Z1" s="524"/>
      <c r="AA1" s="525"/>
      <c r="AB1" s="526" t="s">
        <v>149</v>
      </c>
      <c r="AC1" s="527"/>
      <c r="AD1" s="527"/>
      <c r="AE1" s="520" t="s">
        <v>152</v>
      </c>
      <c r="AF1" s="520"/>
      <c r="AG1" s="520"/>
      <c r="AH1" s="278"/>
      <c r="AI1" s="350"/>
      <c r="AJ1" s="279"/>
      <c r="AK1" s="279"/>
      <c r="AL1" s="282"/>
      <c r="AM1" s="82"/>
      <c r="AN1" s="83"/>
      <c r="AO1" s="68"/>
      <c r="AP1" s="68"/>
      <c r="AQ1" s="6"/>
      <c r="AR1" s="7"/>
    </row>
    <row r="2" spans="1:44" ht="36.75" thickBot="1" x14ac:dyDescent="0.3">
      <c r="A2" s="556"/>
      <c r="B2" s="8">
        <f ca="1">VLOOKUP($B$1,INFOS!A:AV,2,FALSE)</f>
        <v>2035392</v>
      </c>
      <c r="C2" s="8" t="s">
        <v>4</v>
      </c>
      <c r="D2" s="9" t="s">
        <v>5</v>
      </c>
      <c r="E2" s="166" t="s">
        <v>6</v>
      </c>
      <c r="F2" s="166" t="s">
        <v>7</v>
      </c>
      <c r="G2" s="167" t="s">
        <v>8</v>
      </c>
      <c r="H2" s="110" t="s">
        <v>9</v>
      </c>
      <c r="I2" s="110" t="s">
        <v>10</v>
      </c>
      <c r="J2" s="162" t="s">
        <v>11</v>
      </c>
      <c r="K2" s="111" t="s">
        <v>12</v>
      </c>
      <c r="L2" s="177" t="s">
        <v>13</v>
      </c>
      <c r="M2" s="88" t="s">
        <v>12</v>
      </c>
      <c r="N2" s="232" t="s">
        <v>14</v>
      </c>
      <c r="O2" s="232" t="s">
        <v>146</v>
      </c>
      <c r="P2" s="233" t="s">
        <v>147</v>
      </c>
      <c r="Q2" s="234" t="s">
        <v>15</v>
      </c>
      <c r="R2" s="234" t="s">
        <v>146</v>
      </c>
      <c r="S2" s="240" t="s">
        <v>147</v>
      </c>
      <c r="T2" s="4"/>
      <c r="U2" s="4"/>
      <c r="V2" s="272" t="s">
        <v>16</v>
      </c>
      <c r="W2" s="271" t="s">
        <v>17</v>
      </c>
      <c r="X2" s="273"/>
      <c r="Y2" s="230" t="s">
        <v>16</v>
      </c>
      <c r="Z2" s="10" t="s">
        <v>17</v>
      </c>
      <c r="AA2" s="274"/>
      <c r="AB2" s="231" t="s">
        <v>16</v>
      </c>
      <c r="AC2" s="11" t="s">
        <v>17</v>
      </c>
      <c r="AD2" s="275"/>
      <c r="AE2" s="276" t="s">
        <v>16</v>
      </c>
      <c r="AF2" s="12" t="s">
        <v>17</v>
      </c>
      <c r="AG2" s="277"/>
      <c r="AH2" s="280" t="s">
        <v>18</v>
      </c>
      <c r="AI2" s="356" t="s">
        <v>19</v>
      </c>
      <c r="AJ2" s="281" t="s">
        <v>20</v>
      </c>
      <c r="AK2" s="281" t="s">
        <v>132</v>
      </c>
      <c r="AL2" s="559" t="s">
        <v>21</v>
      </c>
      <c r="AM2" s="560"/>
      <c r="AN2" s="84" t="s">
        <v>22</v>
      </c>
      <c r="AO2" s="81" t="s">
        <v>23</v>
      </c>
      <c r="AP2" s="81" t="s">
        <v>24</v>
      </c>
      <c r="AQ2" s="80"/>
      <c r="AR2" s="13"/>
    </row>
    <row r="3" spans="1:44" x14ac:dyDescent="0.25">
      <c r="A3" s="499">
        <v>43070</v>
      </c>
      <c r="B3" s="431">
        <f ca="1">VLOOKUP($B$1,INFOS!A:AV,39,FALSE)</f>
        <v>362</v>
      </c>
      <c r="C3" s="501" t="s">
        <v>27</v>
      </c>
      <c r="D3" s="502" t="s">
        <v>148</v>
      </c>
      <c r="E3" s="503"/>
      <c r="F3" s="503"/>
      <c r="G3" s="503"/>
      <c r="H3" s="503"/>
      <c r="I3" s="503"/>
      <c r="J3" s="503"/>
      <c r="K3" s="503"/>
      <c r="L3" s="503"/>
      <c r="M3" s="504"/>
      <c r="N3" s="507" t="s">
        <v>28</v>
      </c>
      <c r="O3" s="508"/>
      <c r="P3" s="508"/>
      <c r="Q3" s="509"/>
      <c r="R3" s="513">
        <f>R1</f>
        <v>0</v>
      </c>
      <c r="S3" s="515">
        <f>S1</f>
        <v>0</v>
      </c>
      <c r="V3" s="361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3"/>
      <c r="AI3" s="364"/>
      <c r="AJ3" s="363"/>
      <c r="AK3" s="363"/>
      <c r="AL3" s="284">
        <v>0.29166666666666669</v>
      </c>
      <c r="AM3" s="16">
        <v>0.91666666666666663</v>
      </c>
      <c r="AN3" s="16">
        <v>1.0416666666666667</v>
      </c>
      <c r="AO3" s="17">
        <v>14</v>
      </c>
      <c r="AP3" s="17">
        <v>15</v>
      </c>
      <c r="AQ3" s="241"/>
    </row>
    <row r="4" spans="1:44" ht="19.5" customHeight="1" x14ac:dyDescent="0.25">
      <c r="A4" s="500"/>
      <c r="B4" s="432">
        <f ca="1">VLOOKUP($B$1,INFOS!A:AV,41,FALSE)</f>
        <v>0.8</v>
      </c>
      <c r="C4" s="501"/>
      <c r="D4" s="505"/>
      <c r="E4" s="505"/>
      <c r="F4" s="505"/>
      <c r="G4" s="505"/>
      <c r="H4" s="505"/>
      <c r="I4" s="505"/>
      <c r="J4" s="505"/>
      <c r="K4" s="505"/>
      <c r="L4" s="505"/>
      <c r="M4" s="506"/>
      <c r="N4" s="510"/>
      <c r="O4" s="511"/>
      <c r="P4" s="511"/>
      <c r="Q4" s="512"/>
      <c r="R4" s="514"/>
      <c r="S4" s="516"/>
      <c r="V4" s="361"/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361"/>
      <c r="AH4" s="363"/>
      <c r="AI4" s="364"/>
      <c r="AJ4" s="363"/>
      <c r="AK4" s="363"/>
      <c r="AQ4" s="241"/>
    </row>
    <row r="5" spans="1:44" x14ac:dyDescent="0.25">
      <c r="A5" s="500"/>
      <c r="B5" s="5" t="str">
        <f ca="1">IF($B$4&lt;&gt;100%,"temps partiel","temps complet")</f>
        <v>temps partiel</v>
      </c>
      <c r="C5" s="501"/>
      <c r="D5" s="367"/>
      <c r="E5" s="368"/>
      <c r="F5" s="368"/>
      <c r="G5" s="368"/>
      <c r="H5" s="368"/>
      <c r="I5" s="368"/>
      <c r="J5" s="368"/>
      <c r="K5" s="369"/>
      <c r="L5" s="368"/>
      <c r="M5" s="369"/>
      <c r="N5" s="370"/>
      <c r="O5" s="371"/>
      <c r="P5" s="371"/>
      <c r="Q5" s="372"/>
      <c r="R5" s="372"/>
      <c r="S5" s="373"/>
      <c r="T5" s="20" t="str">
        <f>IF(N5="O",MAX(T4:T$289)+1,"")</f>
        <v/>
      </c>
      <c r="U5" s="20" t="str">
        <f>IF(Q5="O",MAX(U4:U$289)+1,"")</f>
        <v/>
      </c>
      <c r="V5" s="73" t="str">
        <f t="shared" ref="V5:V12" si="0">IF(W5&lt;&gt;"",IF($B$5="temps complet",INDEX(TC_0_à_14,MATCH($B$3,INDICES_BRUT,0),MATCH($B$6,TC_NBI_0_à_14,0)),IF($B$5="temps partiel",INDEX(TP_0_à_14,MATCH($B$3,INDICES_BRUT,0),MATCH($B$6,TP_NBI_0_à_14,0)))),"")</f>
        <v/>
      </c>
      <c r="W5" s="73" t="str">
        <f t="shared" ref="W5:W12" si="1">IF(T5="","",IF(OR(AQ5="D",AQ5="F"),"",IF(OR(AND(N5="O",Q5="",P5&lt;=14),AND(N5="O",Q5="O",P5&lt;=14)),P5,14)))</f>
        <v/>
      </c>
      <c r="X5" s="73"/>
      <c r="Y5" s="74" t="str">
        <f t="shared" ref="Y5:Y26" si="2">IF(Z5&lt;&gt;"",IF($B$5="temps complet",INDEX(TC_Sup_14,MATCH($B$3,INDICES_BRUT,0),MATCH($B$6,TC_NBI_Sup_14,0)),IF($B$5="temps partiel",INDEX(TP_Sup_14,MATCH($B$3,INDICES_BRUT,0),MATCH($B$6,TP_NBI_Sup_14,0)))),"")</f>
        <v/>
      </c>
      <c r="Z5" s="74" t="str">
        <f t="shared" ref="Z5:Z12" si="3">IF(T5="","",IF(OR(AQ5="D",AQ5="F"),"",IF(OR(AND(N5="O",Q5="",P5&gt;14),AND(N5="O",Q5="O",P5&gt;14)),P5-14,"")))</f>
        <v/>
      </c>
      <c r="AA5" s="74"/>
      <c r="AB5" s="75" t="str">
        <f t="shared" ref="AB5:AB12" si="4">IF(AC5&lt;&gt;"",IF($B$5="temps complet",VLOOKUP($B$3,ZONE_TC,15,FALSE),IF($B$5="temps partiel",VLOOKUP($B$3,ZONE_TP,29,FALSE))),"")</f>
        <v/>
      </c>
      <c r="AC5" s="75" t="str">
        <f t="shared" ref="AC5:AC12" si="5">IF(T5="","",IF(OR(AND(OR(AQ5="D",AQ5="F"),N5="O",Q5=""),AND(OR(AQ5="D",AQ5="F"),N5="O",Q5="O")),P5,""))</f>
        <v/>
      </c>
      <c r="AD5" s="75"/>
      <c r="AE5" s="76" t="str">
        <f t="shared" ref="AE5:AE12" si="6">IF(AF5&lt;&gt;"",IF($B$5="temps complet",VLOOKUP($B$3,ZONE_TC,16,FALSE),IF($B$5="temps partiel",VLOOKUP($B$3,ZONE_TP,30,FALSE))),"")</f>
        <v/>
      </c>
      <c r="AF5" s="76" t="str">
        <f t="shared" ref="AF5:AF12" si="7">IF(T5="","",IF(O5="","",O5))</f>
        <v/>
      </c>
      <c r="AG5" s="76"/>
      <c r="AH5" s="352"/>
      <c r="AI5" s="353" t="str">
        <f t="shared" ref="AI5:AI26" si="8">IF(AND(W5="",Z5="",AC5="",AF5=""),"",IF(WEEKDAY(D5,2)=6,SUM(W5,Z5,AC5,AF5)*V5/2,""))</f>
        <v/>
      </c>
      <c r="AJ5" s="352"/>
      <c r="AK5" s="352"/>
      <c r="AQ5" s="72" t="str">
        <f t="shared" ref="AQ5:AQ26" si="9">IF(D5&lt;&gt;"",IF(AND(ISERROR(VLOOKUP(D5,$AU$4:$AU$16,1,0)),WEEKDAY(D5,2)&lt;=6),"",IF(WEEKDAY(D5,2)&gt;6,"D",IF(VLOOKUP(D5,$AU$4:$AU$16,1,0),"F",""))),"")</f>
        <v/>
      </c>
    </row>
    <row r="6" spans="1:44" x14ac:dyDescent="0.25">
      <c r="A6" s="500"/>
      <c r="B6" s="489" t="s">
        <v>411</v>
      </c>
      <c r="C6" s="501"/>
      <c r="D6" s="367"/>
      <c r="E6" s="368"/>
      <c r="F6" s="368"/>
      <c r="G6" s="368"/>
      <c r="H6" s="368"/>
      <c r="I6" s="368"/>
      <c r="J6" s="368"/>
      <c r="K6" s="369"/>
      <c r="L6" s="368"/>
      <c r="M6" s="369"/>
      <c r="N6" s="374"/>
      <c r="O6" s="375"/>
      <c r="P6" s="375"/>
      <c r="Q6" s="376"/>
      <c r="R6" s="376"/>
      <c r="S6" s="377"/>
      <c r="T6" s="20" t="str">
        <f>IF(N6="O",MAX(T5:T$289)+1,"")</f>
        <v/>
      </c>
      <c r="U6" s="20" t="str">
        <f>IF(Q6="O",MAX(U5:U$289)+1,"")</f>
        <v/>
      </c>
      <c r="V6" s="73" t="str">
        <f t="shared" si="0"/>
        <v/>
      </c>
      <c r="W6" s="73" t="str">
        <f t="shared" si="1"/>
        <v/>
      </c>
      <c r="X6" s="73"/>
      <c r="Y6" s="74" t="str">
        <f t="shared" si="2"/>
        <v/>
      </c>
      <c r="Z6" s="74" t="str">
        <f t="shared" si="3"/>
        <v/>
      </c>
      <c r="AA6" s="74"/>
      <c r="AB6" s="75" t="str">
        <f t="shared" si="4"/>
        <v/>
      </c>
      <c r="AC6" s="75" t="str">
        <f t="shared" si="5"/>
        <v/>
      </c>
      <c r="AD6" s="75"/>
      <c r="AE6" s="76" t="str">
        <f t="shared" si="6"/>
        <v/>
      </c>
      <c r="AF6" s="76" t="str">
        <f t="shared" si="7"/>
        <v/>
      </c>
      <c r="AG6" s="76"/>
      <c r="AH6" s="352"/>
      <c r="AI6" s="353" t="str">
        <f t="shared" si="8"/>
        <v/>
      </c>
      <c r="AJ6" s="352"/>
      <c r="AK6" s="352"/>
      <c r="AQ6" s="72" t="str">
        <f t="shared" si="9"/>
        <v/>
      </c>
    </row>
    <row r="7" spans="1:44" x14ac:dyDescent="0.25">
      <c r="A7" s="500"/>
      <c r="B7" s="432">
        <f ca="1">VLOOKUP($B$1,INFOS!A:AV,40,FALSE)</f>
        <v>12</v>
      </c>
      <c r="C7" s="501"/>
      <c r="D7" s="367"/>
      <c r="E7" s="368"/>
      <c r="F7" s="368"/>
      <c r="G7" s="368"/>
      <c r="H7" s="368"/>
      <c r="I7" s="368"/>
      <c r="J7" s="368"/>
      <c r="K7" s="369"/>
      <c r="L7" s="368"/>
      <c r="M7" s="369"/>
      <c r="N7" s="374"/>
      <c r="O7" s="375"/>
      <c r="P7" s="375"/>
      <c r="Q7" s="376"/>
      <c r="R7" s="376"/>
      <c r="S7" s="377"/>
      <c r="T7" s="20" t="str">
        <f>IF(N7="O",MAX(T6:T$289)+1,"")</f>
        <v/>
      </c>
      <c r="U7" s="20" t="str">
        <f>IF(Q7="O",MAX(U6:U$289)+1,"")</f>
        <v/>
      </c>
      <c r="V7" s="73" t="str">
        <f t="shared" si="0"/>
        <v/>
      </c>
      <c r="W7" s="73" t="str">
        <f t="shared" si="1"/>
        <v/>
      </c>
      <c r="X7" s="73"/>
      <c r="Y7" s="74" t="str">
        <f t="shared" si="2"/>
        <v/>
      </c>
      <c r="Z7" s="74" t="str">
        <f t="shared" si="3"/>
        <v/>
      </c>
      <c r="AA7" s="74"/>
      <c r="AB7" s="75" t="str">
        <f t="shared" si="4"/>
        <v/>
      </c>
      <c r="AC7" s="75" t="str">
        <f t="shared" si="5"/>
        <v/>
      </c>
      <c r="AD7" s="75"/>
      <c r="AE7" s="76" t="str">
        <f t="shared" si="6"/>
        <v/>
      </c>
      <c r="AF7" s="76" t="str">
        <f t="shared" si="7"/>
        <v/>
      </c>
      <c r="AG7" s="76"/>
      <c r="AH7" s="352"/>
      <c r="AI7" s="353" t="str">
        <f t="shared" si="8"/>
        <v/>
      </c>
      <c r="AJ7" s="352"/>
      <c r="AK7" s="352"/>
      <c r="AQ7" s="72" t="str">
        <f t="shared" si="9"/>
        <v/>
      </c>
    </row>
    <row r="8" spans="1:44" ht="14.45" customHeight="1" x14ac:dyDescent="0.25">
      <c r="A8" s="500"/>
      <c r="B8" s="445"/>
      <c r="C8" s="501"/>
      <c r="D8" s="367"/>
      <c r="E8" s="368"/>
      <c r="F8" s="368"/>
      <c r="G8" s="368"/>
      <c r="H8" s="368"/>
      <c r="I8" s="368"/>
      <c r="J8" s="368"/>
      <c r="K8" s="369"/>
      <c r="L8" s="368"/>
      <c r="M8" s="369"/>
      <c r="N8" s="374"/>
      <c r="O8" s="375"/>
      <c r="P8" s="375"/>
      <c r="Q8" s="376"/>
      <c r="R8" s="376"/>
      <c r="S8" s="377"/>
      <c r="T8" s="20" t="str">
        <f>IF(N8="O",MAX(T7:T$289)+1,"")</f>
        <v/>
      </c>
      <c r="U8" s="20" t="str">
        <f>IF(Q8="O",MAX(U7:U$289)+1,"")</f>
        <v/>
      </c>
      <c r="V8" s="73" t="str">
        <f t="shared" si="0"/>
        <v/>
      </c>
      <c r="W8" s="73" t="str">
        <f t="shared" si="1"/>
        <v/>
      </c>
      <c r="X8" s="73"/>
      <c r="Y8" s="74" t="str">
        <f t="shared" si="2"/>
        <v/>
      </c>
      <c r="Z8" s="74" t="str">
        <f t="shared" si="3"/>
        <v/>
      </c>
      <c r="AA8" s="74"/>
      <c r="AB8" s="75" t="str">
        <f t="shared" si="4"/>
        <v/>
      </c>
      <c r="AC8" s="75" t="str">
        <f t="shared" si="5"/>
        <v/>
      </c>
      <c r="AD8" s="75"/>
      <c r="AE8" s="76" t="str">
        <f t="shared" si="6"/>
        <v/>
      </c>
      <c r="AF8" s="76" t="str">
        <f t="shared" si="7"/>
        <v/>
      </c>
      <c r="AG8" s="76"/>
      <c r="AH8" s="352"/>
      <c r="AI8" s="353" t="str">
        <f t="shared" si="8"/>
        <v/>
      </c>
      <c r="AJ8" s="352"/>
      <c r="AK8" s="352"/>
      <c r="AQ8" s="72" t="str">
        <f t="shared" si="9"/>
        <v/>
      </c>
    </row>
    <row r="9" spans="1:44" x14ac:dyDescent="0.25">
      <c r="A9" s="500"/>
      <c r="B9" s="445"/>
      <c r="C9" s="501"/>
      <c r="D9" s="367"/>
      <c r="E9" s="368"/>
      <c r="F9" s="368"/>
      <c r="G9" s="368"/>
      <c r="H9" s="368"/>
      <c r="I9" s="368"/>
      <c r="J9" s="368"/>
      <c r="K9" s="369"/>
      <c r="L9" s="368"/>
      <c r="M9" s="369"/>
      <c r="N9" s="374"/>
      <c r="O9" s="375"/>
      <c r="P9" s="375"/>
      <c r="Q9" s="376"/>
      <c r="R9" s="376"/>
      <c r="S9" s="377"/>
      <c r="T9" s="20" t="str">
        <f>IF(N9="O",MAX(T8:T$289)+1,"")</f>
        <v/>
      </c>
      <c r="U9" s="20" t="str">
        <f>IF(Q9="O",MAX(U8:U$289)+1,"")</f>
        <v/>
      </c>
      <c r="V9" s="73" t="str">
        <f t="shared" si="0"/>
        <v/>
      </c>
      <c r="W9" s="73" t="str">
        <f t="shared" si="1"/>
        <v/>
      </c>
      <c r="X9" s="73"/>
      <c r="Y9" s="74" t="str">
        <f t="shared" si="2"/>
        <v/>
      </c>
      <c r="Z9" s="74" t="str">
        <f t="shared" si="3"/>
        <v/>
      </c>
      <c r="AA9" s="74"/>
      <c r="AB9" s="75" t="str">
        <f t="shared" si="4"/>
        <v/>
      </c>
      <c r="AC9" s="75" t="str">
        <f t="shared" si="5"/>
        <v/>
      </c>
      <c r="AD9" s="75"/>
      <c r="AE9" s="76" t="str">
        <f t="shared" si="6"/>
        <v/>
      </c>
      <c r="AF9" s="76" t="str">
        <f t="shared" si="7"/>
        <v/>
      </c>
      <c r="AG9" s="76"/>
      <c r="AH9" s="352"/>
      <c r="AI9" s="353" t="str">
        <f t="shared" si="8"/>
        <v/>
      </c>
      <c r="AJ9" s="352"/>
      <c r="AK9" s="352"/>
      <c r="AQ9" s="72" t="str">
        <f t="shared" si="9"/>
        <v/>
      </c>
    </row>
    <row r="10" spans="1:44" x14ac:dyDescent="0.25">
      <c r="A10" s="500"/>
      <c r="B10" s="432" t="str">
        <f ca="1">VLOOKUP($B$1,INFOS!A:AV,9,FALSE)</f>
        <v>Pôle Population</v>
      </c>
      <c r="C10" s="501"/>
      <c r="D10" s="367"/>
      <c r="E10" s="368"/>
      <c r="F10" s="368"/>
      <c r="G10" s="368"/>
      <c r="H10" s="368"/>
      <c r="I10" s="368"/>
      <c r="J10" s="368"/>
      <c r="K10" s="369"/>
      <c r="L10" s="368"/>
      <c r="M10" s="369"/>
      <c r="N10" s="374"/>
      <c r="O10" s="375"/>
      <c r="P10" s="375"/>
      <c r="Q10" s="376"/>
      <c r="R10" s="376"/>
      <c r="S10" s="377"/>
      <c r="T10" s="20" t="str">
        <f>IF(N10="O",MAX(T9:T$289)+1,"")</f>
        <v/>
      </c>
      <c r="U10" s="20" t="str">
        <f>IF(Q10="O",MAX(U9:U$289)+1,"")</f>
        <v/>
      </c>
      <c r="V10" s="73" t="str">
        <f t="shared" si="0"/>
        <v/>
      </c>
      <c r="W10" s="73" t="str">
        <f t="shared" si="1"/>
        <v/>
      </c>
      <c r="X10" s="73"/>
      <c r="Y10" s="74" t="str">
        <f t="shared" si="2"/>
        <v/>
      </c>
      <c r="Z10" s="74" t="str">
        <f t="shared" si="3"/>
        <v/>
      </c>
      <c r="AA10" s="74"/>
      <c r="AB10" s="75" t="str">
        <f t="shared" si="4"/>
        <v/>
      </c>
      <c r="AC10" s="75" t="str">
        <f t="shared" si="5"/>
        <v/>
      </c>
      <c r="AD10" s="75"/>
      <c r="AE10" s="76" t="str">
        <f t="shared" si="6"/>
        <v/>
      </c>
      <c r="AF10" s="76" t="str">
        <f t="shared" si="7"/>
        <v/>
      </c>
      <c r="AG10" s="76"/>
      <c r="AH10" s="352"/>
      <c r="AI10" s="353" t="str">
        <f t="shared" si="8"/>
        <v/>
      </c>
      <c r="AJ10" s="352"/>
      <c r="AK10" s="352"/>
      <c r="AQ10" s="72" t="str">
        <f t="shared" si="9"/>
        <v/>
      </c>
    </row>
    <row r="11" spans="1:44" x14ac:dyDescent="0.25">
      <c r="A11" s="500"/>
      <c r="B11" s="446"/>
      <c r="C11" s="501"/>
      <c r="D11" s="367"/>
      <c r="E11" s="368"/>
      <c r="F11" s="368"/>
      <c r="G11" s="368"/>
      <c r="H11" s="368"/>
      <c r="I11" s="368"/>
      <c r="J11" s="368"/>
      <c r="K11" s="369"/>
      <c r="L11" s="368"/>
      <c r="M11" s="369"/>
      <c r="N11" s="374"/>
      <c r="O11" s="375"/>
      <c r="P11" s="375"/>
      <c r="Q11" s="376"/>
      <c r="R11" s="376"/>
      <c r="S11" s="377"/>
      <c r="T11" s="20" t="str">
        <f>IF(N11="O",MAX(T10:T$289)+1,"")</f>
        <v/>
      </c>
      <c r="U11" s="20" t="str">
        <f>IF(Q11="O",MAX(U10:U$289)+1,"")</f>
        <v/>
      </c>
      <c r="V11" s="73" t="str">
        <f t="shared" si="0"/>
        <v/>
      </c>
      <c r="W11" s="73" t="str">
        <f t="shared" si="1"/>
        <v/>
      </c>
      <c r="X11" s="73"/>
      <c r="Y11" s="74" t="str">
        <f t="shared" si="2"/>
        <v/>
      </c>
      <c r="Z11" s="74" t="str">
        <f t="shared" si="3"/>
        <v/>
      </c>
      <c r="AA11" s="74"/>
      <c r="AB11" s="75" t="str">
        <f t="shared" si="4"/>
        <v/>
      </c>
      <c r="AC11" s="75" t="str">
        <f t="shared" si="5"/>
        <v/>
      </c>
      <c r="AD11" s="75"/>
      <c r="AE11" s="76" t="str">
        <f t="shared" si="6"/>
        <v/>
      </c>
      <c r="AF11" s="76" t="str">
        <f t="shared" si="7"/>
        <v/>
      </c>
      <c r="AG11" s="76"/>
      <c r="AH11" s="352"/>
      <c r="AI11" s="353" t="str">
        <f t="shared" si="8"/>
        <v/>
      </c>
      <c r="AJ11" s="352"/>
      <c r="AK11" s="352"/>
      <c r="AQ11" s="72" t="str">
        <f t="shared" si="9"/>
        <v/>
      </c>
    </row>
    <row r="12" spans="1:44" x14ac:dyDescent="0.25">
      <c r="A12" s="500"/>
      <c r="B12" s="433"/>
      <c r="C12" s="501"/>
      <c r="D12" s="367"/>
      <c r="E12" s="368"/>
      <c r="F12" s="368"/>
      <c r="G12" s="368"/>
      <c r="H12" s="368"/>
      <c r="I12" s="368"/>
      <c r="J12" s="368"/>
      <c r="K12" s="369"/>
      <c r="L12" s="368"/>
      <c r="M12" s="369"/>
      <c r="N12" s="374"/>
      <c r="O12" s="375"/>
      <c r="P12" s="375"/>
      <c r="Q12" s="376"/>
      <c r="R12" s="376"/>
      <c r="S12" s="377"/>
      <c r="T12" s="20" t="str">
        <f>IF(N12="O",MAX(T11:T$289)+1,"")</f>
        <v/>
      </c>
      <c r="U12" s="20" t="str">
        <f>IF(Q12="O",MAX(U11:U$289)+1,"")</f>
        <v/>
      </c>
      <c r="V12" s="73" t="str">
        <f t="shared" si="0"/>
        <v/>
      </c>
      <c r="W12" s="73" t="str">
        <f t="shared" si="1"/>
        <v/>
      </c>
      <c r="X12" s="73"/>
      <c r="Y12" s="74" t="str">
        <f t="shared" si="2"/>
        <v/>
      </c>
      <c r="Z12" s="74" t="str">
        <f t="shared" si="3"/>
        <v/>
      </c>
      <c r="AA12" s="74"/>
      <c r="AB12" s="75" t="str">
        <f t="shared" si="4"/>
        <v/>
      </c>
      <c r="AC12" s="75" t="str">
        <f t="shared" si="5"/>
        <v/>
      </c>
      <c r="AD12" s="75"/>
      <c r="AE12" s="76" t="str">
        <f t="shared" si="6"/>
        <v/>
      </c>
      <c r="AF12" s="76" t="str">
        <f t="shared" si="7"/>
        <v/>
      </c>
      <c r="AG12" s="76"/>
      <c r="AH12" s="352"/>
      <c r="AI12" s="353" t="str">
        <f t="shared" si="8"/>
        <v/>
      </c>
      <c r="AJ12" s="352"/>
      <c r="AK12" s="352"/>
      <c r="AQ12" s="72" t="str">
        <f t="shared" si="9"/>
        <v/>
      </c>
    </row>
    <row r="13" spans="1:44" x14ac:dyDescent="0.25">
      <c r="A13" s="500"/>
      <c r="B13" s="433"/>
      <c r="C13" s="501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8"/>
      <c r="T13" s="20" t="str">
        <f>IF(N13="O",MAX(T12:T$289)+1,"")</f>
        <v/>
      </c>
      <c r="U13" s="20" t="str">
        <f>IF(Q13="O",MAX(U12:U$289)+1,"")</f>
        <v/>
      </c>
      <c r="V13" s="361"/>
      <c r="W13" s="361"/>
      <c r="X13" s="361"/>
      <c r="Y13" s="361" t="str">
        <f t="shared" si="2"/>
        <v/>
      </c>
      <c r="Z13" s="361"/>
      <c r="AA13" s="361"/>
      <c r="AB13" s="361"/>
      <c r="AC13" s="361"/>
      <c r="AD13" s="361"/>
      <c r="AE13" s="361"/>
      <c r="AF13" s="361"/>
      <c r="AG13" s="361"/>
      <c r="AH13" s="363"/>
      <c r="AI13" s="364" t="str">
        <f t="shared" si="8"/>
        <v/>
      </c>
      <c r="AJ13" s="363"/>
      <c r="AK13" s="363"/>
      <c r="AQ13" s="72" t="str">
        <f t="shared" si="9"/>
        <v/>
      </c>
    </row>
    <row r="14" spans="1:44" x14ac:dyDescent="0.25">
      <c r="A14" s="500"/>
      <c r="B14" s="433"/>
      <c r="C14" s="517" t="s">
        <v>25</v>
      </c>
      <c r="D14" s="90">
        <v>43090</v>
      </c>
      <c r="E14" s="153">
        <v>0.29166666666666669</v>
      </c>
      <c r="F14" s="153">
        <v>0.91666666666666663</v>
      </c>
      <c r="G14" s="153">
        <f>IF(AND(E14="",F14=""),"",MOD(F14-E14,1))</f>
        <v>0.625</v>
      </c>
      <c r="H14" s="155" t="str">
        <f t="shared" ref="H14:H26" si="10">IF(E14="","",IF($E14&lt;$AL$3,$AL$3-$E14,""))</f>
        <v/>
      </c>
      <c r="I14" s="155" t="str">
        <f t="shared" ref="I14:I26" si="11">IF(F14="","",IF($F14&gt;$AM$3,$F14-$AM$3,""))</f>
        <v/>
      </c>
      <c r="J14" s="155" t="str">
        <f>IF(AND(H14="",I14=""),"",SUM(H14,I14))</f>
        <v/>
      </c>
      <c r="K14" s="95" t="str">
        <f>IF(J14="","",J14*24)</f>
        <v/>
      </c>
      <c r="L14" s="153">
        <f>IF(AND(E14="",F14=""),"",IF(J14&lt;&gt;"",G14-J14,G14))</f>
        <v>0.625</v>
      </c>
      <c r="M14" s="92">
        <f>IF(L14="","",L14*24)</f>
        <v>15</v>
      </c>
      <c r="N14" s="188" t="str">
        <f>IF(AND(K14="",M14=""),"",IF(OR(SUM($O$5:$P$9,K$14:K14,M$14:M14)&lt;=25,AND(SUM($O$5:$P$9,K13:K$13,M13:M$13)&lt;=25,SUM($O$5:$P$9,K$13:K14,M$13:M14)&gt;25)),"O","N"))</f>
        <v>O</v>
      </c>
      <c r="O14" s="92" t="str">
        <f>IF(OR(N14="N",N14=""),"",IF(K14="","",IF((25-SUM(O$5:O13,P$5:P13))&gt;K14,K14,25-SUM(O$5:O13,P$5:P13))))</f>
        <v/>
      </c>
      <c r="P14" s="92">
        <f>IF(OR(N14="N",N14=""),"",IF(M14="","",IF(25-SUM($O$5:O14,$P$5:P13)&gt;M14,M14,25-SUM($O$5:O14,$P$5:P13))))</f>
        <v>15</v>
      </c>
      <c r="Q14" s="94" t="str">
        <f>IF(AND(N14="O",SUM(O14,P14)=SUM(K14,M14)),"",IF(AND(N14="O",SUM(O14,P14)&lt;SUM(K14,M14)),"O",IF(N14="N","O","")))</f>
        <v/>
      </c>
      <c r="R14" s="92" t="str">
        <f>IF(Q14="","",IF(AND(N14="O",Q14="O"),IF(K14="","",K14-O14),IF(N14="N",IF(K14="","",K14),"")))</f>
        <v/>
      </c>
      <c r="S14" s="98" t="str">
        <f>IF(Q14="","",IF(AND(N14="O",Q14="O"),IF(M14="","",M14-P14),IF(N14="N",IF(M14="","",M14),"")))</f>
        <v/>
      </c>
      <c r="T14" s="20">
        <f>IF(N14="O",MAX(T$3:T13)+1,"")</f>
        <v>1</v>
      </c>
      <c r="U14" s="20" t="str">
        <f>IF(Q14="O",MAX(U$3:U13)+1,"")</f>
        <v/>
      </c>
      <c r="V14" s="73">
        <f t="shared" ref="V14:V26" ca="1" si="12">IF(W14&lt;&gt;"",IF($B$5="temps complet",INDEX(TC_0_à_14,MATCH($B$3,INDICES_BRUT,0),MATCH($B$6,TC_NBI_0_à_14,0)),IF($B$5="temps partiel",INDEX(TP_0_à_14,MATCH($B$3,INDICES_BRUT,0),MATCH($B$6,TP_NBI_0_à_14,0)))),"")</f>
        <v>11.33</v>
      </c>
      <c r="W14" s="73">
        <f t="shared" ref="W14:W26" si="13">IF(T14="","",IF(OR(AQ14="D",AQ14="F"),"",IF(OR(AND(N14="O",Q14="",P14&lt;=14),AND(N14="O",Q14="O",P14&lt;=14)),P14,14)))</f>
        <v>14</v>
      </c>
      <c r="X14" s="73"/>
      <c r="Y14" s="74">
        <f t="shared" ca="1" si="2"/>
        <v>11.33</v>
      </c>
      <c r="Z14" s="74">
        <f t="shared" ref="Z14:Z26" si="14">IF(T14="","",IF(OR(AQ14="D",AQ14="F"),"",IF(OR(AND(N14="O",Q14="",P14&gt;14),AND(N14="O",Q14="O",P14&gt;14)),P14-14,"")))</f>
        <v>1</v>
      </c>
      <c r="AA14" s="74"/>
      <c r="AB14" s="75" t="str">
        <f t="shared" ref="AB14:AB26" si="15">IF(AC14&lt;&gt;"",IF($B$5="temps complet",VLOOKUP($B$3,ZONE_TC,15,FALSE),IF($B$5="temps partiel",VLOOKUP($B$3,ZONE_TP,29,FALSE))),"")</f>
        <v/>
      </c>
      <c r="AC14" s="75" t="str">
        <f t="shared" ref="AC14:AC26" si="16">IF(T14="","",IF(OR(AND(OR(AQ14="D",AQ14="F"),N14="O",Q14=""),AND(OR(AQ14="D",AQ14="F"),N14="O",Q14="O")),P14,""))</f>
        <v/>
      </c>
      <c r="AD14" s="75"/>
      <c r="AE14" s="76" t="str">
        <f t="shared" ref="AE14:AE26" si="17">IF(AF14&lt;&gt;"",IF($B$5="temps complet",VLOOKUP($B$3,ZONE_TC,16,FALSE),IF($B$5="temps partiel",VLOOKUP($B$3,ZONE_TP,30,FALSE))),"")</f>
        <v/>
      </c>
      <c r="AF14" s="76" t="str">
        <f t="shared" ref="AF14:AF26" si="18">IF(T14="","",IF(O14="","",O14))</f>
        <v/>
      </c>
      <c r="AG14" s="76"/>
      <c r="AH14" s="352"/>
      <c r="AI14" s="353" t="str">
        <f t="shared" si="8"/>
        <v/>
      </c>
      <c r="AJ14" s="352"/>
      <c r="AK14" s="352"/>
      <c r="AQ14" s="72" t="str">
        <f t="shared" si="9"/>
        <v/>
      </c>
    </row>
    <row r="15" spans="1:44" x14ac:dyDescent="0.25">
      <c r="A15" s="500"/>
      <c r="B15" s="433"/>
      <c r="C15" s="517"/>
      <c r="D15" s="90">
        <v>43091</v>
      </c>
      <c r="E15" s="153">
        <v>0.38194444444444442</v>
      </c>
      <c r="F15" s="153">
        <v>0.72569444444444453</v>
      </c>
      <c r="G15" s="153">
        <f t="shared" ref="G15:G26" si="19">IF(AND(E15="",F15=""),"",MOD(F15-E15,1))</f>
        <v>0.34375000000000011</v>
      </c>
      <c r="H15" s="155" t="str">
        <f t="shared" si="10"/>
        <v/>
      </c>
      <c r="I15" s="155" t="str">
        <f t="shared" si="11"/>
        <v/>
      </c>
      <c r="J15" s="155" t="str">
        <f t="shared" ref="J15:J26" si="20">IF(AND(H15="",I15=""),"",SUM(H15,I15))</f>
        <v/>
      </c>
      <c r="K15" s="95" t="str">
        <f t="shared" ref="K15:K26" si="21">IF(J15="","",J15*24)</f>
        <v/>
      </c>
      <c r="L15" s="153">
        <f t="shared" ref="L15:L26" si="22">IF(AND(E15="",F15=""),"",IF(J15&lt;&gt;"",G15-J15,G15))</f>
        <v>0.34375000000000011</v>
      </c>
      <c r="M15" s="92">
        <f t="shared" ref="M15:M26" si="23">IF(L15="","",L15*24)</f>
        <v>8.2500000000000036</v>
      </c>
      <c r="N15" s="188" t="str">
        <f>IF(AND(K15="",M15=""),"",IF(OR(SUM($O$5:$P$9,K$14:K15,M$14:M15)&lt;=25,AND(SUM($O$5:$P$9,K$13:K14,M$13:M14)&lt;=25,SUM($O$5:$P$9,K$13:K15,M$13:M15)&gt;25)),"O","N"))</f>
        <v>O</v>
      </c>
      <c r="O15" s="92" t="str">
        <f>IF(OR(N15="N",N15=""),"",IF(K15="","",IF((25-SUM(O$5:O14,P$5:P14))&gt;K15,K15,25-SUM(O$5:O14,P$5:P14))))</f>
        <v/>
      </c>
      <c r="P15" s="92">
        <f>IF(OR(N15="N",N15=""),"",IF(M15="","",IF(25-SUM($O$5:O15,$P$5:P14)&gt;M15,M15,25-SUM($O$5:O15,$P$5:P14))))</f>
        <v>8.2500000000000036</v>
      </c>
      <c r="Q15" s="94" t="str">
        <f t="shared" ref="Q15:Q26" si="24">IF(AND(N15="O",SUM(O15,P15)=SUM(K15,M15)),"",IF(AND(N15="O",SUM(O15,P15)&lt;SUM(K15,M15)),"O",IF(N15="N","O","")))</f>
        <v/>
      </c>
      <c r="R15" s="92" t="str">
        <f t="shared" ref="R15:R26" si="25">IF(Q15="","",IF(AND(N15="O",Q15="O"),IF(K15="","",K15-O15),IF(N15="N",IF(K15="","",K15),"")))</f>
        <v/>
      </c>
      <c r="S15" s="98" t="str">
        <f t="shared" ref="S15:S26" si="26">IF(Q15="","",IF(AND(N15="O",Q15="O"),IF(M15="","",M15-P15),IF(N15="N",IF(M15="","",M15),"")))</f>
        <v/>
      </c>
      <c r="T15" s="20">
        <f>IF(N15="O",MAX(T$3:T14)+1,"")</f>
        <v>2</v>
      </c>
      <c r="U15" s="20" t="str">
        <f>IF(Q15="O",MAX(U$3:U14)+1,"")</f>
        <v/>
      </c>
      <c r="V15" s="73">
        <f t="shared" ca="1" si="12"/>
        <v>11.33</v>
      </c>
      <c r="W15" s="73">
        <f t="shared" si="13"/>
        <v>8.2500000000000036</v>
      </c>
      <c r="X15" s="73"/>
      <c r="Y15" s="74" t="str">
        <f t="shared" si="2"/>
        <v/>
      </c>
      <c r="Z15" s="74" t="str">
        <f t="shared" si="14"/>
        <v/>
      </c>
      <c r="AA15" s="74"/>
      <c r="AB15" s="75" t="str">
        <f t="shared" si="15"/>
        <v/>
      </c>
      <c r="AC15" s="75" t="str">
        <f t="shared" si="16"/>
        <v/>
      </c>
      <c r="AD15" s="75"/>
      <c r="AE15" s="76" t="str">
        <f t="shared" si="17"/>
        <v/>
      </c>
      <c r="AF15" s="76" t="str">
        <f t="shared" si="18"/>
        <v/>
      </c>
      <c r="AG15" s="76"/>
      <c r="AH15" s="352"/>
      <c r="AI15" s="353" t="str">
        <f t="shared" si="8"/>
        <v/>
      </c>
      <c r="AJ15" s="352"/>
      <c r="AK15" s="352"/>
      <c r="AQ15" s="72" t="str">
        <f t="shared" si="9"/>
        <v/>
      </c>
    </row>
    <row r="16" spans="1:44" ht="14.45" customHeight="1" x14ac:dyDescent="0.25">
      <c r="A16" s="500"/>
      <c r="B16" s="433"/>
      <c r="C16" s="517"/>
      <c r="D16" s="90">
        <v>43093</v>
      </c>
      <c r="E16" s="153">
        <v>0.41666666666666669</v>
      </c>
      <c r="F16" s="153">
        <v>0.5</v>
      </c>
      <c r="G16" s="153">
        <f t="shared" si="19"/>
        <v>8.3333333333333315E-2</v>
      </c>
      <c r="H16" s="155" t="str">
        <f t="shared" si="10"/>
        <v/>
      </c>
      <c r="I16" s="155" t="str">
        <f t="shared" si="11"/>
        <v/>
      </c>
      <c r="J16" s="155" t="str">
        <f t="shared" si="20"/>
        <v/>
      </c>
      <c r="K16" s="95" t="str">
        <f t="shared" si="21"/>
        <v/>
      </c>
      <c r="L16" s="153">
        <f t="shared" si="22"/>
        <v>8.3333333333333315E-2</v>
      </c>
      <c r="M16" s="92">
        <f t="shared" si="23"/>
        <v>1.9999999999999996</v>
      </c>
      <c r="N16" s="188" t="str">
        <f>IF(AND(K16="",M16=""),"",IF(OR(SUM($O$5:$P$9,K$14:K16,M$14:M16)&lt;=25,AND(SUM($O$5:$P$9,K$13:K15,M$13:M15)&lt;=25,SUM($O$5:$P$9,K$13:K16,M$13:M16)&gt;25)),"O","N"))</f>
        <v>O</v>
      </c>
      <c r="O16" s="92" t="str">
        <f>IF(OR(N16="N",N16=""),"",IF(K16="","",IF((25-SUM(O$5:O15,P$5:P15))&gt;K16,K16,25-SUM(O$5:O15,P$5:P15))))</f>
        <v/>
      </c>
      <c r="P16" s="92">
        <f>IF(OR(N16="N",N16=""),"",IF(M16="","",IF(25-SUM($O$5:O16,$P$5:P15)&gt;M16,M16,25-SUM($O$5:O16,$P$5:P15))))</f>
        <v>1.7499999999999964</v>
      </c>
      <c r="Q16" s="94" t="str">
        <f t="shared" si="24"/>
        <v>O</v>
      </c>
      <c r="R16" s="92" t="str">
        <f t="shared" si="25"/>
        <v/>
      </c>
      <c r="S16" s="98">
        <f t="shared" si="26"/>
        <v>0.25000000000000311</v>
      </c>
      <c r="T16" s="20">
        <f>IF(N16="O",MAX(T$3:T15)+1,"")</f>
        <v>3</v>
      </c>
      <c r="U16" s="20">
        <f>IF(Q16="O",MAX(U$3:U15)+1,"")</f>
        <v>1</v>
      </c>
      <c r="V16" s="73" t="str">
        <f t="shared" si="12"/>
        <v/>
      </c>
      <c r="W16" s="73" t="str">
        <f t="shared" si="13"/>
        <v/>
      </c>
      <c r="X16" s="73"/>
      <c r="Y16" s="74" t="str">
        <f t="shared" si="2"/>
        <v/>
      </c>
      <c r="Z16" s="74" t="str">
        <f t="shared" si="14"/>
        <v/>
      </c>
      <c r="AA16" s="74"/>
      <c r="AB16" s="75">
        <f t="shared" ca="1" si="15"/>
        <v>17.82</v>
      </c>
      <c r="AC16" s="75">
        <f t="shared" si="16"/>
        <v>1.7499999999999964</v>
      </c>
      <c r="AD16" s="75"/>
      <c r="AE16" s="76" t="str">
        <f t="shared" si="17"/>
        <v/>
      </c>
      <c r="AF16" s="76" t="str">
        <f t="shared" si="18"/>
        <v/>
      </c>
      <c r="AG16" s="76"/>
      <c r="AH16" s="352"/>
      <c r="AI16" s="353" t="str">
        <f t="shared" si="8"/>
        <v/>
      </c>
      <c r="AJ16" s="352"/>
      <c r="AK16" s="352"/>
      <c r="AQ16" s="72" t="str">
        <f t="shared" si="9"/>
        <v>D</v>
      </c>
    </row>
    <row r="17" spans="1:48" x14ac:dyDescent="0.25">
      <c r="A17" s="500"/>
      <c r="B17" s="433"/>
      <c r="C17" s="517"/>
      <c r="D17" s="90">
        <v>43095</v>
      </c>
      <c r="E17" s="153">
        <v>0.29166666666666669</v>
      </c>
      <c r="F17" s="153">
        <v>0.375</v>
      </c>
      <c r="G17" s="153">
        <f t="shared" si="19"/>
        <v>8.3333333333333315E-2</v>
      </c>
      <c r="H17" s="155" t="str">
        <f t="shared" si="10"/>
        <v/>
      </c>
      <c r="I17" s="155" t="str">
        <f t="shared" si="11"/>
        <v/>
      </c>
      <c r="J17" s="155" t="str">
        <f t="shared" si="20"/>
        <v/>
      </c>
      <c r="K17" s="95" t="str">
        <f t="shared" si="21"/>
        <v/>
      </c>
      <c r="L17" s="153">
        <f t="shared" si="22"/>
        <v>8.3333333333333315E-2</v>
      </c>
      <c r="M17" s="92">
        <f t="shared" si="23"/>
        <v>1.9999999999999996</v>
      </c>
      <c r="N17" s="188" t="str">
        <f>IF(AND(K17="",M17=""),"",IF(OR(SUM($O$5:$P$9,K$14:K17,M$14:M17)&lt;=25,AND(SUM($O$5:$P$9,K$13:K16,M$13:M16)&lt;=25,SUM($O$5:$P$9,K$13:K17,M$13:M17)&gt;25)),"O","N"))</f>
        <v>N</v>
      </c>
      <c r="O17" s="92" t="str">
        <f>IF(OR(N17="N",N17=""),"",IF(K17="","",IF((25-SUM(O$5:O16,P$5:P16))&gt;K17,K17,25-SUM(O$5:O16,P$5:P16))))</f>
        <v/>
      </c>
      <c r="P17" s="92" t="str">
        <f>IF(OR(N17="N",N17=""),"",IF(M17="","",IF(25-SUM($O$5:O17,$P$5:P16)&gt;M17,M17,25-SUM($O$5:O17,$P$5:P16))))</f>
        <v/>
      </c>
      <c r="Q17" s="94" t="str">
        <f t="shared" si="24"/>
        <v>O</v>
      </c>
      <c r="R17" s="92" t="str">
        <f t="shared" si="25"/>
        <v/>
      </c>
      <c r="S17" s="98">
        <f t="shared" si="26"/>
        <v>1.9999999999999996</v>
      </c>
      <c r="T17" s="20" t="str">
        <f>IF(N17="O",MAX(T$3:T16)+1,"")</f>
        <v/>
      </c>
      <c r="U17" s="20">
        <f>IF(Q17="O",MAX(U$3:U16)+1,"")</f>
        <v>2</v>
      </c>
      <c r="V17" s="73" t="str">
        <f t="shared" si="12"/>
        <v/>
      </c>
      <c r="W17" s="73" t="str">
        <f t="shared" si="13"/>
        <v/>
      </c>
      <c r="X17" s="73"/>
      <c r="Y17" s="74" t="str">
        <f t="shared" si="2"/>
        <v/>
      </c>
      <c r="Z17" s="74" t="str">
        <f t="shared" si="14"/>
        <v/>
      </c>
      <c r="AA17" s="74"/>
      <c r="AB17" s="75" t="str">
        <f t="shared" si="15"/>
        <v/>
      </c>
      <c r="AC17" s="75" t="str">
        <f t="shared" si="16"/>
        <v/>
      </c>
      <c r="AD17" s="75"/>
      <c r="AE17" s="76" t="str">
        <f t="shared" si="17"/>
        <v/>
      </c>
      <c r="AF17" s="76" t="str">
        <f t="shared" si="18"/>
        <v/>
      </c>
      <c r="AG17" s="76"/>
      <c r="AH17" s="352"/>
      <c r="AI17" s="353" t="str">
        <f t="shared" si="8"/>
        <v/>
      </c>
      <c r="AJ17" s="352"/>
      <c r="AK17" s="352"/>
      <c r="AQ17" s="72" t="str">
        <f t="shared" si="9"/>
        <v/>
      </c>
    </row>
    <row r="18" spans="1:48" x14ac:dyDescent="0.25">
      <c r="A18" s="500"/>
      <c r="B18" s="433"/>
      <c r="C18" s="517"/>
      <c r="D18" s="90"/>
      <c r="E18" s="153"/>
      <c r="F18" s="153"/>
      <c r="G18" s="153" t="str">
        <f t="shared" si="19"/>
        <v/>
      </c>
      <c r="H18" s="155" t="str">
        <f t="shared" si="10"/>
        <v/>
      </c>
      <c r="I18" s="155" t="str">
        <f t="shared" si="11"/>
        <v/>
      </c>
      <c r="J18" s="155" t="str">
        <f t="shared" si="20"/>
        <v/>
      </c>
      <c r="K18" s="95" t="str">
        <f t="shared" si="21"/>
        <v/>
      </c>
      <c r="L18" s="153" t="str">
        <f t="shared" si="22"/>
        <v/>
      </c>
      <c r="M18" s="92" t="str">
        <f t="shared" si="23"/>
        <v/>
      </c>
      <c r="N18" s="188" t="str">
        <f>IF(AND(K18="",M18=""),"",IF(OR(SUM($O$5:$P$9,K$14:K18,M$14:M18)&lt;=25,AND(SUM($O$5:$P$9,K$13:K17,M$13:M17)&lt;=25,SUM($O$5:$P$9,K$13:K18,M$13:M18)&gt;25)),"O","N"))</f>
        <v/>
      </c>
      <c r="O18" s="92" t="str">
        <f>IF(OR(N18="N",N18=""),"",IF(K18="","",IF((25-SUM(O$5:O17,P$5:P17))&gt;K18,K18,25-SUM(O$5:O17,P$5:P17))))</f>
        <v/>
      </c>
      <c r="P18" s="92" t="str">
        <f>IF(OR(N18="N",N18=""),"",IF(M18="","",IF(25-SUM($O$5:O18,$P$5:P17)&gt;M18,M18,25-SUM($O$5:O18,$P$5:P17))))</f>
        <v/>
      </c>
      <c r="Q18" s="94" t="str">
        <f t="shared" si="24"/>
        <v/>
      </c>
      <c r="R18" s="92" t="str">
        <f t="shared" si="25"/>
        <v/>
      </c>
      <c r="S18" s="98" t="str">
        <f t="shared" si="26"/>
        <v/>
      </c>
      <c r="T18" s="20" t="str">
        <f>IF(N18="O",MAX(T$3:T17)+1,"")</f>
        <v/>
      </c>
      <c r="U18" s="20" t="str">
        <f>IF(Q18="O",MAX(U$3:U17)+1,"")</f>
        <v/>
      </c>
      <c r="V18" s="73" t="str">
        <f t="shared" si="12"/>
        <v/>
      </c>
      <c r="W18" s="73" t="str">
        <f t="shared" si="13"/>
        <v/>
      </c>
      <c r="X18" s="73"/>
      <c r="Y18" s="74" t="str">
        <f t="shared" si="2"/>
        <v/>
      </c>
      <c r="Z18" s="74" t="str">
        <f t="shared" si="14"/>
        <v/>
      </c>
      <c r="AA18" s="74"/>
      <c r="AB18" s="75" t="str">
        <f t="shared" si="15"/>
        <v/>
      </c>
      <c r="AC18" s="75" t="str">
        <f t="shared" si="16"/>
        <v/>
      </c>
      <c r="AD18" s="75"/>
      <c r="AE18" s="76" t="str">
        <f t="shared" si="17"/>
        <v/>
      </c>
      <c r="AF18" s="76" t="str">
        <f t="shared" si="18"/>
        <v/>
      </c>
      <c r="AG18" s="76"/>
      <c r="AH18" s="352"/>
      <c r="AI18" s="353" t="str">
        <f t="shared" si="8"/>
        <v/>
      </c>
      <c r="AJ18" s="352"/>
      <c r="AK18" s="352"/>
      <c r="AQ18" s="72" t="str">
        <f t="shared" si="9"/>
        <v/>
      </c>
    </row>
    <row r="19" spans="1:48" x14ac:dyDescent="0.25">
      <c r="A19" s="500"/>
      <c r="B19" s="433"/>
      <c r="C19" s="517"/>
      <c r="D19" s="90"/>
      <c r="E19" s="153"/>
      <c r="F19" s="153"/>
      <c r="G19" s="153" t="str">
        <f t="shared" si="19"/>
        <v/>
      </c>
      <c r="H19" s="155" t="str">
        <f t="shared" si="10"/>
        <v/>
      </c>
      <c r="I19" s="155" t="str">
        <f t="shared" si="11"/>
        <v/>
      </c>
      <c r="J19" s="155" t="str">
        <f t="shared" si="20"/>
        <v/>
      </c>
      <c r="K19" s="95" t="str">
        <f t="shared" si="21"/>
        <v/>
      </c>
      <c r="L19" s="153" t="str">
        <f t="shared" si="22"/>
        <v/>
      </c>
      <c r="M19" s="92" t="str">
        <f t="shared" si="23"/>
        <v/>
      </c>
      <c r="N19" s="188" t="str">
        <f>IF(AND(K19="",M19=""),"",IF(OR(SUM($O$5:$P$9,K$14:K19,M$14:M19)&lt;=25,AND(SUM($O$5:$P$9,K$13:K18,M$13:M18)&lt;=25,SUM($O$5:$P$9,K$13:K19,M$13:M19)&gt;25)),"O","N"))</f>
        <v/>
      </c>
      <c r="O19" s="92" t="str">
        <f>IF(OR(N19="N",N19=""),"",IF(K19="","",IF((25-SUM(O$5:O18,P$5:P18))&gt;K19,K19,25-SUM(O$5:O18,P$5:P18))))</f>
        <v/>
      </c>
      <c r="P19" s="92" t="str">
        <f>IF(OR(N19="N",N19=""),"",IF(M19="","",IF(25-SUM($O$5:O19,$P$5:P18)&gt;M19,M19,25-SUM($O$5:O19,$P$5:P18))))</f>
        <v/>
      </c>
      <c r="Q19" s="94" t="str">
        <f t="shared" si="24"/>
        <v/>
      </c>
      <c r="R19" s="92" t="str">
        <f t="shared" si="25"/>
        <v/>
      </c>
      <c r="S19" s="98" t="str">
        <f t="shared" si="26"/>
        <v/>
      </c>
      <c r="T19" s="20" t="str">
        <f>IF(N19="O",MAX(T$3:T18)+1,"")</f>
        <v/>
      </c>
      <c r="U19" s="20" t="str">
        <f>IF(Q19="O",MAX(U$3:U18)+1,"")</f>
        <v/>
      </c>
      <c r="V19" s="73" t="str">
        <f t="shared" si="12"/>
        <v/>
      </c>
      <c r="W19" s="73" t="str">
        <f t="shared" si="13"/>
        <v/>
      </c>
      <c r="X19" s="73"/>
      <c r="Y19" s="74" t="str">
        <f t="shared" si="2"/>
        <v/>
      </c>
      <c r="Z19" s="74" t="str">
        <f t="shared" si="14"/>
        <v/>
      </c>
      <c r="AA19" s="74"/>
      <c r="AB19" s="75" t="str">
        <f t="shared" si="15"/>
        <v/>
      </c>
      <c r="AC19" s="75" t="str">
        <f t="shared" si="16"/>
        <v/>
      </c>
      <c r="AD19" s="75"/>
      <c r="AE19" s="76" t="str">
        <f t="shared" si="17"/>
        <v/>
      </c>
      <c r="AF19" s="76" t="str">
        <f t="shared" si="18"/>
        <v/>
      </c>
      <c r="AG19" s="76"/>
      <c r="AH19" s="352"/>
      <c r="AI19" s="353" t="str">
        <f t="shared" si="8"/>
        <v/>
      </c>
      <c r="AJ19" s="352"/>
      <c r="AK19" s="352"/>
      <c r="AQ19" s="72" t="str">
        <f t="shared" si="9"/>
        <v/>
      </c>
    </row>
    <row r="20" spans="1:48" x14ac:dyDescent="0.25">
      <c r="A20" s="500"/>
      <c r="B20" s="433"/>
      <c r="C20" s="517"/>
      <c r="D20" s="90"/>
      <c r="E20" s="153"/>
      <c r="F20" s="153"/>
      <c r="G20" s="153" t="str">
        <f t="shared" si="19"/>
        <v/>
      </c>
      <c r="H20" s="155" t="str">
        <f t="shared" si="10"/>
        <v/>
      </c>
      <c r="I20" s="155" t="str">
        <f t="shared" si="11"/>
        <v/>
      </c>
      <c r="J20" s="155" t="str">
        <f t="shared" si="20"/>
        <v/>
      </c>
      <c r="K20" s="95" t="str">
        <f t="shared" si="21"/>
        <v/>
      </c>
      <c r="L20" s="153" t="str">
        <f t="shared" si="22"/>
        <v/>
      </c>
      <c r="M20" s="92" t="str">
        <f t="shared" si="23"/>
        <v/>
      </c>
      <c r="N20" s="188" t="str">
        <f>IF(AND(K20="",M20=""),"",IF(OR(SUM($O$5:$P$9,K$14:K20,M$14:M20)&lt;=25,AND(SUM($O$5:$P$9,K$13:K19,M$13:M19)&lt;=25,SUM($O$5:$P$9,K$13:K20,M$13:M20)&gt;25)),"O","N"))</f>
        <v/>
      </c>
      <c r="O20" s="92" t="str">
        <f>IF(OR(N20="N",N20=""),"",IF(K20="","",IF((25-SUM(O$5:O19,P$5:P19))&gt;K20,K20,25-SUM(O$5:O19,P$5:P19))))</f>
        <v/>
      </c>
      <c r="P20" s="92" t="str">
        <f>IF(OR(N20="N",N20=""),"",IF(M20="","",IF(25-SUM($O$5:O20,$P$5:P19)&gt;M20,M20,25-SUM($O$5:O20,$P$5:P19))))</f>
        <v/>
      </c>
      <c r="Q20" s="94" t="str">
        <f t="shared" si="24"/>
        <v/>
      </c>
      <c r="R20" s="92" t="str">
        <f t="shared" si="25"/>
        <v/>
      </c>
      <c r="S20" s="98" t="str">
        <f t="shared" si="26"/>
        <v/>
      </c>
      <c r="T20" s="20" t="str">
        <f>IF(N20="O",MAX(T$3:T19)+1,"")</f>
        <v/>
      </c>
      <c r="U20" s="20" t="str">
        <f>IF(Q20="O",MAX(U$3:U19)+1,"")</f>
        <v/>
      </c>
      <c r="V20" s="73" t="str">
        <f t="shared" si="12"/>
        <v/>
      </c>
      <c r="W20" s="73" t="str">
        <f t="shared" si="13"/>
        <v/>
      </c>
      <c r="X20" s="73"/>
      <c r="Y20" s="74" t="str">
        <f t="shared" si="2"/>
        <v/>
      </c>
      <c r="Z20" s="74" t="str">
        <f t="shared" si="14"/>
        <v/>
      </c>
      <c r="AA20" s="74"/>
      <c r="AB20" s="75" t="str">
        <f t="shared" si="15"/>
        <v/>
      </c>
      <c r="AC20" s="75" t="str">
        <f t="shared" si="16"/>
        <v/>
      </c>
      <c r="AD20" s="75"/>
      <c r="AE20" s="76" t="str">
        <f t="shared" si="17"/>
        <v/>
      </c>
      <c r="AF20" s="76" t="str">
        <f t="shared" si="18"/>
        <v/>
      </c>
      <c r="AG20" s="76"/>
      <c r="AH20" s="352"/>
      <c r="AI20" s="353" t="str">
        <f t="shared" si="8"/>
        <v/>
      </c>
      <c r="AJ20" s="352"/>
      <c r="AK20" s="352"/>
      <c r="AQ20" s="72" t="str">
        <f t="shared" si="9"/>
        <v/>
      </c>
    </row>
    <row r="21" spans="1:48" x14ac:dyDescent="0.25">
      <c r="A21" s="500"/>
      <c r="B21" s="433"/>
      <c r="C21" s="517"/>
      <c r="D21" s="90"/>
      <c r="E21" s="153"/>
      <c r="F21" s="153"/>
      <c r="G21" s="153" t="str">
        <f t="shared" si="19"/>
        <v/>
      </c>
      <c r="H21" s="155" t="str">
        <f t="shared" si="10"/>
        <v/>
      </c>
      <c r="I21" s="155" t="str">
        <f t="shared" si="11"/>
        <v/>
      </c>
      <c r="J21" s="155" t="str">
        <f t="shared" si="20"/>
        <v/>
      </c>
      <c r="K21" s="95" t="str">
        <f t="shared" si="21"/>
        <v/>
      </c>
      <c r="L21" s="153" t="str">
        <f t="shared" si="22"/>
        <v/>
      </c>
      <c r="M21" s="92" t="str">
        <f t="shared" si="23"/>
        <v/>
      </c>
      <c r="N21" s="188" t="str">
        <f>IF(AND(K21="",M21=""),"",IF(OR(SUM($O$5:$P$9,K$14:K21,M$14:M21)&lt;=25,AND(SUM($O$5:$P$9,K$13:K20,M$13:M20)&lt;=25,SUM($O$5:$P$9,K$13:K21,M$13:M21)&gt;25)),"O","N"))</f>
        <v/>
      </c>
      <c r="O21" s="92" t="str">
        <f>IF(OR(N21="N",N21=""),"",IF(K21="","",IF((25-SUM(O$5:O20,P$5:P20))&gt;K21,K21,25-SUM(O$5:O20,P$5:P20))))</f>
        <v/>
      </c>
      <c r="P21" s="92" t="str">
        <f>IF(OR(N21="N",N21=""),"",IF(M21="","",IF(25-SUM($O$5:O21,$P$5:P20)&gt;M21,M21,25-SUM($O$5:O21,$P$5:P20))))</f>
        <v/>
      </c>
      <c r="Q21" s="94" t="str">
        <f t="shared" si="24"/>
        <v/>
      </c>
      <c r="R21" s="92" t="str">
        <f t="shared" si="25"/>
        <v/>
      </c>
      <c r="S21" s="98" t="str">
        <f t="shared" si="26"/>
        <v/>
      </c>
      <c r="T21" s="20" t="str">
        <f>IF(N21="O",MAX(T$3:T20)+1,"")</f>
        <v/>
      </c>
      <c r="U21" s="20" t="str">
        <f>IF(Q21="O",MAX(U$3:U20)+1,"")</f>
        <v/>
      </c>
      <c r="V21" s="73" t="str">
        <f t="shared" si="12"/>
        <v/>
      </c>
      <c r="W21" s="73" t="str">
        <f t="shared" si="13"/>
        <v/>
      </c>
      <c r="X21" s="73"/>
      <c r="Y21" s="74" t="str">
        <f t="shared" si="2"/>
        <v/>
      </c>
      <c r="Z21" s="74" t="str">
        <f t="shared" si="14"/>
        <v/>
      </c>
      <c r="AA21" s="74"/>
      <c r="AB21" s="75" t="str">
        <f t="shared" si="15"/>
        <v/>
      </c>
      <c r="AC21" s="75" t="str">
        <f t="shared" si="16"/>
        <v/>
      </c>
      <c r="AD21" s="75"/>
      <c r="AE21" s="76" t="str">
        <f t="shared" si="17"/>
        <v/>
      </c>
      <c r="AF21" s="76" t="str">
        <f t="shared" si="18"/>
        <v/>
      </c>
      <c r="AG21" s="76"/>
      <c r="AH21" s="352"/>
      <c r="AI21" s="353" t="str">
        <f t="shared" si="8"/>
        <v/>
      </c>
      <c r="AJ21" s="352"/>
      <c r="AK21" s="352"/>
      <c r="AQ21" s="72" t="str">
        <f t="shared" si="9"/>
        <v/>
      </c>
    </row>
    <row r="22" spans="1:48" x14ac:dyDescent="0.25">
      <c r="A22" s="500"/>
      <c r="B22" s="433"/>
      <c r="C22" s="517"/>
      <c r="D22" s="90"/>
      <c r="E22" s="153"/>
      <c r="F22" s="156"/>
      <c r="G22" s="156" t="str">
        <f t="shared" si="19"/>
        <v/>
      </c>
      <c r="H22" s="155" t="str">
        <f t="shared" si="10"/>
        <v/>
      </c>
      <c r="I22" s="155" t="str">
        <f t="shared" si="11"/>
        <v/>
      </c>
      <c r="J22" s="155" t="str">
        <f t="shared" si="20"/>
        <v/>
      </c>
      <c r="K22" s="95" t="str">
        <f t="shared" si="21"/>
        <v/>
      </c>
      <c r="L22" s="153" t="str">
        <f t="shared" si="22"/>
        <v/>
      </c>
      <c r="M22" s="92" t="str">
        <f t="shared" si="23"/>
        <v/>
      </c>
      <c r="N22" s="188" t="str">
        <f>IF(AND(K22="",M22=""),"",IF(OR(SUM($O$5:$P$9,K$14:K22,M$14:M22)&lt;=25,AND(SUM($O$5:$P$9,K$13:K21,M$13:M21)&lt;=25,SUM($O$5:$P$9,K$13:K22,M$13:M22)&gt;25)),"O","N"))</f>
        <v/>
      </c>
      <c r="O22" s="92" t="str">
        <f>IF(OR(N22="N",N22=""),"",IF(K22="","",IF((25-SUM(O$5:O21,P$5:P21))&gt;K22,K22,25-SUM(O$5:O21,P$5:P21))))</f>
        <v/>
      </c>
      <c r="P22" s="92" t="str">
        <f>IF(OR(N22="N",N22=""),"",IF(M22="","",IF(25-SUM($O$5:O22,$P$5:P21)&gt;M22,M22,25-SUM($O$5:O22,$P$5:P21))))</f>
        <v/>
      </c>
      <c r="Q22" s="94" t="str">
        <f t="shared" si="24"/>
        <v/>
      </c>
      <c r="R22" s="92" t="str">
        <f t="shared" si="25"/>
        <v/>
      </c>
      <c r="S22" s="98" t="str">
        <f t="shared" si="26"/>
        <v/>
      </c>
      <c r="T22" s="20" t="str">
        <f>IF(N22="O",MAX(T$3:T21)+1,"")</f>
        <v/>
      </c>
      <c r="U22" s="20" t="str">
        <f>IF(Q22="O",MAX(U$3:U21)+1,"")</f>
        <v/>
      </c>
      <c r="V22" s="73" t="str">
        <f t="shared" si="12"/>
        <v/>
      </c>
      <c r="W22" s="73" t="str">
        <f t="shared" si="13"/>
        <v/>
      </c>
      <c r="X22" s="73"/>
      <c r="Y22" s="74" t="str">
        <f t="shared" si="2"/>
        <v/>
      </c>
      <c r="Z22" s="74" t="str">
        <f t="shared" si="14"/>
        <v/>
      </c>
      <c r="AA22" s="74"/>
      <c r="AB22" s="75" t="str">
        <f t="shared" si="15"/>
        <v/>
      </c>
      <c r="AC22" s="75" t="str">
        <f t="shared" si="16"/>
        <v/>
      </c>
      <c r="AD22" s="75"/>
      <c r="AE22" s="76" t="str">
        <f t="shared" si="17"/>
        <v/>
      </c>
      <c r="AF22" s="76" t="str">
        <f t="shared" si="18"/>
        <v/>
      </c>
      <c r="AG22" s="76"/>
      <c r="AH22" s="352"/>
      <c r="AI22" s="353" t="str">
        <f t="shared" si="8"/>
        <v/>
      </c>
      <c r="AJ22" s="352"/>
      <c r="AK22" s="352"/>
      <c r="AQ22" s="72" t="str">
        <f t="shared" si="9"/>
        <v/>
      </c>
    </row>
    <row r="23" spans="1:48" x14ac:dyDescent="0.25">
      <c r="A23" s="500"/>
      <c r="B23" s="433"/>
      <c r="C23" s="517"/>
      <c r="D23" s="90"/>
      <c r="E23" s="153"/>
      <c r="F23" s="156"/>
      <c r="G23" s="156" t="str">
        <f t="shared" si="19"/>
        <v/>
      </c>
      <c r="H23" s="155" t="str">
        <f t="shared" si="10"/>
        <v/>
      </c>
      <c r="I23" s="155" t="str">
        <f t="shared" si="11"/>
        <v/>
      </c>
      <c r="J23" s="155" t="str">
        <f t="shared" si="20"/>
        <v/>
      </c>
      <c r="K23" s="95" t="str">
        <f t="shared" si="21"/>
        <v/>
      </c>
      <c r="L23" s="153" t="str">
        <f t="shared" si="22"/>
        <v/>
      </c>
      <c r="M23" s="92" t="str">
        <f t="shared" si="23"/>
        <v/>
      </c>
      <c r="N23" s="188" t="str">
        <f>IF(AND(K23="",M23=""),"",IF(OR(SUM($O$5:$P$9,K$14:K23,M$14:M23)&lt;=25,AND(SUM($O$5:$P$9,K$13:K22,M$13:M22)&lt;=25,SUM($O$5:$P$9,K$13:K23,M$13:M23)&gt;25)),"O","N"))</f>
        <v/>
      </c>
      <c r="O23" s="92" t="str">
        <f>IF(OR(N23="N",N23=""),"",IF(K23="","",IF((25-SUM(O$5:O22,P$5:P22))&gt;K23,K23,25-SUM(O$5:O22,P$5:P22))))</f>
        <v/>
      </c>
      <c r="P23" s="92" t="str">
        <f>IF(OR(N23="N",N23=""),"",IF(M23="","",IF(25-SUM($O$5:O23,$P$5:P22)&gt;M23,M23,25-SUM($O$5:O23,$P$5:P22))))</f>
        <v/>
      </c>
      <c r="Q23" s="94" t="str">
        <f t="shared" si="24"/>
        <v/>
      </c>
      <c r="R23" s="92" t="str">
        <f t="shared" si="25"/>
        <v/>
      </c>
      <c r="S23" s="98" t="str">
        <f t="shared" si="26"/>
        <v/>
      </c>
      <c r="T23" s="20" t="str">
        <f>IF(N23="O",MAX(T$3:T22)+1,"")</f>
        <v/>
      </c>
      <c r="U23" s="20" t="str">
        <f>IF(Q23="O",MAX(U$3:U22)+1,"")</f>
        <v/>
      </c>
      <c r="V23" s="73" t="str">
        <f t="shared" si="12"/>
        <v/>
      </c>
      <c r="W23" s="73" t="str">
        <f t="shared" si="13"/>
        <v/>
      </c>
      <c r="X23" s="73"/>
      <c r="Y23" s="74" t="str">
        <f t="shared" si="2"/>
        <v/>
      </c>
      <c r="Z23" s="74" t="str">
        <f t="shared" si="14"/>
        <v/>
      </c>
      <c r="AA23" s="74"/>
      <c r="AB23" s="75" t="str">
        <f t="shared" si="15"/>
        <v/>
      </c>
      <c r="AC23" s="75" t="str">
        <f t="shared" si="16"/>
        <v/>
      </c>
      <c r="AD23" s="75"/>
      <c r="AE23" s="76" t="str">
        <f t="shared" si="17"/>
        <v/>
      </c>
      <c r="AF23" s="76" t="str">
        <f t="shared" si="18"/>
        <v/>
      </c>
      <c r="AG23" s="76"/>
      <c r="AH23" s="352"/>
      <c r="AI23" s="353" t="str">
        <f t="shared" si="8"/>
        <v/>
      </c>
      <c r="AJ23" s="352"/>
      <c r="AK23" s="352"/>
      <c r="AQ23" s="72" t="str">
        <f t="shared" si="9"/>
        <v/>
      </c>
    </row>
    <row r="24" spans="1:48" x14ac:dyDescent="0.25">
      <c r="A24" s="500"/>
      <c r="B24" s="433"/>
      <c r="C24" s="517"/>
      <c r="D24" s="90"/>
      <c r="E24" s="153"/>
      <c r="F24" s="156"/>
      <c r="G24" s="156" t="str">
        <f t="shared" si="19"/>
        <v/>
      </c>
      <c r="H24" s="155" t="str">
        <f t="shared" si="10"/>
        <v/>
      </c>
      <c r="I24" s="155" t="str">
        <f t="shared" si="11"/>
        <v/>
      </c>
      <c r="J24" s="155" t="str">
        <f t="shared" si="20"/>
        <v/>
      </c>
      <c r="K24" s="95" t="str">
        <f t="shared" si="21"/>
        <v/>
      </c>
      <c r="L24" s="153" t="str">
        <f t="shared" si="22"/>
        <v/>
      </c>
      <c r="M24" s="92" t="str">
        <f t="shared" si="23"/>
        <v/>
      </c>
      <c r="N24" s="188" t="str">
        <f>IF(AND(K24="",M24=""),"",IF(OR(SUM($O$5:$P$9,K$14:K24,M$14:M24)&lt;=25,AND(SUM($O$5:$P$9,K$13:K23,M$13:M23)&lt;=25,SUM($O$5:$P$9,K$13:K24,M$13:M24)&gt;25)),"O","N"))</f>
        <v/>
      </c>
      <c r="O24" s="92" t="str">
        <f>IF(OR(N24="N",N24=""),"",IF(K24="","",IF((25-SUM(O$5:O23,P$5:P23))&gt;K24,K24,25-SUM(O$5:O23,P$5:P23))))</f>
        <v/>
      </c>
      <c r="P24" s="92" t="str">
        <f>IF(OR(N24="N",N24=""),"",IF(M24="","",IF(25-SUM($O$5:O24,$P$5:P23)&gt;M24,M24,25-SUM($O$5:O24,$P$5:P23))))</f>
        <v/>
      </c>
      <c r="Q24" s="94" t="str">
        <f t="shared" si="24"/>
        <v/>
      </c>
      <c r="R24" s="92" t="str">
        <f t="shared" si="25"/>
        <v/>
      </c>
      <c r="S24" s="98" t="str">
        <f t="shared" si="26"/>
        <v/>
      </c>
      <c r="T24" s="20" t="str">
        <f>IF(N24="O",MAX(T$3:T23)+1,"")</f>
        <v/>
      </c>
      <c r="U24" s="20" t="str">
        <f>IF(Q24="O",MAX(U$3:U23)+1,"")</f>
        <v/>
      </c>
      <c r="V24" s="73" t="str">
        <f t="shared" si="12"/>
        <v/>
      </c>
      <c r="W24" s="73" t="str">
        <f t="shared" si="13"/>
        <v/>
      </c>
      <c r="X24" s="73"/>
      <c r="Y24" s="74" t="str">
        <f t="shared" si="2"/>
        <v/>
      </c>
      <c r="Z24" s="74" t="str">
        <f t="shared" si="14"/>
        <v/>
      </c>
      <c r="AA24" s="74"/>
      <c r="AB24" s="75" t="str">
        <f t="shared" si="15"/>
        <v/>
      </c>
      <c r="AC24" s="75" t="str">
        <f t="shared" si="16"/>
        <v/>
      </c>
      <c r="AD24" s="75"/>
      <c r="AE24" s="76" t="str">
        <f t="shared" si="17"/>
        <v/>
      </c>
      <c r="AF24" s="76" t="str">
        <f t="shared" si="18"/>
        <v/>
      </c>
      <c r="AG24" s="76"/>
      <c r="AH24" s="352"/>
      <c r="AI24" s="353" t="str">
        <f t="shared" si="8"/>
        <v/>
      </c>
      <c r="AJ24" s="352"/>
      <c r="AK24" s="352"/>
      <c r="AQ24" s="72" t="str">
        <f t="shared" si="9"/>
        <v/>
      </c>
    </row>
    <row r="25" spans="1:48" x14ac:dyDescent="0.25">
      <c r="A25" s="500"/>
      <c r="B25" s="433"/>
      <c r="C25" s="517"/>
      <c r="D25" s="90"/>
      <c r="E25" s="153"/>
      <c r="F25" s="156"/>
      <c r="G25" s="156" t="str">
        <f t="shared" si="19"/>
        <v/>
      </c>
      <c r="H25" s="155" t="str">
        <f t="shared" si="10"/>
        <v/>
      </c>
      <c r="I25" s="155" t="str">
        <f t="shared" si="11"/>
        <v/>
      </c>
      <c r="J25" s="155" t="str">
        <f t="shared" si="20"/>
        <v/>
      </c>
      <c r="K25" s="95" t="str">
        <f t="shared" si="21"/>
        <v/>
      </c>
      <c r="L25" s="153" t="str">
        <f t="shared" si="22"/>
        <v/>
      </c>
      <c r="M25" s="92" t="str">
        <f t="shared" si="23"/>
        <v/>
      </c>
      <c r="N25" s="188" t="str">
        <f>IF(AND(K25="",M25=""),"",IF(OR(SUM($O$5:$P$9,K$14:K25,M$14:M25)&lt;=25,AND(SUM($O$5:$P$9,K$13:K24,M$13:M24)&lt;=25,SUM($O$5:$P$9,K$13:K25,M$13:M25)&gt;25)),"O","N"))</f>
        <v/>
      </c>
      <c r="O25" s="92" t="str">
        <f>IF(OR(N25="N",N25=""),"",IF(K25="","",IF((25-SUM(O$5:O24,P$5:P24))&gt;K25,K25,25-SUM(O$5:O24,P$5:P24))))</f>
        <v/>
      </c>
      <c r="P25" s="92" t="str">
        <f>IF(OR(N25="N",N25=""),"",IF(M25="","",IF(25-SUM($O$5:O25,$P$5:P24)&gt;M25,M25,25-SUM($O$5:O25,$P$5:P24))))</f>
        <v/>
      </c>
      <c r="Q25" s="94" t="str">
        <f t="shared" si="24"/>
        <v/>
      </c>
      <c r="R25" s="92" t="str">
        <f t="shared" si="25"/>
        <v/>
      </c>
      <c r="S25" s="98" t="str">
        <f t="shared" si="26"/>
        <v/>
      </c>
      <c r="T25" s="20" t="str">
        <f>IF(N25="O",MAX(T$3:T24)+1,"")</f>
        <v/>
      </c>
      <c r="U25" s="20" t="str">
        <f>IF(Q25="O",MAX(U$3:U24)+1,"")</f>
        <v/>
      </c>
      <c r="V25" s="73" t="str">
        <f t="shared" si="12"/>
        <v/>
      </c>
      <c r="W25" s="73" t="str">
        <f t="shared" si="13"/>
        <v/>
      </c>
      <c r="X25" s="73"/>
      <c r="Y25" s="74" t="str">
        <f t="shared" si="2"/>
        <v/>
      </c>
      <c r="Z25" s="74" t="str">
        <f t="shared" si="14"/>
        <v/>
      </c>
      <c r="AA25" s="74"/>
      <c r="AB25" s="75" t="str">
        <f t="shared" si="15"/>
        <v/>
      </c>
      <c r="AC25" s="75" t="str">
        <f t="shared" si="16"/>
        <v/>
      </c>
      <c r="AD25" s="75"/>
      <c r="AE25" s="76" t="str">
        <f t="shared" si="17"/>
        <v/>
      </c>
      <c r="AF25" s="76" t="str">
        <f t="shared" si="18"/>
        <v/>
      </c>
      <c r="AG25" s="76"/>
      <c r="AH25" s="352"/>
      <c r="AI25" s="353" t="str">
        <f t="shared" si="8"/>
        <v/>
      </c>
      <c r="AJ25" s="352"/>
      <c r="AK25" s="352"/>
      <c r="AQ25" s="72" t="str">
        <f t="shared" si="9"/>
        <v/>
      </c>
    </row>
    <row r="26" spans="1:48" x14ac:dyDescent="0.25">
      <c r="A26" s="500"/>
      <c r="B26" s="433"/>
      <c r="C26" s="517"/>
      <c r="D26" s="90"/>
      <c r="E26" s="153"/>
      <c r="F26" s="156"/>
      <c r="G26" s="156" t="str">
        <f t="shared" si="19"/>
        <v/>
      </c>
      <c r="H26" s="155" t="str">
        <f t="shared" si="10"/>
        <v/>
      </c>
      <c r="I26" s="155" t="str">
        <f t="shared" si="11"/>
        <v/>
      </c>
      <c r="J26" s="155" t="str">
        <f t="shared" si="20"/>
        <v/>
      </c>
      <c r="K26" s="95" t="str">
        <f t="shared" si="21"/>
        <v/>
      </c>
      <c r="L26" s="153" t="str">
        <f t="shared" si="22"/>
        <v/>
      </c>
      <c r="M26" s="92" t="str">
        <f t="shared" si="23"/>
        <v/>
      </c>
      <c r="N26" s="188" t="str">
        <f>IF(AND(K26="",M26=""),"",IF(OR(SUM($O$5:$P$9,K$14:K26,M$14:M26)&lt;=25,AND(SUM($O$5:$P$9,K$13:K25,M$13:M25)&lt;=25,SUM($O$5:$P$9,K$13:K26,M$13:M26)&gt;25)),"O","N"))</f>
        <v/>
      </c>
      <c r="O26" s="92" t="str">
        <f>IF(OR(N26="N",N26=""),"",IF(K26="","",IF((25-SUM(O$5:O25,P$5:P25))&gt;K26,K26,25-SUM(O$5:O25,P$5:P25))))</f>
        <v/>
      </c>
      <c r="P26" s="92" t="str">
        <f>IF(OR(N26="N",N26=""),"",IF(M26="","",IF(25-SUM($O$5:O26,$P$5:P25)&gt;M26,M26,25-SUM($O$5:O26,$P$5:P25))))</f>
        <v/>
      </c>
      <c r="Q26" s="94" t="str">
        <f t="shared" si="24"/>
        <v/>
      </c>
      <c r="R26" s="92" t="str">
        <f t="shared" si="25"/>
        <v/>
      </c>
      <c r="S26" s="98" t="str">
        <f t="shared" si="26"/>
        <v/>
      </c>
      <c r="T26" s="20" t="str">
        <f>IF(N26="O",MAX(T$3:T25)+1,"")</f>
        <v/>
      </c>
      <c r="U26" s="20" t="str">
        <f>IF(Q26="O",MAX(U$3:U25)+1,"")</f>
        <v/>
      </c>
      <c r="V26" s="73" t="str">
        <f t="shared" si="12"/>
        <v/>
      </c>
      <c r="W26" s="73" t="str">
        <f t="shared" si="13"/>
        <v/>
      </c>
      <c r="X26" s="73"/>
      <c r="Y26" s="74" t="str">
        <f t="shared" si="2"/>
        <v/>
      </c>
      <c r="Z26" s="74" t="str">
        <f t="shared" si="14"/>
        <v/>
      </c>
      <c r="AA26" s="74"/>
      <c r="AB26" s="75" t="str">
        <f t="shared" si="15"/>
        <v/>
      </c>
      <c r="AC26" s="75" t="str">
        <f t="shared" si="16"/>
        <v/>
      </c>
      <c r="AD26" s="75"/>
      <c r="AE26" s="76" t="str">
        <f t="shared" si="17"/>
        <v/>
      </c>
      <c r="AF26" s="76" t="str">
        <f t="shared" si="18"/>
        <v/>
      </c>
      <c r="AG26" s="76"/>
      <c r="AH26" s="352"/>
      <c r="AI26" s="353" t="str">
        <f t="shared" si="8"/>
        <v/>
      </c>
      <c r="AJ26" s="352"/>
      <c r="AK26" s="352"/>
      <c r="AQ26" s="72" t="str">
        <f t="shared" si="9"/>
        <v/>
      </c>
    </row>
    <row r="27" spans="1:48" ht="18" thickBot="1" x14ac:dyDescent="0.35">
      <c r="A27" s="500"/>
      <c r="B27" s="433"/>
      <c r="C27" s="517"/>
      <c r="D27" s="146"/>
      <c r="E27" s="151"/>
      <c r="F27" s="170"/>
      <c r="G27" s="170"/>
      <c r="H27" s="518" t="s">
        <v>26</v>
      </c>
      <c r="I27" s="518"/>
      <c r="J27" s="151">
        <f>SUM(J14:J23)</f>
        <v>0</v>
      </c>
      <c r="K27" s="116">
        <f>SUM(K5:K26)</f>
        <v>0</v>
      </c>
      <c r="L27" s="151">
        <f>SUM(L14:L23)</f>
        <v>1.1354166666666667</v>
      </c>
      <c r="M27" s="116">
        <f>L27*24</f>
        <v>27.25</v>
      </c>
      <c r="N27" s="145"/>
      <c r="O27" s="519">
        <f>SUM(O5:P26)</f>
        <v>25</v>
      </c>
      <c r="P27" s="519"/>
      <c r="Q27" s="130"/>
      <c r="R27" s="179">
        <f>SUM(R12:R26)</f>
        <v>0</v>
      </c>
      <c r="S27" s="179">
        <f>SUM(S12:S26)</f>
        <v>2.2500000000000027</v>
      </c>
      <c r="T27" s="20" t="str">
        <f>IF(N27="O",MAX(T$107,T26)+1,"")</f>
        <v/>
      </c>
      <c r="U27" s="20" t="str">
        <f>IF(Q27="O",MAX(U$107,U26)+1,"")</f>
        <v/>
      </c>
      <c r="V27" s="357"/>
      <c r="W27" s="390">
        <f>SUM(W5:W26)</f>
        <v>22.250000000000004</v>
      </c>
      <c r="X27" s="492">
        <f>CEILING(W27,0.25)</f>
        <v>22.25</v>
      </c>
      <c r="Y27" s="358"/>
      <c r="Z27" s="391">
        <f>SUM(Z5:Z26)</f>
        <v>1</v>
      </c>
      <c r="AA27" s="493">
        <f>CEILING(Z27,0.25)</f>
        <v>1</v>
      </c>
      <c r="AB27" s="359"/>
      <c r="AC27" s="392">
        <f>SUM(AC5:AC26)</f>
        <v>1.7499999999999964</v>
      </c>
      <c r="AD27" s="494">
        <f>CEILING(AC27,0.25)</f>
        <v>1.75</v>
      </c>
      <c r="AE27" s="360"/>
      <c r="AF27" s="393">
        <f>SUM(AF5:AF26)</f>
        <v>0</v>
      </c>
      <c r="AG27" s="495">
        <f>CEILING(AF27,0.25)</f>
        <v>0</v>
      </c>
      <c r="AH27" s="352"/>
      <c r="AI27" s="491">
        <f>SUM(AI5:AI26)</f>
        <v>0</v>
      </c>
      <c r="AJ27" s="352"/>
      <c r="AK27" s="352"/>
      <c r="AQ27" s="287" t="str">
        <f>IF(AND(ISERROR(VLOOKUP(D117,Fériés,1,0)),WEEKDAY(D117,2)&lt;=6),"",IF(WEEKDAY(D117,2)&gt;6,"D",IF(VLOOKUP(D117,Fériés,1,0),"F","")))</f>
        <v/>
      </c>
    </row>
    <row r="28" spans="1:48" ht="18" thickBot="1" x14ac:dyDescent="0.35">
      <c r="A28" s="133"/>
      <c r="B28" s="434"/>
      <c r="C28" s="134"/>
      <c r="D28" s="135"/>
      <c r="E28" s="163"/>
      <c r="F28" s="172"/>
      <c r="G28" s="172"/>
      <c r="H28" s="136"/>
      <c r="I28" s="136"/>
      <c r="J28" s="163"/>
      <c r="K28" s="242">
        <f>CEILING(K27,0.25)</f>
        <v>0</v>
      </c>
      <c r="L28" s="243"/>
      <c r="M28" s="242">
        <f>CEILING(M27,0.25)</f>
        <v>27.25</v>
      </c>
      <c r="N28" s="244"/>
      <c r="O28" s="496">
        <f>CEILING(O27,0.25)</f>
        <v>25</v>
      </c>
      <c r="P28" s="496">
        <f>CEILING(P27,0.25)</f>
        <v>0</v>
      </c>
      <c r="Q28" s="138"/>
      <c r="R28" s="138"/>
      <c r="S28" s="137"/>
      <c r="T28" s="20" t="str">
        <f>IF(N28="O",MAX(T$107,T27)+1,"")</f>
        <v/>
      </c>
      <c r="U28" s="20" t="str">
        <f>IF(Q28="O",MAX(U$107,U27)+1,"")</f>
        <v/>
      </c>
      <c r="V28" s="357"/>
      <c r="W28" s="390">
        <f ca="1">SUMPRODUCT(V5:V26,W5:W26)</f>
        <v>252.09250000000003</v>
      </c>
      <c r="X28" s="492"/>
      <c r="Y28" s="358"/>
      <c r="Z28" s="391">
        <f ca="1">SUMPRODUCT(Y5:Y26,Z5:Z26)</f>
        <v>11.33</v>
      </c>
      <c r="AA28" s="493"/>
      <c r="AB28" s="359"/>
      <c r="AC28" s="392">
        <f ca="1">SUMPRODUCT(AB5:AB26,AC5:AC26)</f>
        <v>31.184999999999938</v>
      </c>
      <c r="AD28" s="494"/>
      <c r="AE28" s="360"/>
      <c r="AF28" s="393">
        <f>SUMPRODUCT(AE5:AE26,AF5:AF26)</f>
        <v>0</v>
      </c>
      <c r="AG28" s="495"/>
      <c r="AH28" s="352"/>
      <c r="AI28" s="491"/>
      <c r="AJ28" s="352"/>
      <c r="AK28" s="352"/>
      <c r="AQ28" s="287" t="str">
        <f>IF(AND(ISERROR(VLOOKUP(D118,Fériés,1,0)),WEEKDAY(D118,2)&lt;=6),"",IF(WEEKDAY(D118,2)&gt;6,"D",IF(VLOOKUP(D118,Fériés,1,0),"F","")))</f>
        <v/>
      </c>
    </row>
    <row r="29" spans="1:48" ht="14.45" customHeight="1" x14ac:dyDescent="0.25">
      <c r="A29" s="552">
        <v>43101</v>
      </c>
      <c r="B29" s="431">
        <f ca="1">VLOOKUP($B$1,INFOS!A:AV,39,FALSE)</f>
        <v>362</v>
      </c>
      <c r="C29" s="501" t="s">
        <v>27</v>
      </c>
      <c r="D29" s="533" t="s">
        <v>148</v>
      </c>
      <c r="E29" s="542"/>
      <c r="F29" s="542"/>
      <c r="G29" s="542"/>
      <c r="H29" s="542"/>
      <c r="I29" s="542"/>
      <c r="J29" s="542"/>
      <c r="K29" s="542"/>
      <c r="L29" s="542"/>
      <c r="M29" s="543"/>
      <c r="N29" s="507" t="s">
        <v>28</v>
      </c>
      <c r="O29" s="508"/>
      <c r="P29" s="508"/>
      <c r="Q29" s="509"/>
      <c r="R29" s="513" t="e">
        <f>#REF!</f>
        <v>#REF!</v>
      </c>
      <c r="S29" s="515" t="e">
        <f>#REF!</f>
        <v>#REF!</v>
      </c>
      <c r="T29" s="14" t="str">
        <f>IF(N29="O",MAX(#REF!)+1,"")</f>
        <v/>
      </c>
      <c r="U29" s="14"/>
      <c r="V29" s="361"/>
      <c r="W29" s="361"/>
      <c r="X29" s="361"/>
      <c r="Y29" s="361" t="str">
        <f t="shared" ref="Y29:Y52" si="27">IF(Z29&lt;&gt;"",IF($B$5="temps complet",INDEX(TC_Sup_14,MATCH($B$3,INDICES_BRUT,0),MATCH($B$6,TC_NBI_Sup_14,0)),IF($B$5="temps partiel",INDEX(TP_Sup_14,MATCH($B$3,INDICES_BRUT,0),MATCH($B$6,TP_NBI_Sup_14,0)))),"")</f>
        <v/>
      </c>
      <c r="Z29" s="361"/>
      <c r="AA29" s="361"/>
      <c r="AB29" s="361"/>
      <c r="AC29" s="361"/>
      <c r="AD29" s="361"/>
      <c r="AE29" s="361"/>
      <c r="AF29" s="361"/>
      <c r="AG29" s="361"/>
      <c r="AH29" s="363"/>
      <c r="AI29" s="364"/>
      <c r="AJ29" s="363"/>
      <c r="AK29" s="363"/>
      <c r="AQ29" s="241"/>
      <c r="AR29" s="13"/>
      <c r="AT29" s="77" t="s">
        <v>133</v>
      </c>
      <c r="AU29" s="78">
        <f>DATE(YEAR(A29),1,1)</f>
        <v>43101</v>
      </c>
      <c r="AV29" s="286" t="s">
        <v>154</v>
      </c>
    </row>
    <row r="30" spans="1:48" x14ac:dyDescent="0.25">
      <c r="A30" s="553"/>
      <c r="B30" s="432">
        <f ca="1">VLOOKUP($B$1,INFOS!A:AV,41,FALSE)</f>
        <v>0.8</v>
      </c>
      <c r="C30" s="501"/>
      <c r="D30" s="544"/>
      <c r="E30" s="544"/>
      <c r="F30" s="544"/>
      <c r="G30" s="544"/>
      <c r="H30" s="544"/>
      <c r="I30" s="544"/>
      <c r="J30" s="544"/>
      <c r="K30" s="544"/>
      <c r="L30" s="544"/>
      <c r="M30" s="545"/>
      <c r="N30" s="530"/>
      <c r="O30" s="531"/>
      <c r="P30" s="531"/>
      <c r="Q30" s="532"/>
      <c r="R30" s="529"/>
      <c r="S30" s="528"/>
      <c r="T30" s="14" t="str">
        <f>IF(N30="O",MAX(T$29:T29)+1,"")</f>
        <v/>
      </c>
      <c r="U30" s="14"/>
      <c r="V30" s="361"/>
      <c r="W30" s="361"/>
      <c r="X30" s="361"/>
      <c r="Y30" s="361" t="str">
        <f t="shared" si="27"/>
        <v/>
      </c>
      <c r="Z30" s="361"/>
      <c r="AA30" s="361"/>
      <c r="AB30" s="361"/>
      <c r="AC30" s="361"/>
      <c r="AD30" s="361"/>
      <c r="AE30" s="361"/>
      <c r="AF30" s="361"/>
      <c r="AG30" s="361"/>
      <c r="AH30" s="363"/>
      <c r="AI30" s="364"/>
      <c r="AJ30" s="363"/>
      <c r="AK30" s="363"/>
      <c r="AL30" s="283"/>
      <c r="AM30" s="229"/>
      <c r="AN30" s="229"/>
      <c r="AO30" s="81"/>
      <c r="AP30" s="81"/>
      <c r="AQ30" s="241"/>
      <c r="AR30" s="13"/>
      <c r="AT30" s="79" t="s">
        <v>134</v>
      </c>
      <c r="AU30" s="78">
        <f>ROUND(DATE(YEAR(AU29),4,MOD(234-11*MOD(YEAR(AU29),19),30))/7,0)*7-6</f>
        <v>43191</v>
      </c>
    </row>
    <row r="31" spans="1:48" x14ac:dyDescent="0.25">
      <c r="A31" s="553"/>
      <c r="B31" s="5" t="str">
        <f ca="1">IF($B30&lt;&gt;100%,"temps partiel","temps complet")</f>
        <v>temps partiel</v>
      </c>
      <c r="C31" s="501"/>
      <c r="D31" s="378">
        <f>IF(ROWS($D31:D$31)&lt;=MAX($U$5:$U$26),INDEX($D$5:$D$26,MATCH(ROWS($D31:D$31),$U$5:$U$26,0)),"")</f>
        <v>43093</v>
      </c>
      <c r="E31" s="379">
        <f t="shared" ref="E31:K31" si="28">IF($D31&lt;&gt;"",IFERROR(VLOOKUP($D31,$D$14:$S$26,COLUMN(B$1),0),""),"")</f>
        <v>0.41666666666666669</v>
      </c>
      <c r="F31" s="379">
        <f t="shared" si="28"/>
        <v>0.5</v>
      </c>
      <c r="G31" s="379">
        <f t="shared" si="28"/>
        <v>8.3333333333333315E-2</v>
      </c>
      <c r="H31" s="379" t="str">
        <f t="shared" si="28"/>
        <v/>
      </c>
      <c r="I31" s="379" t="str">
        <f t="shared" si="28"/>
        <v/>
      </c>
      <c r="J31" s="379" t="str">
        <f t="shared" si="28"/>
        <v/>
      </c>
      <c r="K31" s="380" t="str">
        <f t="shared" si="28"/>
        <v/>
      </c>
      <c r="L31" s="379">
        <f t="shared" ref="L31:L38" si="29">IF($D31&lt;&gt;"",IFERROR(VLOOKUP($D31,$D$14:$S$26,COLUMN(I$1),0),""),"")</f>
        <v>8.3333333333333315E-2</v>
      </c>
      <c r="M31" s="380">
        <f>IF($D31&lt;&gt;"",IFERROR(VLOOKUP($D31,$D$14:$S$26,COLUMN(J$1),0),""),"")</f>
        <v>1.9999999999999996</v>
      </c>
      <c r="N31" s="381" t="str">
        <f>IF(OR(O31&lt;&gt;"",P31&lt;&gt;""),"O","")</f>
        <v>O</v>
      </c>
      <c r="O31" s="206" t="str">
        <f>IF($D31&lt;&gt;"",IFERROR(VLOOKUP($D31,$D$14:$S$26,COLUMN(O$1),0),""),"")</f>
        <v/>
      </c>
      <c r="P31" s="206">
        <f>IF($D31&lt;&gt;"",IFERROR(VLOOKUP($D31,$D$14:$S$26,COLUMN(P$1),0),""),"")</f>
        <v>0.25000000000000311</v>
      </c>
      <c r="Q31" s="207"/>
      <c r="R31" s="207"/>
      <c r="S31" s="382"/>
      <c r="T31" s="14">
        <f>IF(N31="O",MAX(T$29:T30)+1,"")</f>
        <v>1</v>
      </c>
      <c r="U31" s="14" t="str">
        <f>IF(Q31="O",MAX(U$29:U30)+1,"")</f>
        <v/>
      </c>
      <c r="V31" s="73" t="str">
        <f t="shared" ref="V31:V38" si="30">IF(W31&lt;&gt;"",IF($B$5="temps complet",INDEX(TC_0_à_14,MATCH($B$3,INDICES_BRUT,0),MATCH($B$6,TC_NBI_0_à_14,0)),IF($B$5="temps partiel",INDEX(TP_0_à_14,MATCH($B$3,INDICES_BRUT,0),MATCH($B$6,TP_NBI_0_à_14,0)))),"")</f>
        <v/>
      </c>
      <c r="W31" s="73" t="str">
        <f t="shared" ref="W31:W38" si="31">IF(T31="","",IF(OR(AQ31="D",AQ31="F"),"",IF(OR(AND(N31="O",Q31="",P31&lt;=14),AND(N31="O",Q31="O",P31&lt;=14)),P31,14)))</f>
        <v/>
      </c>
      <c r="X31" s="73"/>
      <c r="Y31" s="74" t="str">
        <f t="shared" si="27"/>
        <v/>
      </c>
      <c r="Z31" s="74" t="str">
        <f t="shared" ref="Z31:Z38" si="32">IF(T31="","",IF(OR(AQ31="D",AQ31="F"),"",IF(OR(AND(N31="O",Q31="",P31&gt;14),AND(N31="O",Q31="O",P31&gt;14)),P31-14,"")))</f>
        <v/>
      </c>
      <c r="AA31" s="74"/>
      <c r="AB31" s="75">
        <f t="shared" ref="AB31:AB38" ca="1" si="33">IF(AC31&lt;&gt;"",IF($B$5="temps complet",VLOOKUP($B$3,ZONE_TC,15,FALSE),IF($B$5="temps partiel",VLOOKUP($B$3,ZONE_TP,29,FALSE))),"")</f>
        <v>17.82</v>
      </c>
      <c r="AC31" s="75">
        <f t="shared" ref="AC31:AC38" si="34">IF(T31="","",IF(OR(AND(OR(AQ31="D",AQ31="F"),N31="O",Q31=""),AND(OR(AQ31="D",AQ31="F"),N31="O",Q31="O")),P31,""))</f>
        <v>0.25000000000000311</v>
      </c>
      <c r="AD31" s="75"/>
      <c r="AE31" s="76" t="str">
        <f t="shared" ref="AE31:AE38" si="35">IF(AF31&lt;&gt;"",IF($B$5="temps complet",VLOOKUP($B$3,ZONE_TC,16,FALSE),IF($B$5="temps partiel",VLOOKUP($B$3,ZONE_TP,30,FALSE))),"")</f>
        <v/>
      </c>
      <c r="AF31" s="76" t="str">
        <f t="shared" ref="AF31:AF38" si="36">IF(T31="","",IF(O31="","",O31))</f>
        <v/>
      </c>
      <c r="AG31" s="76"/>
      <c r="AH31" s="352"/>
      <c r="AI31" s="353" t="str">
        <f>IF(AND(W31="",Z31="",AC31=""),"",IF(WEEKDAY(D31,2)=6,SUM(W31,Z31,AC31)*V31/2,""))</f>
        <v/>
      </c>
      <c r="AJ31" s="352"/>
      <c r="AK31" s="352"/>
      <c r="AL31" s="283"/>
      <c r="AM31" s="229"/>
      <c r="AN31" s="229"/>
      <c r="AO31" s="81"/>
      <c r="AP31" s="81"/>
      <c r="AQ31" s="72" t="str">
        <f t="shared" ref="AQ31:AQ54" si="37">IF(D31&lt;&gt;"",IF(AND(ISERROR(VLOOKUP(D31,$AU$30:$AU$42,1,0)),WEEKDAY(D31,2)&lt;=6),"",IF(WEEKDAY(D31,2)&gt;6,"D",IF(VLOOKUP(D31,$AU$30:$AU$42,1,0),"F",""))),"")</f>
        <v>D</v>
      </c>
      <c r="AR31" s="13"/>
      <c r="AT31" s="79" t="s">
        <v>135</v>
      </c>
      <c r="AU31" s="78">
        <f>AU30+1</f>
        <v>43192</v>
      </c>
    </row>
    <row r="32" spans="1:48" x14ac:dyDescent="0.25">
      <c r="A32" s="553"/>
      <c r="B32" s="5" t="str">
        <f>$B$6</f>
        <v>NBI 20 pts</v>
      </c>
      <c r="C32" s="501"/>
      <c r="D32" s="378">
        <f>IF(ROWS($D$31:D32)&lt;=MAX($U$5:$U$26),INDEX($D$5:$D$26,MATCH(ROWS($D$31:D32),$U$5:$U$26,0)),"")</f>
        <v>43095</v>
      </c>
      <c r="E32" s="379">
        <f t="shared" ref="E32:E38" si="38">IF($D32&lt;&gt;"",IFERROR(VLOOKUP($D32,$D$14:$S$26,COLUMN(B$1),0),""),"")</f>
        <v>0.29166666666666669</v>
      </c>
      <c r="F32" s="379">
        <f t="shared" ref="F32:F38" si="39">IF($D32&lt;&gt;"",IFERROR(VLOOKUP($D32,$D$14:$S$26,COLUMN(C$1),0),""),"")</f>
        <v>0.375</v>
      </c>
      <c r="G32" s="379">
        <f t="shared" ref="G32:G38" si="40">IF($D32&lt;&gt;"",IFERROR(VLOOKUP($D32,$D$14:$S$26,COLUMN(D$1),0),""),"")</f>
        <v>8.3333333333333315E-2</v>
      </c>
      <c r="H32" s="379" t="str">
        <f t="shared" ref="H32:H38" si="41">IF($D32&lt;&gt;"",IFERROR(VLOOKUP($D32,$D$14:$S$26,COLUMN(E$1),0),""),"")</f>
        <v/>
      </c>
      <c r="I32" s="379" t="str">
        <f t="shared" ref="I32:I38" si="42">IF($D32&lt;&gt;"",IFERROR(VLOOKUP($D32,$D$14:$S$26,COLUMN(F$1),0),""),"")</f>
        <v/>
      </c>
      <c r="J32" s="379" t="str">
        <f t="shared" ref="J32:J38" si="43">IF($D32&lt;&gt;"",IFERROR(VLOOKUP($D32,$D$14:$S$26,COLUMN(G$1),0),""),"")</f>
        <v/>
      </c>
      <c r="K32" s="380" t="str">
        <f t="shared" ref="K32:K38" si="44">IF($D32&lt;&gt;"",IFERROR(VLOOKUP($D32,$D$14:$S$26,COLUMN(H$1),0),""),"")</f>
        <v/>
      </c>
      <c r="L32" s="379">
        <f t="shared" si="29"/>
        <v>8.3333333333333315E-2</v>
      </c>
      <c r="M32" s="380">
        <f t="shared" ref="M32:M38" si="45">IF($D32&lt;&gt;"",IFERROR(VLOOKUP($D32,$D$14:$S$26,COLUMN(J$1),0),""),"")</f>
        <v>1.9999999999999996</v>
      </c>
      <c r="N32" s="383" t="str">
        <f t="shared" ref="N32:N38" si="46">IF(OR(O32&lt;&gt;"",P32&lt;&gt;""),"O","")</f>
        <v>O</v>
      </c>
      <c r="O32" s="210" t="str">
        <f t="shared" ref="O32:P38" si="47">IF($D32&lt;&gt;"",IFERROR(VLOOKUP($D32,$D$14:$S$26,COLUMN(O$1),0),""),"")</f>
        <v/>
      </c>
      <c r="P32" s="210">
        <f t="shared" si="47"/>
        <v>1.9999999999999996</v>
      </c>
      <c r="Q32" s="211"/>
      <c r="R32" s="211"/>
      <c r="S32" s="384"/>
      <c r="T32" s="14">
        <f>IF(N32="O",MAX(T$29:T31)+1,"")</f>
        <v>2</v>
      </c>
      <c r="U32" s="14" t="str">
        <f>IF(Q32="O",MAX(U$29:U31)+1,"")</f>
        <v/>
      </c>
      <c r="V32" s="73">
        <f t="shared" ca="1" si="30"/>
        <v>11.33</v>
      </c>
      <c r="W32" s="73">
        <f t="shared" si="31"/>
        <v>1.9999999999999996</v>
      </c>
      <c r="X32" s="73"/>
      <c r="Y32" s="74" t="str">
        <f t="shared" si="27"/>
        <v/>
      </c>
      <c r="Z32" s="74" t="str">
        <f t="shared" si="32"/>
        <v/>
      </c>
      <c r="AA32" s="74"/>
      <c r="AB32" s="75" t="str">
        <f t="shared" si="33"/>
        <v/>
      </c>
      <c r="AC32" s="75" t="str">
        <f t="shared" si="34"/>
        <v/>
      </c>
      <c r="AD32" s="75"/>
      <c r="AE32" s="76" t="str">
        <f t="shared" si="35"/>
        <v/>
      </c>
      <c r="AF32" s="76" t="str">
        <f t="shared" si="36"/>
        <v/>
      </c>
      <c r="AG32" s="76"/>
      <c r="AH32" s="352"/>
      <c r="AI32" s="353" t="str">
        <f t="shared" ref="AI32:AI52" si="48">IF(AND(W32="",Z32="",AC32=""),"",IF(WEEKDAY(D32,2)=6,SUM(W32,Z32,AC32)*V32/2,""))</f>
        <v/>
      </c>
      <c r="AJ32" s="352"/>
      <c r="AK32" s="352"/>
      <c r="AL32" s="283"/>
      <c r="AM32" s="229"/>
      <c r="AN32" s="229"/>
      <c r="AO32" s="81"/>
      <c r="AP32" s="81"/>
      <c r="AQ32" s="72" t="str">
        <f t="shared" si="37"/>
        <v/>
      </c>
      <c r="AR32" s="13"/>
      <c r="AT32" s="79" t="s">
        <v>136</v>
      </c>
      <c r="AU32" s="78">
        <f>AU30+39</f>
        <v>43230</v>
      </c>
    </row>
    <row r="33" spans="1:47" x14ac:dyDescent="0.25">
      <c r="A33" s="553"/>
      <c r="B33" s="432">
        <f ca="1">VLOOKUP($B$1,INFOS!A:AV,40,FALSE)</f>
        <v>12</v>
      </c>
      <c r="C33" s="501"/>
      <c r="D33" s="378" t="str">
        <f>IF(ROWS($D$31:D33)&lt;=MAX($U$5:$U$26),INDEX($D$5:$D$26,MATCH(ROWS($D$31:D33),$U$5:$U$26,0)),"")</f>
        <v/>
      </c>
      <c r="E33" s="379" t="str">
        <f t="shared" si="38"/>
        <v/>
      </c>
      <c r="F33" s="379" t="str">
        <f t="shared" si="39"/>
        <v/>
      </c>
      <c r="G33" s="379" t="str">
        <f t="shared" si="40"/>
        <v/>
      </c>
      <c r="H33" s="379" t="str">
        <f t="shared" si="41"/>
        <v/>
      </c>
      <c r="I33" s="379" t="str">
        <f t="shared" si="42"/>
        <v/>
      </c>
      <c r="J33" s="379" t="str">
        <f t="shared" si="43"/>
        <v/>
      </c>
      <c r="K33" s="380" t="str">
        <f t="shared" si="44"/>
        <v/>
      </c>
      <c r="L33" s="379" t="str">
        <f t="shared" si="29"/>
        <v/>
      </c>
      <c r="M33" s="380" t="str">
        <f t="shared" si="45"/>
        <v/>
      </c>
      <c r="N33" s="383" t="str">
        <f t="shared" si="46"/>
        <v/>
      </c>
      <c r="O33" s="210" t="str">
        <f t="shared" si="47"/>
        <v/>
      </c>
      <c r="P33" s="210" t="str">
        <f t="shared" si="47"/>
        <v/>
      </c>
      <c r="Q33" s="211"/>
      <c r="R33" s="211"/>
      <c r="S33" s="384"/>
      <c r="T33" s="14" t="str">
        <f>IF(N33="O",MAX(T$29:T32)+1,"")</f>
        <v/>
      </c>
      <c r="U33" s="14" t="str">
        <f>IF(Q33="O",MAX(U$29:U32)+1,"")</f>
        <v/>
      </c>
      <c r="V33" s="73" t="str">
        <f t="shared" si="30"/>
        <v/>
      </c>
      <c r="W33" s="73" t="str">
        <f t="shared" si="31"/>
        <v/>
      </c>
      <c r="X33" s="73"/>
      <c r="Y33" s="74" t="str">
        <f t="shared" si="27"/>
        <v/>
      </c>
      <c r="Z33" s="74" t="str">
        <f t="shared" si="32"/>
        <v/>
      </c>
      <c r="AA33" s="74"/>
      <c r="AB33" s="75" t="str">
        <f t="shared" si="33"/>
        <v/>
      </c>
      <c r="AC33" s="75" t="str">
        <f t="shared" si="34"/>
        <v/>
      </c>
      <c r="AD33" s="75"/>
      <c r="AE33" s="76" t="str">
        <f t="shared" si="35"/>
        <v/>
      </c>
      <c r="AF33" s="76" t="str">
        <f t="shared" si="36"/>
        <v/>
      </c>
      <c r="AG33" s="76"/>
      <c r="AH33" s="352"/>
      <c r="AI33" s="353" t="str">
        <f t="shared" si="48"/>
        <v/>
      </c>
      <c r="AJ33" s="352"/>
      <c r="AK33" s="352"/>
      <c r="AL33" s="283"/>
      <c r="AM33" s="229"/>
      <c r="AN33" s="229"/>
      <c r="AO33" s="81"/>
      <c r="AP33" s="81"/>
      <c r="AQ33" s="72" t="str">
        <f t="shared" si="37"/>
        <v/>
      </c>
      <c r="AR33" s="13"/>
      <c r="AT33" s="77" t="s">
        <v>137</v>
      </c>
      <c r="AU33" s="78">
        <f>DATE(YEAR(AU29),5,1)</f>
        <v>43221</v>
      </c>
    </row>
    <row r="34" spans="1:47" x14ac:dyDescent="0.25">
      <c r="A34" s="553"/>
      <c r="B34" s="445"/>
      <c r="C34" s="501"/>
      <c r="D34" s="378" t="str">
        <f>IF(ROWS($D$31:D34)&lt;=MAX($U$5:$U$26),INDEX($D$5:$D$26,MATCH(ROWS($D$31:D34),$U$5:$U$26,0)),"")</f>
        <v/>
      </c>
      <c r="E34" s="379" t="str">
        <f t="shared" si="38"/>
        <v/>
      </c>
      <c r="F34" s="379" t="str">
        <f t="shared" si="39"/>
        <v/>
      </c>
      <c r="G34" s="379" t="str">
        <f t="shared" si="40"/>
        <v/>
      </c>
      <c r="H34" s="379" t="str">
        <f t="shared" si="41"/>
        <v/>
      </c>
      <c r="I34" s="379" t="str">
        <f t="shared" si="42"/>
        <v/>
      </c>
      <c r="J34" s="379" t="str">
        <f t="shared" si="43"/>
        <v/>
      </c>
      <c r="K34" s="380" t="str">
        <f t="shared" si="44"/>
        <v/>
      </c>
      <c r="L34" s="379" t="str">
        <f t="shared" si="29"/>
        <v/>
      </c>
      <c r="M34" s="380" t="str">
        <f t="shared" si="45"/>
        <v/>
      </c>
      <c r="N34" s="383" t="str">
        <f t="shared" si="46"/>
        <v/>
      </c>
      <c r="O34" s="210" t="str">
        <f t="shared" si="47"/>
        <v/>
      </c>
      <c r="P34" s="210" t="str">
        <f t="shared" si="47"/>
        <v/>
      </c>
      <c r="Q34" s="211"/>
      <c r="R34" s="211"/>
      <c r="S34" s="384"/>
      <c r="T34" s="14" t="str">
        <f>IF(N34="O",MAX(T$29:T33)+1,"")</f>
        <v/>
      </c>
      <c r="U34" s="14" t="str">
        <f>IF(Q34="O",MAX(U$29:U33)+1,"")</f>
        <v/>
      </c>
      <c r="V34" s="73" t="str">
        <f t="shared" si="30"/>
        <v/>
      </c>
      <c r="W34" s="73" t="str">
        <f t="shared" si="31"/>
        <v/>
      </c>
      <c r="X34" s="73"/>
      <c r="Y34" s="74" t="str">
        <f t="shared" si="27"/>
        <v/>
      </c>
      <c r="Z34" s="74" t="str">
        <f t="shared" si="32"/>
        <v/>
      </c>
      <c r="AA34" s="74"/>
      <c r="AB34" s="75" t="str">
        <f t="shared" si="33"/>
        <v/>
      </c>
      <c r="AC34" s="75" t="str">
        <f t="shared" si="34"/>
        <v/>
      </c>
      <c r="AD34" s="75"/>
      <c r="AE34" s="76" t="str">
        <f t="shared" si="35"/>
        <v/>
      </c>
      <c r="AF34" s="76" t="str">
        <f t="shared" si="36"/>
        <v/>
      </c>
      <c r="AG34" s="76"/>
      <c r="AH34" s="352"/>
      <c r="AI34" s="353" t="str">
        <f t="shared" si="48"/>
        <v/>
      </c>
      <c r="AJ34" s="352"/>
      <c r="AK34" s="352"/>
      <c r="AL34" s="283"/>
      <c r="AM34" s="229"/>
      <c r="AN34" s="229"/>
      <c r="AO34" s="81"/>
      <c r="AP34" s="81"/>
      <c r="AQ34" s="72" t="str">
        <f t="shared" si="37"/>
        <v/>
      </c>
      <c r="AR34" s="13"/>
      <c r="AT34" s="77" t="s">
        <v>138</v>
      </c>
      <c r="AU34" s="78">
        <f>DATE(YEAR(AU29),5,8)</f>
        <v>43228</v>
      </c>
    </row>
    <row r="35" spans="1:47" x14ac:dyDescent="0.25">
      <c r="A35" s="553"/>
      <c r="B35" s="445"/>
      <c r="C35" s="501"/>
      <c r="D35" s="378" t="str">
        <f>IF(ROWS($D$31:D35)&lt;=MAX($U$5:$U$26),INDEX($D$5:$D$26,MATCH(ROWS($D$31:D35),$U$5:$U$26,0)),"")</f>
        <v/>
      </c>
      <c r="E35" s="379" t="str">
        <f t="shared" si="38"/>
        <v/>
      </c>
      <c r="F35" s="379" t="str">
        <f t="shared" si="39"/>
        <v/>
      </c>
      <c r="G35" s="379" t="str">
        <f t="shared" si="40"/>
        <v/>
      </c>
      <c r="H35" s="379" t="str">
        <f t="shared" si="41"/>
        <v/>
      </c>
      <c r="I35" s="379" t="str">
        <f t="shared" si="42"/>
        <v/>
      </c>
      <c r="J35" s="379" t="str">
        <f t="shared" si="43"/>
        <v/>
      </c>
      <c r="K35" s="380" t="str">
        <f t="shared" si="44"/>
        <v/>
      </c>
      <c r="L35" s="379" t="str">
        <f t="shared" si="29"/>
        <v/>
      </c>
      <c r="M35" s="380" t="str">
        <f t="shared" si="45"/>
        <v/>
      </c>
      <c r="N35" s="383" t="str">
        <f t="shared" si="46"/>
        <v/>
      </c>
      <c r="O35" s="210" t="str">
        <f t="shared" si="47"/>
        <v/>
      </c>
      <c r="P35" s="210" t="str">
        <f t="shared" si="47"/>
        <v/>
      </c>
      <c r="Q35" s="211"/>
      <c r="R35" s="211"/>
      <c r="S35" s="384"/>
      <c r="T35" s="14" t="str">
        <f>IF(N35="O",MAX(T$29:T34)+1,"")</f>
        <v/>
      </c>
      <c r="U35" s="14" t="str">
        <f>IF(Q35="O",MAX(U$29:U34)+1,"")</f>
        <v/>
      </c>
      <c r="V35" s="73" t="str">
        <f t="shared" si="30"/>
        <v/>
      </c>
      <c r="W35" s="73" t="str">
        <f t="shared" si="31"/>
        <v/>
      </c>
      <c r="X35" s="73"/>
      <c r="Y35" s="74" t="str">
        <f t="shared" si="27"/>
        <v/>
      </c>
      <c r="Z35" s="74" t="str">
        <f t="shared" si="32"/>
        <v/>
      </c>
      <c r="AA35" s="74"/>
      <c r="AB35" s="75" t="str">
        <f t="shared" si="33"/>
        <v/>
      </c>
      <c r="AC35" s="75" t="str">
        <f t="shared" si="34"/>
        <v/>
      </c>
      <c r="AD35" s="75"/>
      <c r="AE35" s="76" t="str">
        <f t="shared" si="35"/>
        <v/>
      </c>
      <c r="AF35" s="76" t="str">
        <f t="shared" si="36"/>
        <v/>
      </c>
      <c r="AG35" s="76"/>
      <c r="AH35" s="352"/>
      <c r="AI35" s="353" t="str">
        <f t="shared" si="48"/>
        <v/>
      </c>
      <c r="AJ35" s="352"/>
      <c r="AK35" s="352"/>
      <c r="AL35" s="283"/>
      <c r="AM35" s="229"/>
      <c r="AN35" s="229"/>
      <c r="AO35" s="81"/>
      <c r="AP35" s="81"/>
      <c r="AQ35" s="72" t="str">
        <f t="shared" si="37"/>
        <v/>
      </c>
      <c r="AR35" s="13"/>
      <c r="AT35" s="79" t="s">
        <v>139</v>
      </c>
      <c r="AU35" s="78">
        <f>AU30+49</f>
        <v>43240</v>
      </c>
    </row>
    <row r="36" spans="1:47" x14ac:dyDescent="0.25">
      <c r="A36" s="553"/>
      <c r="B36" s="432" t="str">
        <f ca="1">VLOOKUP($B$1,INFOS!A:AV,9,FALSE)</f>
        <v>Pôle Population</v>
      </c>
      <c r="C36" s="501"/>
      <c r="D36" s="378" t="str">
        <f>IF(ROWS($D$31:D36)&lt;=MAX($U$5:$U$26),INDEX($D$5:$D$26,MATCH(ROWS($D$31:D36),$U$5:$U$26,0)),"")</f>
        <v/>
      </c>
      <c r="E36" s="379" t="str">
        <f t="shared" si="38"/>
        <v/>
      </c>
      <c r="F36" s="379" t="str">
        <f t="shared" si="39"/>
        <v/>
      </c>
      <c r="G36" s="379" t="str">
        <f t="shared" si="40"/>
        <v/>
      </c>
      <c r="H36" s="379" t="str">
        <f t="shared" si="41"/>
        <v/>
      </c>
      <c r="I36" s="379" t="str">
        <f t="shared" si="42"/>
        <v/>
      </c>
      <c r="J36" s="379" t="str">
        <f t="shared" si="43"/>
        <v/>
      </c>
      <c r="K36" s="380" t="str">
        <f t="shared" si="44"/>
        <v/>
      </c>
      <c r="L36" s="379" t="str">
        <f t="shared" si="29"/>
        <v/>
      </c>
      <c r="M36" s="380" t="str">
        <f t="shared" si="45"/>
        <v/>
      </c>
      <c r="N36" s="383" t="str">
        <f t="shared" si="46"/>
        <v/>
      </c>
      <c r="O36" s="210" t="str">
        <f t="shared" si="47"/>
        <v/>
      </c>
      <c r="P36" s="210" t="str">
        <f t="shared" si="47"/>
        <v/>
      </c>
      <c r="Q36" s="211"/>
      <c r="R36" s="211"/>
      <c r="S36" s="384"/>
      <c r="T36" s="14" t="str">
        <f>IF(N36="O",MAX(T$29:T35)+1,"")</f>
        <v/>
      </c>
      <c r="U36" s="14" t="str">
        <f>IF(Q36="O",MAX(U$29:U35)+1,"")</f>
        <v/>
      </c>
      <c r="V36" s="73" t="str">
        <f t="shared" si="30"/>
        <v/>
      </c>
      <c r="W36" s="73" t="str">
        <f t="shared" si="31"/>
        <v/>
      </c>
      <c r="X36" s="73"/>
      <c r="Y36" s="74" t="str">
        <f t="shared" si="27"/>
        <v/>
      </c>
      <c r="Z36" s="74" t="str">
        <f t="shared" si="32"/>
        <v/>
      </c>
      <c r="AA36" s="74"/>
      <c r="AB36" s="75" t="str">
        <f t="shared" si="33"/>
        <v/>
      </c>
      <c r="AC36" s="75" t="str">
        <f t="shared" si="34"/>
        <v/>
      </c>
      <c r="AD36" s="75"/>
      <c r="AE36" s="76" t="str">
        <f t="shared" si="35"/>
        <v/>
      </c>
      <c r="AF36" s="76" t="str">
        <f t="shared" si="36"/>
        <v/>
      </c>
      <c r="AG36" s="76"/>
      <c r="AH36" s="352"/>
      <c r="AI36" s="353" t="str">
        <f t="shared" si="48"/>
        <v/>
      </c>
      <c r="AJ36" s="352"/>
      <c r="AK36" s="352"/>
      <c r="AL36" s="283"/>
      <c r="AM36" s="229"/>
      <c r="AN36" s="229"/>
      <c r="AO36" s="81"/>
      <c r="AP36" s="81"/>
      <c r="AQ36" s="72" t="str">
        <f t="shared" si="37"/>
        <v/>
      </c>
      <c r="AR36" s="13"/>
      <c r="AT36" s="79" t="s">
        <v>140</v>
      </c>
      <c r="AU36" s="78">
        <f>AU30+50</f>
        <v>43241</v>
      </c>
    </row>
    <row r="37" spans="1:47" x14ac:dyDescent="0.25">
      <c r="A37" s="553"/>
      <c r="B37" s="433"/>
      <c r="C37" s="501"/>
      <c r="D37" s="378" t="str">
        <f>IF(ROWS($D$31:D37)&lt;=MAX($U$5:$U$26),INDEX($D$5:$D$26,MATCH(ROWS($D$31:D37),$U$5:$U$26,0)),"")</f>
        <v/>
      </c>
      <c r="E37" s="379" t="str">
        <f t="shared" si="38"/>
        <v/>
      </c>
      <c r="F37" s="379" t="str">
        <f t="shared" si="39"/>
        <v/>
      </c>
      <c r="G37" s="379" t="str">
        <f t="shared" si="40"/>
        <v/>
      </c>
      <c r="H37" s="379" t="str">
        <f t="shared" si="41"/>
        <v/>
      </c>
      <c r="I37" s="379" t="str">
        <f t="shared" si="42"/>
        <v/>
      </c>
      <c r="J37" s="379" t="str">
        <f t="shared" si="43"/>
        <v/>
      </c>
      <c r="K37" s="380" t="str">
        <f t="shared" si="44"/>
        <v/>
      </c>
      <c r="L37" s="379" t="str">
        <f t="shared" si="29"/>
        <v/>
      </c>
      <c r="M37" s="380" t="str">
        <f t="shared" si="45"/>
        <v/>
      </c>
      <c r="N37" s="383" t="str">
        <f t="shared" si="46"/>
        <v/>
      </c>
      <c r="O37" s="210" t="str">
        <f t="shared" si="47"/>
        <v/>
      </c>
      <c r="P37" s="210" t="str">
        <f t="shared" si="47"/>
        <v/>
      </c>
      <c r="Q37" s="211"/>
      <c r="R37" s="211"/>
      <c r="S37" s="384"/>
      <c r="T37" s="14" t="str">
        <f>IF(N37="O",MAX(T$29:T36)+1,"")</f>
        <v/>
      </c>
      <c r="U37" s="14" t="str">
        <f>IF(Q37="O",MAX(U$29:U36)+1,"")</f>
        <v/>
      </c>
      <c r="V37" s="73" t="str">
        <f t="shared" si="30"/>
        <v/>
      </c>
      <c r="W37" s="73" t="str">
        <f t="shared" si="31"/>
        <v/>
      </c>
      <c r="X37" s="73"/>
      <c r="Y37" s="74" t="str">
        <f t="shared" si="27"/>
        <v/>
      </c>
      <c r="Z37" s="74" t="str">
        <f t="shared" si="32"/>
        <v/>
      </c>
      <c r="AA37" s="74"/>
      <c r="AB37" s="75" t="str">
        <f t="shared" si="33"/>
        <v/>
      </c>
      <c r="AC37" s="75" t="str">
        <f t="shared" si="34"/>
        <v/>
      </c>
      <c r="AD37" s="75"/>
      <c r="AE37" s="76" t="str">
        <f t="shared" si="35"/>
        <v/>
      </c>
      <c r="AF37" s="76" t="str">
        <f t="shared" si="36"/>
        <v/>
      </c>
      <c r="AG37" s="76"/>
      <c r="AH37" s="352"/>
      <c r="AI37" s="353" t="str">
        <f t="shared" si="48"/>
        <v/>
      </c>
      <c r="AJ37" s="352"/>
      <c r="AK37" s="352"/>
      <c r="AL37" s="283"/>
      <c r="AM37" s="229"/>
      <c r="AN37" s="229"/>
      <c r="AO37" s="81"/>
      <c r="AP37" s="81"/>
      <c r="AQ37" s="72" t="str">
        <f t="shared" si="37"/>
        <v/>
      </c>
      <c r="AR37" s="13"/>
      <c r="AT37" s="77" t="s">
        <v>141</v>
      </c>
      <c r="AU37" s="78">
        <f>DATE(YEAR(AU29),7,14)</f>
        <v>43295</v>
      </c>
    </row>
    <row r="38" spans="1:47" x14ac:dyDescent="0.25">
      <c r="A38" s="553"/>
      <c r="B38" s="433"/>
      <c r="C38" s="501"/>
      <c r="D38" s="378" t="str">
        <f>IF(ROWS($D$31:D38)&lt;=MAX($U$5:$U$26),INDEX($D$5:$D$26,MATCH(ROWS($D$31:D38),$U$5:$U$26,0)),"")</f>
        <v/>
      </c>
      <c r="E38" s="379" t="str">
        <f t="shared" si="38"/>
        <v/>
      </c>
      <c r="F38" s="379" t="str">
        <f t="shared" si="39"/>
        <v/>
      </c>
      <c r="G38" s="379" t="str">
        <f t="shared" si="40"/>
        <v/>
      </c>
      <c r="H38" s="379" t="str">
        <f t="shared" si="41"/>
        <v/>
      </c>
      <c r="I38" s="379" t="str">
        <f t="shared" si="42"/>
        <v/>
      </c>
      <c r="J38" s="379" t="str">
        <f t="shared" si="43"/>
        <v/>
      </c>
      <c r="K38" s="380" t="str">
        <f t="shared" si="44"/>
        <v/>
      </c>
      <c r="L38" s="379" t="str">
        <f t="shared" si="29"/>
        <v/>
      </c>
      <c r="M38" s="380" t="str">
        <f t="shared" si="45"/>
        <v/>
      </c>
      <c r="N38" s="385" t="str">
        <f t="shared" si="46"/>
        <v/>
      </c>
      <c r="O38" s="386" t="str">
        <f t="shared" si="47"/>
        <v/>
      </c>
      <c r="P38" s="386" t="str">
        <f t="shared" si="47"/>
        <v/>
      </c>
      <c r="Q38" s="387"/>
      <c r="R38" s="387"/>
      <c r="S38" s="388"/>
      <c r="T38" s="14" t="str">
        <f>IF(N38="O",MAX(T$29:T37)+1,"")</f>
        <v/>
      </c>
      <c r="U38" s="14" t="str">
        <f>IF(Q38="O",MAX(U$29:U37)+1,"")</f>
        <v/>
      </c>
      <c r="V38" s="73" t="str">
        <f t="shared" si="30"/>
        <v/>
      </c>
      <c r="W38" s="73" t="str">
        <f t="shared" si="31"/>
        <v/>
      </c>
      <c r="X38" s="73"/>
      <c r="Y38" s="74" t="str">
        <f t="shared" si="27"/>
        <v/>
      </c>
      <c r="Z38" s="74" t="str">
        <f t="shared" si="32"/>
        <v/>
      </c>
      <c r="AA38" s="74"/>
      <c r="AB38" s="75" t="str">
        <f t="shared" si="33"/>
        <v/>
      </c>
      <c r="AC38" s="75" t="str">
        <f t="shared" si="34"/>
        <v/>
      </c>
      <c r="AD38" s="75"/>
      <c r="AE38" s="76" t="str">
        <f t="shared" si="35"/>
        <v/>
      </c>
      <c r="AF38" s="76" t="str">
        <f t="shared" si="36"/>
        <v/>
      </c>
      <c r="AG38" s="76"/>
      <c r="AH38" s="352"/>
      <c r="AI38" s="353" t="str">
        <f t="shared" si="48"/>
        <v/>
      </c>
      <c r="AJ38" s="352"/>
      <c r="AK38" s="352"/>
      <c r="AL38" s="283"/>
      <c r="AM38" s="229"/>
      <c r="AN38" s="229"/>
      <c r="AO38" s="81"/>
      <c r="AP38" s="81"/>
      <c r="AQ38" s="72" t="str">
        <f t="shared" si="37"/>
        <v/>
      </c>
      <c r="AR38" s="13"/>
      <c r="AT38" s="77" t="s">
        <v>142</v>
      </c>
      <c r="AU38" s="78">
        <f>DATE(YEAR(AU29),8,15)</f>
        <v>43327</v>
      </c>
    </row>
    <row r="39" spans="1:47" x14ac:dyDescent="0.25">
      <c r="A39" s="553"/>
      <c r="B39" s="433"/>
      <c r="C39" s="501"/>
      <c r="D39" s="139"/>
      <c r="E39" s="164"/>
      <c r="F39" s="173"/>
      <c r="G39" s="173"/>
      <c r="H39" s="221"/>
      <c r="I39" s="221"/>
      <c r="J39" s="222"/>
      <c r="K39" s="223"/>
      <c r="L39" s="222"/>
      <c r="M39" s="223"/>
      <c r="N39" s="224" t="str">
        <f>IF(AND(K39="",M39=""),"",IF(OR(SUM(K$31:K39,M$31:M39)&lt;=25,AND(SUM(K$31:K39,M$31:M39)&lt;=25,SUM(K$31:K39,M$31:M39,M39,K39)&gt;25)),"O","N"))</f>
        <v/>
      </c>
      <c r="O39" s="224"/>
      <c r="P39" s="225"/>
      <c r="Q39" s="131" t="str">
        <f>IF(AND(N39="O",P39=SUM(K39,M39)),"",IF(AND(N39="O",P39&lt;SUM(K39,M39)),"O",IF(N39="N","O","")))</f>
        <v/>
      </c>
      <c r="R39" s="131"/>
      <c r="S39" s="226" t="str">
        <f>IF(Q39="","",IF(AND(N39="O",Q39="O"),SUM(K39,M39,-P39),IF(N39="N",SUM(K39,M39),"")))</f>
        <v/>
      </c>
      <c r="T39" s="14" t="str">
        <f>IF(N39="O",MAX(T$29:T35)+1,"")</f>
        <v/>
      </c>
      <c r="U39" s="14" t="str">
        <f>IF(Q39="O",MAX(U$29:U35)+1,"")</f>
        <v/>
      </c>
      <c r="V39" s="361"/>
      <c r="W39" s="361"/>
      <c r="X39" s="361"/>
      <c r="Y39" s="361" t="str">
        <f t="shared" si="27"/>
        <v/>
      </c>
      <c r="Z39" s="361"/>
      <c r="AA39" s="361"/>
      <c r="AB39" s="361"/>
      <c r="AC39" s="361"/>
      <c r="AD39" s="361"/>
      <c r="AE39" s="361"/>
      <c r="AF39" s="361"/>
      <c r="AG39" s="361"/>
      <c r="AH39" s="363"/>
      <c r="AI39" s="364" t="str">
        <f t="shared" si="48"/>
        <v/>
      </c>
      <c r="AJ39" s="363"/>
      <c r="AK39" s="363"/>
      <c r="AL39" s="283"/>
      <c r="AM39" s="229"/>
      <c r="AN39" s="229"/>
      <c r="AO39" s="81"/>
      <c r="AP39" s="81"/>
      <c r="AQ39" s="72" t="str">
        <f t="shared" si="37"/>
        <v/>
      </c>
      <c r="AR39" s="13"/>
      <c r="AT39" s="77" t="s">
        <v>143</v>
      </c>
      <c r="AU39" s="78">
        <f>DATE(YEAR(AU29),11,1)</f>
        <v>43405</v>
      </c>
    </row>
    <row r="40" spans="1:47" s="15" customFormat="1" ht="15" customHeight="1" x14ac:dyDescent="0.25">
      <c r="A40" s="553"/>
      <c r="B40" s="433"/>
      <c r="C40" s="517" t="s">
        <v>25</v>
      </c>
      <c r="D40" s="90">
        <v>43101</v>
      </c>
      <c r="E40" s="150">
        <v>0.875</v>
      </c>
      <c r="F40" s="159">
        <v>0.95833333333333337</v>
      </c>
      <c r="G40" s="159">
        <f t="shared" ref="G40:G45" si="49">IF(AND(E40="",F40=""),"",MOD(F40-E40,1))</f>
        <v>8.333333333333337E-2</v>
      </c>
      <c r="H40" s="105" t="str">
        <f t="shared" ref="H40:H52" si="50">IF(E40="","",IF($E40&lt;$AL$3,$AL$3-$E40,""))</f>
        <v/>
      </c>
      <c r="I40" s="159">
        <f t="shared" ref="I40:I52" si="51">IF(F40="","",IF($F40&gt;$AM$3,$F40-$AM$3,""))</f>
        <v>4.1666666666666741E-2</v>
      </c>
      <c r="J40" s="150">
        <f t="shared" ref="J40:J45" si="52">IF(AND(H40="",I40=""),"",SUM(H40,I40))</f>
        <v>4.1666666666666741E-2</v>
      </c>
      <c r="K40" s="85">
        <f t="shared" ref="K40:K45" si="53">IF(J40="","",J40*24)</f>
        <v>1.0000000000000018</v>
      </c>
      <c r="L40" s="150">
        <f t="shared" ref="L40:L45" si="54">IF(AND(E40="",F40=""),"",IF(J40&lt;&gt;"",G40-J40,G40))</f>
        <v>4.166666666666663E-2</v>
      </c>
      <c r="M40" s="85">
        <f t="shared" ref="M40:M45" si="55">IF(L40="","",L40*24)</f>
        <v>0.99999999999999911</v>
      </c>
      <c r="N40" s="186" t="str">
        <f>IF(AND(K40="",M40=""),"",IF(OR(SUM($O$31:$P$35,K$40:K40,M$40:M40)&lt;=25,AND(SUM($O$31:$P$35,K39:K$39,M39:M$39)&lt;=25,SUM($O$31:$P$35,K$39:K40,M$39:M40)&gt;25)),"O","N"))</f>
        <v>O</v>
      </c>
      <c r="O40" s="89">
        <f>IF(OR(N40="N",N40=""),"",IF(K40="","",IF((25-SUM(O$31:O39,P$31:P39))&gt;K40,K40,25-SUM(O$31:O39,P$31:P39))))</f>
        <v>1.0000000000000018</v>
      </c>
      <c r="P40" s="106">
        <f>IF(OR(N40="N",N40=""),"",IF(M40="","",IF(25-SUM($O$31:O40,$P$31:P39)&gt;M40,M40,25-SUM($O$31:O40,$P$31:P39))))</f>
        <v>0.99999999999999911</v>
      </c>
      <c r="Q40" s="86" t="str">
        <f t="shared" ref="Q40:Q51" si="56">IF(AND(N40="O",SUM(O40,P40)=SUM(K40,M40)),"",IF(AND(N40="O",SUM(O40,P40)&lt;SUM(K40,M40)),"O",IF(N40="N","O","")))</f>
        <v/>
      </c>
      <c r="R40" s="86" t="str">
        <f t="shared" ref="R40:R51" si="57">IF(Q40="","",IF(AND(N40="O",Q40="O"),IF(K40="","",K40-O40),IF(N40="N",IF(K40="","",K40),"")))</f>
        <v/>
      </c>
      <c r="S40" s="107" t="str">
        <f t="shared" ref="S40:S51" si="58">IF(Q40="","",IF(AND(N40="O",Q40="O"),IF(M40="","",M40-P40),IF(N40="N",IF(M40="","",M40),"")))</f>
        <v/>
      </c>
      <c r="T40" s="14">
        <f>IF(N40="O",MAX(T$29:T39)+1,"")</f>
        <v>3</v>
      </c>
      <c r="U40" s="14" t="str">
        <f>IF(Q40="O",MAX(U$29:U39)+1,"")</f>
        <v/>
      </c>
      <c r="V40" s="73">
        <f t="shared" ref="V40:V52" ca="1" si="59">IF(W40&lt;&gt;"",IF($B$5="temps complet",INDEX(TC_0_à_14,MATCH($B$3,INDICES_BRUT,0),MATCH($B$6,TC_NBI_0_à_14,0)),IF($B$5="temps partiel",INDEX(TP_0_à_14,MATCH($B$3,INDICES_BRUT,0),MATCH($B$6,TP_NBI_0_à_14,0)))),"")</f>
        <v>11.33</v>
      </c>
      <c r="W40" s="73">
        <f t="shared" ref="W40:W52" si="60">IF(T40="","",IF(OR(AQ40="D",AQ40="F"),"",IF(OR(AND(N40="O",Q40="",P40&lt;=14),AND(N40="O",Q40="O",P40&lt;=14)),P40,14)))</f>
        <v>0.99999999999999911</v>
      </c>
      <c r="X40" s="73"/>
      <c r="Y40" s="74" t="str">
        <f t="shared" si="27"/>
        <v/>
      </c>
      <c r="Z40" s="74" t="str">
        <f t="shared" ref="Z40:Z52" si="61">IF(T40="","",IF(OR(AQ40="D",AQ40="F"),"",IF(OR(AND(N40="O",Q40="",P40&gt;14),AND(N40="O",Q40="O",P40&gt;14)),P40-14,"")))</f>
        <v/>
      </c>
      <c r="AA40" s="74"/>
      <c r="AB40" s="75" t="str">
        <f t="shared" ref="AB40:AB52" si="62">IF(AC40&lt;&gt;"",IF($B$5="temps complet",VLOOKUP($B$3,ZONE_TC,15,FALSE),IF($B$5="temps partiel",VLOOKUP($B$3,ZONE_TP,29,FALSE))),"")</f>
        <v/>
      </c>
      <c r="AC40" s="75" t="str">
        <f t="shared" ref="AC40:AC52" si="63">IF(T40="","",IF(OR(AND(OR(AQ40="D",AQ40="F"),N40="O",Q40=""),AND(OR(AQ40="D",AQ40="F"),N40="O",Q40="O")),P40,""))</f>
        <v/>
      </c>
      <c r="AD40" s="75"/>
      <c r="AE40" s="76">
        <f t="shared" ref="AE40:AE52" ca="1" si="64">IF(AF40&lt;&gt;"",IF($B$5="temps complet",VLOOKUP($B$3,ZONE_TC,16,FALSE),IF($B$5="temps partiel",VLOOKUP($B$3,ZONE_TP,30,FALSE))),"")</f>
        <v>21.38</v>
      </c>
      <c r="AF40" s="76">
        <f t="shared" ref="AF40:AF52" si="65">IF(T40="","",IF(O40="","",O40))</f>
        <v>1.0000000000000018</v>
      </c>
      <c r="AG40" s="76"/>
      <c r="AH40" s="352"/>
      <c r="AI40" s="353" t="str">
        <f t="shared" si="48"/>
        <v/>
      </c>
      <c r="AJ40" s="352"/>
      <c r="AK40" s="352"/>
      <c r="AL40" s="366"/>
      <c r="AQ40" s="72" t="str">
        <f t="shared" si="37"/>
        <v/>
      </c>
      <c r="AR40" s="71"/>
      <c r="AT40" s="77" t="s">
        <v>144</v>
      </c>
      <c r="AU40" s="78">
        <f>DATE(YEAR(AU29),11,11)</f>
        <v>43415</v>
      </c>
    </row>
    <row r="41" spans="1:47" x14ac:dyDescent="0.25">
      <c r="A41" s="553"/>
      <c r="B41" s="433"/>
      <c r="C41" s="517"/>
      <c r="D41" s="90"/>
      <c r="E41" s="150"/>
      <c r="F41" s="159"/>
      <c r="G41" s="159" t="str">
        <f t="shared" si="49"/>
        <v/>
      </c>
      <c r="H41" s="105" t="str">
        <f t="shared" si="50"/>
        <v/>
      </c>
      <c r="I41" s="159" t="str">
        <f t="shared" si="51"/>
        <v/>
      </c>
      <c r="J41" s="150" t="str">
        <f t="shared" si="52"/>
        <v/>
      </c>
      <c r="K41" s="85" t="str">
        <f t="shared" si="53"/>
        <v/>
      </c>
      <c r="L41" s="150" t="str">
        <f t="shared" si="54"/>
        <v/>
      </c>
      <c r="M41" s="85" t="str">
        <f t="shared" si="55"/>
        <v/>
      </c>
      <c r="N41" s="186" t="str">
        <f>IF(AND(K41="",M41=""),"",IF(OR(SUM($O$31:$P$35,K$40:K41,M$40:M41)&lt;=25,AND(SUM($O$31:$P$35,K$39:K40,M$39:M40)&lt;=25,SUM($O$31:$P$35,K$39:K41,M$39:M41)&gt;25)),"O","N"))</f>
        <v/>
      </c>
      <c r="O41" s="89" t="str">
        <f>IF(OR(N41="N",N41=""),"",IF(K41="","",IF((25-SUM(O$31:O40,P$31:P40))&gt;K41,K41,25-SUM(O$31:O40,P$31:P40))))</f>
        <v/>
      </c>
      <c r="P41" s="106" t="str">
        <f>IF(OR(N41="N",N41=""),"",IF(M41="","",IF(25-SUM($O$31:O41,$P$31:P40)&gt;M41,M41,25-SUM($O$31:O41,$P$31:P40))))</f>
        <v/>
      </c>
      <c r="Q41" s="86" t="str">
        <f t="shared" si="56"/>
        <v/>
      </c>
      <c r="R41" s="86" t="str">
        <f t="shared" si="57"/>
        <v/>
      </c>
      <c r="S41" s="107" t="str">
        <f t="shared" si="58"/>
        <v/>
      </c>
      <c r="T41" s="14" t="str">
        <f>IF(N41="O",MAX(T$29:T40)+1,"")</f>
        <v/>
      </c>
      <c r="U41" s="14" t="str">
        <f>IF(Q41="O",MAX(U$29:U40)+1,"")</f>
        <v/>
      </c>
      <c r="V41" s="73" t="str">
        <f t="shared" si="59"/>
        <v/>
      </c>
      <c r="W41" s="73" t="str">
        <f t="shared" si="60"/>
        <v/>
      </c>
      <c r="X41" s="73"/>
      <c r="Y41" s="74" t="str">
        <f t="shared" si="27"/>
        <v/>
      </c>
      <c r="Z41" s="74" t="str">
        <f t="shared" si="61"/>
        <v/>
      </c>
      <c r="AA41" s="74"/>
      <c r="AB41" s="75" t="str">
        <f t="shared" si="62"/>
        <v/>
      </c>
      <c r="AC41" s="75" t="str">
        <f t="shared" si="63"/>
        <v/>
      </c>
      <c r="AD41" s="75"/>
      <c r="AE41" s="76" t="str">
        <f t="shared" si="64"/>
        <v/>
      </c>
      <c r="AF41" s="76" t="str">
        <f t="shared" si="65"/>
        <v/>
      </c>
      <c r="AG41" s="76"/>
      <c r="AH41" s="352"/>
      <c r="AI41" s="353" t="str">
        <f t="shared" si="48"/>
        <v/>
      </c>
      <c r="AJ41" s="352"/>
      <c r="AK41" s="352"/>
      <c r="AQ41" s="72" t="str">
        <f t="shared" si="37"/>
        <v/>
      </c>
      <c r="AR41" s="15"/>
      <c r="AT41" s="79" t="s">
        <v>145</v>
      </c>
      <c r="AU41" s="78">
        <f>DATE(YEAR(AU29),12,25)</f>
        <v>43459</v>
      </c>
    </row>
    <row r="42" spans="1:47" ht="15" customHeight="1" x14ac:dyDescent="0.25">
      <c r="A42" s="553"/>
      <c r="B42" s="433"/>
      <c r="C42" s="517"/>
      <c r="D42" s="90"/>
      <c r="E42" s="150"/>
      <c r="F42" s="159"/>
      <c r="G42" s="159" t="str">
        <f t="shared" si="49"/>
        <v/>
      </c>
      <c r="H42" s="105" t="str">
        <f t="shared" si="50"/>
        <v/>
      </c>
      <c r="I42" s="159" t="str">
        <f t="shared" si="51"/>
        <v/>
      </c>
      <c r="J42" s="150" t="str">
        <f t="shared" si="52"/>
        <v/>
      </c>
      <c r="K42" s="85" t="str">
        <f t="shared" si="53"/>
        <v/>
      </c>
      <c r="L42" s="150" t="str">
        <f t="shared" si="54"/>
        <v/>
      </c>
      <c r="M42" s="85" t="str">
        <f t="shared" si="55"/>
        <v/>
      </c>
      <c r="N42" s="186" t="str">
        <f>IF(AND(K42="",M42=""),"",IF(OR(SUM($O$31:$P$35,K$40:K42,M$40:M42)&lt;=25,AND(SUM($O$31:$P$35,K$39:K41,M$39:M41)&lt;=25,SUM($O$31:$P$35,K$39:K42,M$39:M42)&gt;25)),"O","N"))</f>
        <v/>
      </c>
      <c r="O42" s="89" t="str">
        <f>IF(OR(N42="N",N42=""),"",IF(K42="","",IF((25-SUM(O$31:O41,P$31:P41))&gt;K42,K42,25-SUM(O$31:O41,P$31:P41))))</f>
        <v/>
      </c>
      <c r="P42" s="106" t="str">
        <f>IF(OR(N42="N",N42=""),"",IF(M42="","",IF(25-SUM($O$31:O42,$P$31:P41)&gt;M42,M42,25-SUM($O$31:O42,$P$31:P41))))</f>
        <v/>
      </c>
      <c r="Q42" s="86" t="str">
        <f t="shared" si="56"/>
        <v/>
      </c>
      <c r="R42" s="86" t="str">
        <f t="shared" si="57"/>
        <v/>
      </c>
      <c r="S42" s="107" t="str">
        <f t="shared" si="58"/>
        <v/>
      </c>
      <c r="T42" s="14" t="str">
        <f>IF(N42="O",MAX(T$29:T41)+1,"")</f>
        <v/>
      </c>
      <c r="U42" s="14" t="str">
        <f>IF(Q42="O",MAX(U$29:U41)+1,"")</f>
        <v/>
      </c>
      <c r="V42" s="73" t="str">
        <f t="shared" si="59"/>
        <v/>
      </c>
      <c r="W42" s="73" t="str">
        <f t="shared" si="60"/>
        <v/>
      </c>
      <c r="X42" s="73"/>
      <c r="Y42" s="74" t="str">
        <f t="shared" si="27"/>
        <v/>
      </c>
      <c r="Z42" s="74" t="str">
        <f t="shared" si="61"/>
        <v/>
      </c>
      <c r="AA42" s="74"/>
      <c r="AB42" s="75" t="str">
        <f t="shared" si="62"/>
        <v/>
      </c>
      <c r="AC42" s="75" t="str">
        <f t="shared" si="63"/>
        <v/>
      </c>
      <c r="AD42" s="75"/>
      <c r="AE42" s="76" t="str">
        <f t="shared" si="64"/>
        <v/>
      </c>
      <c r="AF42" s="76" t="str">
        <f t="shared" si="65"/>
        <v/>
      </c>
      <c r="AG42" s="76"/>
      <c r="AH42" s="352"/>
      <c r="AI42" s="353" t="str">
        <f t="shared" si="48"/>
        <v/>
      </c>
      <c r="AJ42" s="352"/>
      <c r="AK42" s="352"/>
      <c r="AQ42" s="72" t="str">
        <f t="shared" si="37"/>
        <v/>
      </c>
      <c r="AR42" s="15"/>
      <c r="AT42" s="77" t="s">
        <v>133</v>
      </c>
      <c r="AU42" s="78">
        <f>DATE(YEAR(AU29)+1,1,1)</f>
        <v>43466</v>
      </c>
    </row>
    <row r="43" spans="1:47" x14ac:dyDescent="0.25">
      <c r="A43" s="553"/>
      <c r="B43" s="433"/>
      <c r="C43" s="517"/>
      <c r="D43" s="90"/>
      <c r="E43" s="150"/>
      <c r="F43" s="159"/>
      <c r="G43" s="159" t="str">
        <f t="shared" si="49"/>
        <v/>
      </c>
      <c r="H43" s="105" t="str">
        <f t="shared" si="50"/>
        <v/>
      </c>
      <c r="I43" s="159" t="str">
        <f t="shared" si="51"/>
        <v/>
      </c>
      <c r="J43" s="150" t="str">
        <f t="shared" si="52"/>
        <v/>
      </c>
      <c r="K43" s="85" t="str">
        <f t="shared" si="53"/>
        <v/>
      </c>
      <c r="L43" s="150" t="str">
        <f t="shared" si="54"/>
        <v/>
      </c>
      <c r="M43" s="85" t="str">
        <f t="shared" si="55"/>
        <v/>
      </c>
      <c r="N43" s="186" t="str">
        <f>IF(AND(K43="",M43=""),"",IF(OR(SUM($O$31:$P$35,K$40:K43,M$40:M43)&lt;=25,AND(SUM($O$31:$P$35,K$39:K42,M$39:M42)&lt;=25,SUM($O$31:$P$35,K$39:K43,M$39:M43)&gt;25)),"O","N"))</f>
        <v/>
      </c>
      <c r="O43" s="89" t="str">
        <f>IF(OR(N43="N",N43=""),"",IF(K43="","",IF((25-SUM(O$31:O42,P$31:P42))&gt;K43,K43,25-SUM(O$31:O42,P$31:P42))))</f>
        <v/>
      </c>
      <c r="P43" s="106" t="str">
        <f>IF(OR(N43="N",N43=""),"",IF(M43="","",IF(25-SUM($O$31:O43,$P$31:P42)&gt;M43,M43,25-SUM($O$31:O43,$P$31:P42))))</f>
        <v/>
      </c>
      <c r="Q43" s="86" t="str">
        <f t="shared" si="56"/>
        <v/>
      </c>
      <c r="R43" s="86" t="str">
        <f t="shared" si="57"/>
        <v/>
      </c>
      <c r="S43" s="107" t="str">
        <f t="shared" si="58"/>
        <v/>
      </c>
      <c r="T43" s="14" t="str">
        <f>IF(N43="O",MAX(T$29:T42)+1,"")</f>
        <v/>
      </c>
      <c r="U43" s="14" t="str">
        <f>IF(Q43="O",MAX(U$29:U42)+1,"")</f>
        <v/>
      </c>
      <c r="V43" s="73" t="str">
        <f t="shared" si="59"/>
        <v/>
      </c>
      <c r="W43" s="73" t="str">
        <f t="shared" si="60"/>
        <v/>
      </c>
      <c r="X43" s="73"/>
      <c r="Y43" s="74" t="str">
        <f t="shared" si="27"/>
        <v/>
      </c>
      <c r="Z43" s="74" t="str">
        <f t="shared" si="61"/>
        <v/>
      </c>
      <c r="AA43" s="74"/>
      <c r="AB43" s="75" t="str">
        <f t="shared" si="62"/>
        <v/>
      </c>
      <c r="AC43" s="75" t="str">
        <f t="shared" si="63"/>
        <v/>
      </c>
      <c r="AD43" s="75"/>
      <c r="AE43" s="76" t="str">
        <f t="shared" si="64"/>
        <v/>
      </c>
      <c r="AF43" s="76" t="str">
        <f t="shared" si="65"/>
        <v/>
      </c>
      <c r="AG43" s="76"/>
      <c r="AH43" s="352"/>
      <c r="AI43" s="353" t="str">
        <f t="shared" si="48"/>
        <v/>
      </c>
      <c r="AJ43" s="352"/>
      <c r="AK43" s="352"/>
      <c r="AQ43" s="72" t="str">
        <f t="shared" si="37"/>
        <v/>
      </c>
      <c r="AR43" s="15"/>
    </row>
    <row r="44" spans="1:47" x14ac:dyDescent="0.25">
      <c r="A44" s="553"/>
      <c r="B44" s="433"/>
      <c r="C44" s="517"/>
      <c r="D44" s="90"/>
      <c r="E44" s="150"/>
      <c r="F44" s="159"/>
      <c r="G44" s="159" t="str">
        <f t="shared" si="49"/>
        <v/>
      </c>
      <c r="H44" s="105" t="str">
        <f t="shared" si="50"/>
        <v/>
      </c>
      <c r="I44" s="159" t="str">
        <f t="shared" si="51"/>
        <v/>
      </c>
      <c r="J44" s="150" t="str">
        <f t="shared" si="52"/>
        <v/>
      </c>
      <c r="K44" s="85" t="str">
        <f t="shared" si="53"/>
        <v/>
      </c>
      <c r="L44" s="150" t="str">
        <f t="shared" si="54"/>
        <v/>
      </c>
      <c r="M44" s="85" t="str">
        <f t="shared" si="55"/>
        <v/>
      </c>
      <c r="N44" s="186" t="str">
        <f>IF(AND(K44="",M44=""),"",IF(OR(SUM($O$31:$P$35,K$40:K44,M$40:M44)&lt;=25,AND(SUM($O$31:$P$35,K$39:K43,M$39:M43)&lt;=25,SUM($O$31:$P$35,K$39:K44,M$39:M44)&gt;25)),"O","N"))</f>
        <v/>
      </c>
      <c r="O44" s="89" t="str">
        <f>IF(OR(N44="N",N44=""),"",IF(K44="","",IF((25-SUM(O$31:O43,P$31:P43))&gt;K44,K44,25-SUM(O$31:O43,P$31:P43))))</f>
        <v/>
      </c>
      <c r="P44" s="106" t="str">
        <f>IF(OR(N44="N",N44=""),"",IF(M44="","",IF(25-SUM($O$31:O44,$P$31:P43)&gt;M44,M44,25-SUM($O$31:O44,$P$31:P43))))</f>
        <v/>
      </c>
      <c r="Q44" s="86" t="str">
        <f t="shared" si="56"/>
        <v/>
      </c>
      <c r="R44" s="86" t="str">
        <f t="shared" si="57"/>
        <v/>
      </c>
      <c r="S44" s="107" t="str">
        <f t="shared" si="58"/>
        <v/>
      </c>
      <c r="T44" s="14" t="str">
        <f>IF(N44="O",MAX(T$29:T43)+1,"")</f>
        <v/>
      </c>
      <c r="U44" s="14" t="str">
        <f>IF(Q44="O",MAX(U$29:U43)+1,"")</f>
        <v/>
      </c>
      <c r="V44" s="73" t="str">
        <f t="shared" si="59"/>
        <v/>
      </c>
      <c r="W44" s="73" t="str">
        <f t="shared" si="60"/>
        <v/>
      </c>
      <c r="X44" s="73"/>
      <c r="Y44" s="74" t="str">
        <f t="shared" si="27"/>
        <v/>
      </c>
      <c r="Z44" s="74" t="str">
        <f t="shared" si="61"/>
        <v/>
      </c>
      <c r="AA44" s="74"/>
      <c r="AB44" s="75" t="str">
        <f t="shared" si="62"/>
        <v/>
      </c>
      <c r="AC44" s="75" t="str">
        <f t="shared" si="63"/>
        <v/>
      </c>
      <c r="AD44" s="75"/>
      <c r="AE44" s="76" t="str">
        <f t="shared" si="64"/>
        <v/>
      </c>
      <c r="AF44" s="76" t="str">
        <f t="shared" si="65"/>
        <v/>
      </c>
      <c r="AG44" s="76"/>
      <c r="AH44" s="352"/>
      <c r="AI44" s="353" t="str">
        <f t="shared" si="48"/>
        <v/>
      </c>
      <c r="AJ44" s="352"/>
      <c r="AK44" s="352"/>
      <c r="AQ44" s="72" t="str">
        <f t="shared" si="37"/>
        <v/>
      </c>
      <c r="AR44" s="15"/>
    </row>
    <row r="45" spans="1:47" x14ac:dyDescent="0.25">
      <c r="A45" s="553"/>
      <c r="B45" s="433"/>
      <c r="C45" s="517"/>
      <c r="D45" s="109"/>
      <c r="E45" s="160"/>
      <c r="F45" s="161"/>
      <c r="G45" s="161" t="str">
        <f t="shared" si="49"/>
        <v/>
      </c>
      <c r="H45" s="161" t="str">
        <f t="shared" si="50"/>
        <v/>
      </c>
      <c r="I45" s="161" t="str">
        <f t="shared" si="51"/>
        <v/>
      </c>
      <c r="J45" s="150" t="str">
        <f t="shared" si="52"/>
        <v/>
      </c>
      <c r="K45" s="85" t="str">
        <f t="shared" si="53"/>
        <v/>
      </c>
      <c r="L45" s="150" t="str">
        <f t="shared" si="54"/>
        <v/>
      </c>
      <c r="M45" s="85" t="str">
        <f t="shared" si="55"/>
        <v/>
      </c>
      <c r="N45" s="186" t="str">
        <f>IF(AND(K45="",M45=""),"",IF(OR(SUM($O$31:$P$35,K$40:K45,M$40:M45)&lt;=25,AND(SUM($O$31:$P$35,K$40:K44,M$40:M44)&lt;=25,SUM($O$31:$P$35,K$40:K45,M$40:M45)&gt;25)),"O","N"))</f>
        <v/>
      </c>
      <c r="O45" s="89" t="str">
        <f>IF(OR(N45="N",N45=""),"",IF(K45="","",IF((25-SUM(O$31:O44,P$31:P44))&gt;K45,K45,25-SUM(O$31:O44,P$31:P44))))</f>
        <v/>
      </c>
      <c r="P45" s="108" t="str">
        <f>IF(OR(N45="N",N45=""),"",IF(M45="","",IF(25-SUM($O$31:O45,$P$31:P44)&gt;M45,M45,25-SUM($O$31:O45,$P$31:P44))))</f>
        <v/>
      </c>
      <c r="Q45" s="86" t="str">
        <f t="shared" si="56"/>
        <v/>
      </c>
      <c r="R45" s="86" t="str">
        <f t="shared" si="57"/>
        <v/>
      </c>
      <c r="S45" s="107" t="str">
        <f t="shared" si="58"/>
        <v/>
      </c>
      <c r="T45" s="14" t="str">
        <f>IF(N45="O",MAX(T$29:T44)+1,"")</f>
        <v/>
      </c>
      <c r="U45" s="14" t="str">
        <f>IF(Q45="O",MAX(U$29:U44)+1,"")</f>
        <v/>
      </c>
      <c r="V45" s="73" t="str">
        <f t="shared" si="59"/>
        <v/>
      </c>
      <c r="W45" s="73" t="str">
        <f t="shared" si="60"/>
        <v/>
      </c>
      <c r="X45" s="73"/>
      <c r="Y45" s="74" t="str">
        <f t="shared" si="27"/>
        <v/>
      </c>
      <c r="Z45" s="74" t="str">
        <f t="shared" si="61"/>
        <v/>
      </c>
      <c r="AA45" s="74"/>
      <c r="AB45" s="75" t="str">
        <f t="shared" si="62"/>
        <v/>
      </c>
      <c r="AC45" s="75" t="str">
        <f t="shared" si="63"/>
        <v/>
      </c>
      <c r="AD45" s="75"/>
      <c r="AE45" s="76" t="str">
        <f t="shared" si="64"/>
        <v/>
      </c>
      <c r="AF45" s="76" t="str">
        <f t="shared" si="65"/>
        <v/>
      </c>
      <c r="AG45" s="76"/>
      <c r="AH45" s="352"/>
      <c r="AI45" s="353" t="str">
        <f t="shared" si="48"/>
        <v/>
      </c>
      <c r="AJ45" s="352"/>
      <c r="AK45" s="352"/>
      <c r="AQ45" s="72" t="str">
        <f t="shared" si="37"/>
        <v/>
      </c>
      <c r="AR45" s="15"/>
    </row>
    <row r="46" spans="1:47" x14ac:dyDescent="0.25">
      <c r="A46" s="553"/>
      <c r="B46" s="433"/>
      <c r="C46" s="517"/>
      <c r="D46" s="109"/>
      <c r="E46" s="160"/>
      <c r="F46" s="161"/>
      <c r="G46" s="161" t="str">
        <f t="shared" ref="G46:G52" si="66">IF(AND(E46="",F46=""),"",MOD(F46-E46,1))</f>
        <v/>
      </c>
      <c r="H46" s="161" t="str">
        <f t="shared" si="50"/>
        <v/>
      </c>
      <c r="I46" s="161" t="str">
        <f t="shared" si="51"/>
        <v/>
      </c>
      <c r="J46" s="150" t="str">
        <f t="shared" ref="J46:J52" si="67">IF(AND(H46="",I46=""),"",SUM(H46,I46))</f>
        <v/>
      </c>
      <c r="K46" s="85" t="str">
        <f t="shared" ref="K46:K52" si="68">IF(J46="","",J46*24)</f>
        <v/>
      </c>
      <c r="L46" s="150" t="str">
        <f t="shared" ref="L46:L52" si="69">IF(AND(E46="",F46=""),"",IF(J46&lt;&gt;"",G46-J46,G46))</f>
        <v/>
      </c>
      <c r="M46" s="85" t="str">
        <f t="shared" ref="M46:M52" si="70">IF(L46="","",L46*24)</f>
        <v/>
      </c>
      <c r="N46" s="186" t="str">
        <f>IF(AND(K46="",M46=""),"",IF(OR(SUM($O$31:$P$35,K$40:K46,M$40:M46)&lt;=25,AND(SUM($O$31:$P$35,K$40:K45,M$40:M45)&lt;=25,SUM($O$31:$P$35,K$40:K46,M$40:M46)&gt;25)),"O","N"))</f>
        <v/>
      </c>
      <c r="O46" s="89" t="str">
        <f>IF(OR(N46="N",N46=""),"",IF(K46="","",IF((25-SUM(O$31:O45,P$31:P45))&gt;K46,K46,25-SUM(O$31:O45,P$31:P45))))</f>
        <v/>
      </c>
      <c r="P46" s="108" t="str">
        <f>IF(OR(N46="N",N46=""),"",IF(M46="","",IF(25-SUM($O$31:O46,$P$31:P45)&gt;M46,M46,25-SUM($O$31:O46,$P$31:P45))))</f>
        <v/>
      </c>
      <c r="Q46" s="86" t="str">
        <f t="shared" si="56"/>
        <v/>
      </c>
      <c r="R46" s="86" t="str">
        <f t="shared" si="57"/>
        <v/>
      </c>
      <c r="S46" s="107" t="str">
        <f t="shared" si="58"/>
        <v/>
      </c>
      <c r="T46" s="14" t="str">
        <f>IF(N46="O",MAX(T$29:T45)+1,"")</f>
        <v/>
      </c>
      <c r="U46" s="14" t="str">
        <f>IF(Q46="O",MAX(U$29:U45)+1,"")</f>
        <v/>
      </c>
      <c r="V46" s="73" t="str">
        <f t="shared" si="59"/>
        <v/>
      </c>
      <c r="W46" s="73" t="str">
        <f t="shared" si="60"/>
        <v/>
      </c>
      <c r="X46" s="73"/>
      <c r="Y46" s="74" t="str">
        <f t="shared" si="27"/>
        <v/>
      </c>
      <c r="Z46" s="74" t="str">
        <f t="shared" si="61"/>
        <v/>
      </c>
      <c r="AA46" s="74"/>
      <c r="AB46" s="75" t="str">
        <f t="shared" si="62"/>
        <v/>
      </c>
      <c r="AC46" s="75" t="str">
        <f t="shared" si="63"/>
        <v/>
      </c>
      <c r="AD46" s="75"/>
      <c r="AE46" s="76" t="str">
        <f t="shared" si="64"/>
        <v/>
      </c>
      <c r="AF46" s="76" t="str">
        <f t="shared" si="65"/>
        <v/>
      </c>
      <c r="AG46" s="76"/>
      <c r="AH46" s="352"/>
      <c r="AI46" s="353" t="str">
        <f t="shared" si="48"/>
        <v/>
      </c>
      <c r="AJ46" s="352"/>
      <c r="AK46" s="352"/>
      <c r="AQ46" s="72" t="str">
        <f t="shared" si="37"/>
        <v/>
      </c>
      <c r="AR46" s="15"/>
    </row>
    <row r="47" spans="1:47" x14ac:dyDescent="0.25">
      <c r="A47" s="553"/>
      <c r="B47" s="433"/>
      <c r="C47" s="517"/>
      <c r="D47" s="109"/>
      <c r="E47" s="160"/>
      <c r="F47" s="161"/>
      <c r="G47" s="161" t="str">
        <f t="shared" si="66"/>
        <v/>
      </c>
      <c r="H47" s="161" t="str">
        <f t="shared" si="50"/>
        <v/>
      </c>
      <c r="I47" s="161" t="str">
        <f t="shared" si="51"/>
        <v/>
      </c>
      <c r="J47" s="150" t="str">
        <f>IF(AND(H47="",I47=""),"",SUM(H47,I47))</f>
        <v/>
      </c>
      <c r="K47" s="85" t="str">
        <f t="shared" si="68"/>
        <v/>
      </c>
      <c r="L47" s="150" t="str">
        <f t="shared" si="69"/>
        <v/>
      </c>
      <c r="M47" s="85" t="str">
        <f t="shared" si="70"/>
        <v/>
      </c>
      <c r="N47" s="186" t="str">
        <f>IF(AND(K47="",M47=""),"",IF(OR(SUM($O$31:$P$35,K$40:K47,M$40:M47)&lt;=25,AND(SUM($O$31:$P$35,K$40:K46,M$40:M46)&lt;=25,SUM($O$31:$P$35,K$40:K47,M$40:M47)&gt;25)),"O","N"))</f>
        <v/>
      </c>
      <c r="O47" s="89" t="str">
        <f>IF(OR(N47="N",N47=""),"",IF(K47="","",IF((25-SUM(O$31:O46,P$31:P46))&gt;K47,K47,25-SUM(O$31:O46,P$31:P46))))</f>
        <v/>
      </c>
      <c r="P47" s="108" t="str">
        <f>IF(OR(N47="N",N47=""),"",IF(M47="","",IF(25-SUM($O$31:O47,$P$31:P46)&gt;M47,M47,25-SUM($O$31:O47,$P$31:P46))))</f>
        <v/>
      </c>
      <c r="Q47" s="86" t="str">
        <f t="shared" si="56"/>
        <v/>
      </c>
      <c r="R47" s="86" t="str">
        <f t="shared" si="57"/>
        <v/>
      </c>
      <c r="S47" s="107" t="str">
        <f t="shared" si="58"/>
        <v/>
      </c>
      <c r="T47" s="14" t="str">
        <f>IF(N47="O",MAX(T$29:T46)+1,"")</f>
        <v/>
      </c>
      <c r="U47" s="14" t="str">
        <f>IF(Q47="O",MAX(U$29:U46)+1,"")</f>
        <v/>
      </c>
      <c r="V47" s="73" t="str">
        <f t="shared" si="59"/>
        <v/>
      </c>
      <c r="W47" s="73" t="str">
        <f t="shared" si="60"/>
        <v/>
      </c>
      <c r="X47" s="73"/>
      <c r="Y47" s="74" t="str">
        <f t="shared" si="27"/>
        <v/>
      </c>
      <c r="Z47" s="74" t="str">
        <f t="shared" si="61"/>
        <v/>
      </c>
      <c r="AA47" s="74"/>
      <c r="AB47" s="75" t="str">
        <f t="shared" si="62"/>
        <v/>
      </c>
      <c r="AC47" s="75" t="str">
        <f t="shared" si="63"/>
        <v/>
      </c>
      <c r="AD47" s="75"/>
      <c r="AE47" s="76" t="str">
        <f t="shared" si="64"/>
        <v/>
      </c>
      <c r="AF47" s="76" t="str">
        <f t="shared" si="65"/>
        <v/>
      </c>
      <c r="AG47" s="76"/>
      <c r="AH47" s="352"/>
      <c r="AI47" s="353" t="str">
        <f t="shared" si="48"/>
        <v/>
      </c>
      <c r="AJ47" s="352"/>
      <c r="AK47" s="352"/>
      <c r="AQ47" s="72" t="str">
        <f t="shared" si="37"/>
        <v/>
      </c>
      <c r="AR47" s="15"/>
    </row>
    <row r="48" spans="1:47" x14ac:dyDescent="0.25">
      <c r="A48" s="553"/>
      <c r="B48" s="433"/>
      <c r="C48" s="517"/>
      <c r="D48" s="109"/>
      <c r="E48" s="160"/>
      <c r="F48" s="161"/>
      <c r="G48" s="161" t="str">
        <f t="shared" si="66"/>
        <v/>
      </c>
      <c r="H48" s="161" t="str">
        <f t="shared" si="50"/>
        <v/>
      </c>
      <c r="I48" s="161" t="str">
        <f t="shared" si="51"/>
        <v/>
      </c>
      <c r="J48" s="150" t="str">
        <f t="shared" si="67"/>
        <v/>
      </c>
      <c r="K48" s="85" t="str">
        <f t="shared" si="68"/>
        <v/>
      </c>
      <c r="L48" s="150" t="str">
        <f t="shared" si="69"/>
        <v/>
      </c>
      <c r="M48" s="85" t="str">
        <f t="shared" si="70"/>
        <v/>
      </c>
      <c r="N48" s="186" t="str">
        <f>IF(AND(K48="",M48=""),"",IF(OR(SUM($O$31:$P$35,K$40:K48,M$40:M48)&lt;=25,AND(SUM($O$31:$P$35,K$40:K47,M$40:M47)&lt;=25,SUM($O$31:$P$35,K$40:K48,M$40:M48)&gt;25)),"O","N"))</f>
        <v/>
      </c>
      <c r="O48" s="89" t="str">
        <f>IF(OR(N48="N",N48=""),"",IF(K48="","",IF((25-SUM(O$31:O47,P$31:P47))&gt;K48,K48,25-SUM(O$31:O47,P$31:P47))))</f>
        <v/>
      </c>
      <c r="P48" s="108" t="str">
        <f>IF(OR(N48="N",N48=""),"",IF(M48="","",IF(25-SUM($O$31:O48,$P$31:P47)&gt;M48,M48,25-SUM($O$31:O48,$P$31:P47))))</f>
        <v/>
      </c>
      <c r="Q48" s="86" t="str">
        <f t="shared" si="56"/>
        <v/>
      </c>
      <c r="R48" s="86" t="str">
        <f t="shared" si="57"/>
        <v/>
      </c>
      <c r="S48" s="107" t="str">
        <f t="shared" si="58"/>
        <v/>
      </c>
      <c r="T48" s="14" t="str">
        <f>IF(N48="O",MAX(T$29:T47)+1,"")</f>
        <v/>
      </c>
      <c r="U48" s="14" t="str">
        <f>IF(Q48="O",MAX(U$29:U47)+1,"")</f>
        <v/>
      </c>
      <c r="V48" s="73" t="str">
        <f t="shared" si="59"/>
        <v/>
      </c>
      <c r="W48" s="73" t="str">
        <f t="shared" si="60"/>
        <v/>
      </c>
      <c r="X48" s="73"/>
      <c r="Y48" s="74" t="str">
        <f t="shared" si="27"/>
        <v/>
      </c>
      <c r="Z48" s="74" t="str">
        <f t="shared" si="61"/>
        <v/>
      </c>
      <c r="AA48" s="74"/>
      <c r="AB48" s="75" t="str">
        <f t="shared" si="62"/>
        <v/>
      </c>
      <c r="AC48" s="75" t="str">
        <f t="shared" si="63"/>
        <v/>
      </c>
      <c r="AD48" s="75"/>
      <c r="AE48" s="76" t="str">
        <f t="shared" si="64"/>
        <v/>
      </c>
      <c r="AF48" s="76" t="str">
        <f t="shared" si="65"/>
        <v/>
      </c>
      <c r="AG48" s="76"/>
      <c r="AH48" s="352"/>
      <c r="AI48" s="353" t="str">
        <f t="shared" si="48"/>
        <v/>
      </c>
      <c r="AJ48" s="352"/>
      <c r="AK48" s="352"/>
      <c r="AQ48" s="72" t="str">
        <f t="shared" si="37"/>
        <v/>
      </c>
      <c r="AR48" s="15"/>
    </row>
    <row r="49" spans="1:44" x14ac:dyDescent="0.25">
      <c r="A49" s="553"/>
      <c r="B49" s="433"/>
      <c r="C49" s="517"/>
      <c r="D49" s="109"/>
      <c r="E49" s="160"/>
      <c r="F49" s="161"/>
      <c r="G49" s="161" t="str">
        <f t="shared" si="66"/>
        <v/>
      </c>
      <c r="H49" s="161" t="str">
        <f t="shared" si="50"/>
        <v/>
      </c>
      <c r="I49" s="161" t="str">
        <f t="shared" si="51"/>
        <v/>
      </c>
      <c r="J49" s="150" t="str">
        <f t="shared" si="67"/>
        <v/>
      </c>
      <c r="K49" s="85" t="str">
        <f t="shared" si="68"/>
        <v/>
      </c>
      <c r="L49" s="150" t="str">
        <f t="shared" si="69"/>
        <v/>
      </c>
      <c r="M49" s="85" t="str">
        <f t="shared" si="70"/>
        <v/>
      </c>
      <c r="N49" s="186" t="str">
        <f>IF(AND(K49="",M49=""),"",IF(OR(SUM($O$31:$P$35,K$40:K49,M$40:M49)&lt;=25,AND(SUM($O$31:$P$35,K$40:K48,M$40:M48)&lt;=25,SUM($O$31:$P$35,K$40:K49,M$40:M49)&gt;25)),"O","N"))</f>
        <v/>
      </c>
      <c r="O49" s="89" t="str">
        <f>IF(OR(N49="N",N49=""),"",IF(K49="","",IF((25-SUM(O$31:O48,P$31:P48))&gt;K49,K49,25-SUM(O$31:O48,P$31:P48))))</f>
        <v/>
      </c>
      <c r="P49" s="108" t="str">
        <f>IF(OR(N49="N",N49=""),"",IF(M49="","",IF(25-SUM($O$31:O49,$P$31:P48)&gt;M49,M49,25-SUM($O$31:O49,$P$31:P48))))</f>
        <v/>
      </c>
      <c r="Q49" s="86" t="str">
        <f t="shared" si="56"/>
        <v/>
      </c>
      <c r="R49" s="86" t="str">
        <f t="shared" si="57"/>
        <v/>
      </c>
      <c r="S49" s="107" t="str">
        <f t="shared" si="58"/>
        <v/>
      </c>
      <c r="T49" s="14" t="str">
        <f>IF(N49="O",MAX(T$29:T48)+1,"")</f>
        <v/>
      </c>
      <c r="U49" s="14" t="str">
        <f>IF(Q49="O",MAX(U$29:U48)+1,"")</f>
        <v/>
      </c>
      <c r="V49" s="73" t="str">
        <f t="shared" si="59"/>
        <v/>
      </c>
      <c r="W49" s="73" t="str">
        <f t="shared" si="60"/>
        <v/>
      </c>
      <c r="X49" s="73"/>
      <c r="Y49" s="74" t="str">
        <f t="shared" si="27"/>
        <v/>
      </c>
      <c r="Z49" s="74" t="str">
        <f t="shared" si="61"/>
        <v/>
      </c>
      <c r="AA49" s="74"/>
      <c r="AB49" s="75" t="str">
        <f t="shared" si="62"/>
        <v/>
      </c>
      <c r="AC49" s="75" t="str">
        <f t="shared" si="63"/>
        <v/>
      </c>
      <c r="AD49" s="75"/>
      <c r="AE49" s="76" t="str">
        <f t="shared" si="64"/>
        <v/>
      </c>
      <c r="AF49" s="76" t="str">
        <f t="shared" si="65"/>
        <v/>
      </c>
      <c r="AG49" s="76"/>
      <c r="AH49" s="352"/>
      <c r="AI49" s="353" t="str">
        <f t="shared" si="48"/>
        <v/>
      </c>
      <c r="AJ49" s="352"/>
      <c r="AK49" s="352"/>
      <c r="AQ49" s="72" t="str">
        <f t="shared" si="37"/>
        <v/>
      </c>
      <c r="AR49" s="15"/>
    </row>
    <row r="50" spans="1:44" x14ac:dyDescent="0.25">
      <c r="A50" s="553"/>
      <c r="B50" s="433"/>
      <c r="C50" s="517"/>
      <c r="D50" s="109"/>
      <c r="E50" s="160"/>
      <c r="F50" s="161"/>
      <c r="G50" s="161" t="str">
        <f t="shared" si="66"/>
        <v/>
      </c>
      <c r="H50" s="161" t="str">
        <f t="shared" si="50"/>
        <v/>
      </c>
      <c r="I50" s="161" t="str">
        <f t="shared" si="51"/>
        <v/>
      </c>
      <c r="J50" s="150" t="str">
        <f t="shared" si="67"/>
        <v/>
      </c>
      <c r="K50" s="85" t="str">
        <f t="shared" si="68"/>
        <v/>
      </c>
      <c r="L50" s="150" t="str">
        <f t="shared" si="69"/>
        <v/>
      </c>
      <c r="M50" s="85" t="str">
        <f t="shared" si="70"/>
        <v/>
      </c>
      <c r="N50" s="186" t="str">
        <f>IF(AND(K50="",M50=""),"",IF(OR(SUM($O$31:$P$35,K$40:K50,M$40:M50)&lt;=25,AND(SUM($O$31:$P$35,K$40:K49,M$40:M49)&lt;=25,SUM($O$31:$P$35,K$40:K50,M$40:M50)&gt;25)),"O","N"))</f>
        <v/>
      </c>
      <c r="O50" s="89" t="str">
        <f>IF(OR(N50="N",N50=""),"",IF(K50="","",IF((25-SUM(O$31:O49,P$31:P49))&gt;K50,K50,25-SUM(O$31:O49,P$31:P49))))</f>
        <v/>
      </c>
      <c r="P50" s="108" t="str">
        <f>IF(OR(N50="N",N50=""),"",IF(M50="","",IF(25-SUM($O$31:O50,$P$31:P49)&gt;M50,M50,25-SUM($O$31:O50,$P$31:P49))))</f>
        <v/>
      </c>
      <c r="Q50" s="86" t="str">
        <f t="shared" si="56"/>
        <v/>
      </c>
      <c r="R50" s="86" t="str">
        <f t="shared" si="57"/>
        <v/>
      </c>
      <c r="S50" s="107" t="str">
        <f t="shared" si="58"/>
        <v/>
      </c>
      <c r="T50" s="14" t="str">
        <f>IF(N50="O",MAX(T$29:T49)+1,"")</f>
        <v/>
      </c>
      <c r="U50" s="14" t="str">
        <f>IF(Q50="O",MAX(U$29:U49)+1,"")</f>
        <v/>
      </c>
      <c r="V50" s="73" t="str">
        <f t="shared" si="59"/>
        <v/>
      </c>
      <c r="W50" s="73" t="str">
        <f t="shared" si="60"/>
        <v/>
      </c>
      <c r="X50" s="73"/>
      <c r="Y50" s="74" t="str">
        <f t="shared" si="27"/>
        <v/>
      </c>
      <c r="Z50" s="74" t="str">
        <f t="shared" si="61"/>
        <v/>
      </c>
      <c r="AA50" s="74"/>
      <c r="AB50" s="75" t="str">
        <f t="shared" si="62"/>
        <v/>
      </c>
      <c r="AC50" s="75" t="str">
        <f t="shared" si="63"/>
        <v/>
      </c>
      <c r="AD50" s="75"/>
      <c r="AE50" s="76" t="str">
        <f t="shared" si="64"/>
        <v/>
      </c>
      <c r="AF50" s="76" t="str">
        <f t="shared" si="65"/>
        <v/>
      </c>
      <c r="AG50" s="76"/>
      <c r="AH50" s="352"/>
      <c r="AI50" s="353" t="str">
        <f t="shared" si="48"/>
        <v/>
      </c>
      <c r="AJ50" s="352"/>
      <c r="AK50" s="352"/>
      <c r="AQ50" s="72" t="str">
        <f t="shared" si="37"/>
        <v/>
      </c>
      <c r="AR50" s="15"/>
    </row>
    <row r="51" spans="1:44" x14ac:dyDescent="0.25">
      <c r="A51" s="553"/>
      <c r="B51" s="433"/>
      <c r="C51" s="517"/>
      <c r="D51" s="109"/>
      <c r="E51" s="160"/>
      <c r="F51" s="161"/>
      <c r="G51" s="161" t="str">
        <f t="shared" si="66"/>
        <v/>
      </c>
      <c r="H51" s="161" t="str">
        <f t="shared" si="50"/>
        <v/>
      </c>
      <c r="I51" s="161" t="str">
        <f t="shared" si="51"/>
        <v/>
      </c>
      <c r="J51" s="150" t="str">
        <f t="shared" si="67"/>
        <v/>
      </c>
      <c r="K51" s="85" t="str">
        <f t="shared" si="68"/>
        <v/>
      </c>
      <c r="L51" s="150" t="str">
        <f t="shared" si="69"/>
        <v/>
      </c>
      <c r="M51" s="85" t="str">
        <f t="shared" si="70"/>
        <v/>
      </c>
      <c r="N51" s="186" t="str">
        <f>IF(AND(K51="",M51=""),"",IF(OR(SUM($O$31:$P$35,K$40:K51,M$40:M51)&lt;=25,AND(SUM($O$31:$P$35,K$40:K50,M$40:M50)&lt;=25,SUM($O$31:$P$35,K$40:K51,M$40:M51)&gt;25)),"O","N"))</f>
        <v/>
      </c>
      <c r="O51" s="89" t="str">
        <f>IF(OR(N51="N",N51=""),"",IF(K51="","",IF((25-SUM(O$31:O50,P$31:P50))&gt;K51,K51,25-SUM(O$31:O50,P$31:P50))))</f>
        <v/>
      </c>
      <c r="P51" s="108" t="str">
        <f>IF(OR(N51="N",N51=""),"",IF(M51="","",IF(25-SUM($O$31:O51,$P$31:P50)&gt;M51,M51,25-SUM($O$31:O51,$P$31:P50))))</f>
        <v/>
      </c>
      <c r="Q51" s="86" t="str">
        <f t="shared" si="56"/>
        <v/>
      </c>
      <c r="R51" s="86" t="str">
        <f t="shared" si="57"/>
        <v/>
      </c>
      <c r="S51" s="107" t="str">
        <f t="shared" si="58"/>
        <v/>
      </c>
      <c r="T51" s="14" t="str">
        <f>IF(N51="O",MAX(T$29:T50)+1,"")</f>
        <v/>
      </c>
      <c r="U51" s="14" t="str">
        <f>IF(Q51="O",MAX(U$29:U50)+1,"")</f>
        <v/>
      </c>
      <c r="V51" s="73" t="str">
        <f t="shared" si="59"/>
        <v/>
      </c>
      <c r="W51" s="73" t="str">
        <f t="shared" si="60"/>
        <v/>
      </c>
      <c r="X51" s="73"/>
      <c r="Y51" s="74" t="str">
        <f t="shared" si="27"/>
        <v/>
      </c>
      <c r="Z51" s="74" t="str">
        <f t="shared" si="61"/>
        <v/>
      </c>
      <c r="AA51" s="74"/>
      <c r="AB51" s="75" t="str">
        <f t="shared" si="62"/>
        <v/>
      </c>
      <c r="AC51" s="75" t="str">
        <f t="shared" si="63"/>
        <v/>
      </c>
      <c r="AD51" s="75"/>
      <c r="AE51" s="76" t="str">
        <f t="shared" si="64"/>
        <v/>
      </c>
      <c r="AF51" s="76" t="str">
        <f t="shared" si="65"/>
        <v/>
      </c>
      <c r="AG51" s="76"/>
      <c r="AH51" s="352"/>
      <c r="AI51" s="353" t="str">
        <f t="shared" si="48"/>
        <v/>
      </c>
      <c r="AJ51" s="352"/>
      <c r="AK51" s="352"/>
      <c r="AQ51" s="72" t="str">
        <f t="shared" si="37"/>
        <v/>
      </c>
      <c r="AR51" s="15"/>
    </row>
    <row r="52" spans="1:44" x14ac:dyDescent="0.25">
      <c r="A52" s="553"/>
      <c r="B52" s="433"/>
      <c r="C52" s="517"/>
      <c r="D52" s="109"/>
      <c r="E52" s="160"/>
      <c r="F52" s="161"/>
      <c r="G52" s="161" t="str">
        <f t="shared" si="66"/>
        <v/>
      </c>
      <c r="H52" s="161" t="str">
        <f t="shared" si="50"/>
        <v/>
      </c>
      <c r="I52" s="161" t="str">
        <f t="shared" si="51"/>
        <v/>
      </c>
      <c r="J52" s="150" t="str">
        <f t="shared" si="67"/>
        <v/>
      </c>
      <c r="K52" s="85" t="str">
        <f t="shared" si="68"/>
        <v/>
      </c>
      <c r="L52" s="150" t="str">
        <f t="shared" si="69"/>
        <v/>
      </c>
      <c r="M52" s="85" t="str">
        <f t="shared" si="70"/>
        <v/>
      </c>
      <c r="N52" s="186" t="str">
        <f>IF(AND(K52="",M52=""),"",IF(OR(SUM($O$31:$P$35,K$40:K52,M$40:M52)&lt;=25,AND(SUM($O$31:$P$35,K$40:K51,M$40:M51)&lt;=25,SUM($O$31:$P$35,K$40:K52,M$40:M52)&gt;25)),"O","N"))</f>
        <v/>
      </c>
      <c r="O52" s="89" t="str">
        <f>IF(OR(N52="N",N52=""),"",IF(K52="","",IF((25-SUM(O$31:O51,P$31:P51))&gt;K52,K52,25-SUM(O$31:O51,P$31:P51))))</f>
        <v/>
      </c>
      <c r="P52" s="108" t="str">
        <f>IF(OR(N52="N",N52=""),"",IF(M52="","",IF(25-SUM($O$31:O52,$P$31:P51)&gt;M52,M52,25-SUM($O$31:O52,$P$31:P51))))</f>
        <v/>
      </c>
      <c r="Q52" s="86" t="str">
        <f>IF(AND(N52="O",SUM(O52,P52)=SUM(K52,M52)),"",IF(AND(N52="O",SUM(O52,P52)&lt;SUM(K52,M52)),"O",IF(N52="N","O","")))</f>
        <v/>
      </c>
      <c r="R52" s="86" t="str">
        <f>IF(Q52="","",IF(AND(N52="O",Q52="O"),IF(K52="","",K52-O52),IF(N52="N",IF(K52="","",K52),"")))</f>
        <v/>
      </c>
      <c r="S52" s="107" t="str">
        <f>IF(Q52="","",IF(AND(N52="O",Q52="O"),IF(M52="","",M52-P52),IF(N52="N",IF(M52="","",M52),"")))</f>
        <v/>
      </c>
      <c r="T52" s="14" t="str">
        <f>IF(N52="O",MAX(T$29:T51)+1,"")</f>
        <v/>
      </c>
      <c r="U52" s="14" t="str">
        <f>IF(Q52="O",MAX(U$29:U51)+1,"")</f>
        <v/>
      </c>
      <c r="V52" s="73" t="str">
        <f t="shared" si="59"/>
        <v/>
      </c>
      <c r="W52" s="73" t="str">
        <f t="shared" si="60"/>
        <v/>
      </c>
      <c r="X52" s="73"/>
      <c r="Y52" s="74" t="str">
        <f t="shared" si="27"/>
        <v/>
      </c>
      <c r="Z52" s="74" t="str">
        <f t="shared" si="61"/>
        <v/>
      </c>
      <c r="AA52" s="74"/>
      <c r="AB52" s="75" t="str">
        <f t="shared" si="62"/>
        <v/>
      </c>
      <c r="AC52" s="75" t="str">
        <f t="shared" si="63"/>
        <v/>
      </c>
      <c r="AD52" s="75"/>
      <c r="AE52" s="76" t="str">
        <f t="shared" si="64"/>
        <v/>
      </c>
      <c r="AF52" s="76" t="str">
        <f t="shared" si="65"/>
        <v/>
      </c>
      <c r="AG52" s="76"/>
      <c r="AH52" s="352"/>
      <c r="AI52" s="353" t="str">
        <f t="shared" si="48"/>
        <v/>
      </c>
      <c r="AJ52" s="352"/>
      <c r="AK52" s="352"/>
      <c r="AQ52" s="72" t="str">
        <f t="shared" si="37"/>
        <v/>
      </c>
      <c r="AR52" s="15"/>
    </row>
    <row r="53" spans="1:44" ht="18" thickBot="1" x14ac:dyDescent="0.35">
      <c r="A53" s="554"/>
      <c r="B53" s="435"/>
      <c r="C53" s="540"/>
      <c r="D53" s="117"/>
      <c r="E53" s="151"/>
      <c r="F53" s="170"/>
      <c r="G53" s="170"/>
      <c r="H53" s="518" t="s">
        <v>26</v>
      </c>
      <c r="I53" s="518"/>
      <c r="J53" s="151">
        <f>SUM(J40:J49)</f>
        <v>4.1666666666666741E-2</v>
      </c>
      <c r="K53" s="116">
        <f>SUM(K31:K52)</f>
        <v>1.0000000000000018</v>
      </c>
      <c r="L53" s="151">
        <f>SUM(L40:L49)</f>
        <v>4.166666666666663E-2</v>
      </c>
      <c r="M53" s="116">
        <f>L53*24</f>
        <v>0.99999999999999911</v>
      </c>
      <c r="N53" s="115"/>
      <c r="O53" s="519">
        <f>SUM(O31:P52)</f>
        <v>4.2500000000000036</v>
      </c>
      <c r="P53" s="519"/>
      <c r="Q53" s="130"/>
      <c r="R53" s="179">
        <f>SUM(R35:R52)</f>
        <v>0</v>
      </c>
      <c r="S53" s="179">
        <f>SUM(S35:S52)</f>
        <v>0</v>
      </c>
      <c r="V53" s="357"/>
      <c r="W53" s="390">
        <f>SUM(W31:W52)</f>
        <v>2.9999999999999987</v>
      </c>
      <c r="X53" s="492">
        <f>CEILING(W53,0.25)</f>
        <v>3</v>
      </c>
      <c r="Y53" s="358"/>
      <c r="Z53" s="391">
        <f>SUM(Z31:Z52)</f>
        <v>0</v>
      </c>
      <c r="AA53" s="493">
        <f>CEILING(Z53,0.25)</f>
        <v>0</v>
      </c>
      <c r="AB53" s="359"/>
      <c r="AC53" s="392">
        <f>SUM(AC31:AC52)</f>
        <v>0.25000000000000311</v>
      </c>
      <c r="AD53" s="494">
        <f>CEILING(AC53,0.25)</f>
        <v>0.5</v>
      </c>
      <c r="AE53" s="360"/>
      <c r="AF53" s="393">
        <f>SUM(AF31:AF52)</f>
        <v>1.0000000000000018</v>
      </c>
      <c r="AG53" s="495">
        <f>CEILING(AF53,0.25)</f>
        <v>1.25</v>
      </c>
      <c r="AH53" s="352"/>
      <c r="AI53" s="490">
        <f>SUM(AI31:AI52)</f>
        <v>0</v>
      </c>
      <c r="AJ53" s="352"/>
      <c r="AK53" s="352"/>
      <c r="AQ53" s="72" t="str">
        <f t="shared" si="37"/>
        <v/>
      </c>
      <c r="AR53" s="15"/>
    </row>
    <row r="54" spans="1:44" ht="18" thickBot="1" x14ac:dyDescent="0.35">
      <c r="A54" s="143"/>
      <c r="B54" s="436"/>
      <c r="C54" s="182"/>
      <c r="D54" s="184"/>
      <c r="E54" s="184"/>
      <c r="F54" s="184"/>
      <c r="G54" s="184"/>
      <c r="H54" s="184"/>
      <c r="I54" s="184"/>
      <c r="J54" s="184"/>
      <c r="K54" s="270">
        <f>CEILING(K53,0.25)</f>
        <v>1.25</v>
      </c>
      <c r="L54" s="267"/>
      <c r="M54" s="267">
        <f>CEILING(M53,0.25)</f>
        <v>1</v>
      </c>
      <c r="N54" s="266"/>
      <c r="O54" s="561">
        <f>CEILING(O53,0.25)</f>
        <v>4.25</v>
      </c>
      <c r="P54" s="561"/>
      <c r="Q54" s="182"/>
      <c r="R54" s="184"/>
      <c r="S54" s="184"/>
      <c r="T54" s="355" t="str">
        <f>IF(Q54="O",MAX(T$2:T53)+1,"")</f>
        <v/>
      </c>
      <c r="U54" s="14"/>
      <c r="V54" s="357"/>
      <c r="W54" s="390">
        <f ca="1">SUMPRODUCT(V31:V52,W31:W52)</f>
        <v>33.989999999999988</v>
      </c>
      <c r="X54" s="492"/>
      <c r="Y54" s="358"/>
      <c r="Z54" s="391">
        <f>SUMPRODUCT(Y31:Y52,Z31:Z52)</f>
        <v>0</v>
      </c>
      <c r="AA54" s="493"/>
      <c r="AB54" s="359"/>
      <c r="AC54" s="392">
        <f ca="1">SUMPRODUCT(AB31:AB52,AC31:AC52)</f>
        <v>4.4550000000000551</v>
      </c>
      <c r="AD54" s="494"/>
      <c r="AE54" s="360"/>
      <c r="AF54" s="393">
        <f ca="1">SUMPRODUCT(AE31:AE52,AF31:AF52)</f>
        <v>21.380000000000038</v>
      </c>
      <c r="AG54" s="495"/>
      <c r="AH54" s="352"/>
      <c r="AI54" s="490"/>
      <c r="AJ54" s="352"/>
      <c r="AK54" s="352"/>
      <c r="AQ54" s="72" t="str">
        <f t="shared" si="37"/>
        <v/>
      </c>
      <c r="AR54" s="15"/>
    </row>
    <row r="55" spans="1:44" ht="16.5" customHeight="1" x14ac:dyDescent="0.25">
      <c r="A55" s="546">
        <f>EDATE(A29,1)</f>
        <v>43132</v>
      </c>
      <c r="B55" s="431">
        <f ca="1">VLOOKUP($B$1,INFOS!A:AV,39,FALSE)</f>
        <v>362</v>
      </c>
      <c r="C55" s="548" t="s">
        <v>27</v>
      </c>
      <c r="D55" s="502" t="s">
        <v>148</v>
      </c>
      <c r="E55" s="503"/>
      <c r="F55" s="503"/>
      <c r="G55" s="503"/>
      <c r="H55" s="503"/>
      <c r="I55" s="503"/>
      <c r="J55" s="503"/>
      <c r="K55" s="503"/>
      <c r="L55" s="503"/>
      <c r="M55" s="504"/>
      <c r="N55" s="507" t="s">
        <v>28</v>
      </c>
      <c r="O55" s="508"/>
      <c r="P55" s="508"/>
      <c r="Q55" s="509"/>
      <c r="R55" s="513">
        <f>R53</f>
        <v>0</v>
      </c>
      <c r="S55" s="515">
        <f>S53</f>
        <v>0</v>
      </c>
      <c r="T55" s="20" t="str">
        <f>IF(N55="O",MAX(T$29:T54)+1,"")</f>
        <v/>
      </c>
      <c r="V55" s="362"/>
      <c r="W55" s="362"/>
      <c r="X55" s="362"/>
      <c r="Y55" s="362" t="str">
        <f t="shared" ref="Y55:Y78" si="71">IF(Z55&lt;&gt;"",IF($B$5="temps complet",INDEX(TC_Sup_14,MATCH($B$3,INDICES_BRUT,0),MATCH($B$6,TC_NBI_Sup_14,0)),IF($B$5="temps partiel",INDEX(TP_Sup_14,MATCH($B$3,INDICES_BRUT,0),MATCH($B$6,TP_NBI_Sup_14,0)))),"")</f>
        <v/>
      </c>
      <c r="Z55" s="362"/>
      <c r="AA55" s="362"/>
      <c r="AB55" s="362"/>
      <c r="AC55" s="362"/>
      <c r="AD55" s="362"/>
      <c r="AE55" s="362"/>
      <c r="AF55" s="362"/>
      <c r="AG55" s="362"/>
      <c r="AH55" s="363"/>
      <c r="AI55" s="364"/>
      <c r="AJ55" s="363"/>
      <c r="AK55" s="363"/>
      <c r="AQ55" s="241"/>
    </row>
    <row r="56" spans="1:44" ht="18.75" customHeight="1" x14ac:dyDescent="0.25">
      <c r="A56" s="537"/>
      <c r="B56" s="432">
        <f ca="1">VLOOKUP($B$1,INFOS!A:AV,41,FALSE)</f>
        <v>0.8</v>
      </c>
      <c r="C56" s="548"/>
      <c r="D56" s="505"/>
      <c r="E56" s="505"/>
      <c r="F56" s="505"/>
      <c r="G56" s="505"/>
      <c r="H56" s="505"/>
      <c r="I56" s="505"/>
      <c r="J56" s="505"/>
      <c r="K56" s="505"/>
      <c r="L56" s="505"/>
      <c r="M56" s="506"/>
      <c r="N56" s="510"/>
      <c r="O56" s="511"/>
      <c r="P56" s="511"/>
      <c r="Q56" s="512"/>
      <c r="R56" s="514"/>
      <c r="S56" s="516"/>
      <c r="T56" s="20" t="str">
        <f>IF(N56="O",MAX(T$29:T55)+1,"")</f>
        <v/>
      </c>
      <c r="V56" s="361"/>
      <c r="W56" s="361"/>
      <c r="X56" s="361"/>
      <c r="Y56" s="361" t="str">
        <f t="shared" si="71"/>
        <v/>
      </c>
      <c r="Z56" s="361"/>
      <c r="AA56" s="361"/>
      <c r="AB56" s="361"/>
      <c r="AC56" s="361"/>
      <c r="AD56" s="361"/>
      <c r="AE56" s="361"/>
      <c r="AF56" s="361"/>
      <c r="AG56" s="361"/>
      <c r="AH56" s="363"/>
      <c r="AI56" s="364"/>
      <c r="AJ56" s="363"/>
      <c r="AK56" s="363"/>
      <c r="AQ56" s="241"/>
    </row>
    <row r="57" spans="1:44" ht="14.45" customHeight="1" x14ac:dyDescent="0.25">
      <c r="A57" s="537"/>
      <c r="B57" s="5" t="str">
        <f ca="1">IF($B56&lt;&gt;100%,"temps partiel","temps complet")</f>
        <v>temps partiel</v>
      </c>
      <c r="C57" s="548"/>
      <c r="D57" s="124" t="str">
        <f>IF(ROWS($D57:D$57)&lt;=MAX($U$31:$U$52),INDEX($D$31:$D$52,MATCH(ROWS($D57:D$57),$U$31:$U$52,0)),"")</f>
        <v/>
      </c>
      <c r="E57" s="152" t="str">
        <f t="shared" ref="E57:M64" si="72">IF($D57&lt;&gt;"",IFERROR(VLOOKUP($D57,$D$40:$S$52,COLUMN(B$1),0),""),"")</f>
        <v/>
      </c>
      <c r="F57" s="152" t="str">
        <f t="shared" si="72"/>
        <v/>
      </c>
      <c r="G57" s="152" t="str">
        <f t="shared" si="72"/>
        <v/>
      </c>
      <c r="H57" s="152" t="str">
        <f t="shared" si="72"/>
        <v/>
      </c>
      <c r="I57" s="152" t="str">
        <f t="shared" si="72"/>
        <v/>
      </c>
      <c r="J57" s="152" t="str">
        <f t="shared" si="72"/>
        <v/>
      </c>
      <c r="K57" s="113" t="str">
        <f t="shared" si="72"/>
        <v/>
      </c>
      <c r="L57" s="152" t="str">
        <f t="shared" si="72"/>
        <v/>
      </c>
      <c r="M57" s="113" t="str">
        <f t="shared" si="72"/>
        <v/>
      </c>
      <c r="N57" s="199" t="str">
        <f t="shared" ref="N57:N64" si="73">IF(OR(O57&lt;&gt;"",P57&lt;&gt;""),"O","")</f>
        <v/>
      </c>
      <c r="O57" s="195" t="str">
        <f>IF($D57&lt;&gt;"",IFERROR(VLOOKUP($D57,$D$40:$S$52,COLUMN(O$1),0),""),"")</f>
        <v/>
      </c>
      <c r="P57" s="195" t="str">
        <f t="shared" ref="P57:P64" si="74">IF($D57&lt;&gt;"",IFERROR(VLOOKUP($D57,$D$31:$S$52,COLUMN(P$1),0),""),"")</f>
        <v/>
      </c>
      <c r="Q57" s="201"/>
      <c r="R57" s="198"/>
      <c r="S57" s="204"/>
      <c r="T57" s="20" t="str">
        <f>IF(N57="O",MAX(T$55:T56)+1,"")</f>
        <v/>
      </c>
      <c r="U57" s="20" t="str">
        <f>IF(Q57="O",MAX(U$55:U56)+1,"")</f>
        <v/>
      </c>
      <c r="V57" s="73" t="str">
        <f t="shared" ref="V57:V64" si="75">IF(W57&lt;&gt;"",IF($B$5="temps complet",INDEX(TC_0_à_14,MATCH($B$3,INDICES_BRUT,0),MATCH($B$6,TC_NBI_0_à_14,0)),IF($B$5="temps partiel",INDEX(TP_0_à_14,MATCH($B$3,INDICES_BRUT,0),MATCH($B$6,TP_NBI_0_à_14,0)))),"")</f>
        <v/>
      </c>
      <c r="W57" s="73" t="str">
        <f t="shared" ref="W57:W64" si="76">IF(T57="","",IF(OR(AQ57="D",AQ57="F"),"",IF(OR(AND(N57="O",Q57="",P57&lt;=14),AND(N57="O",Q57="O",P57&lt;=14)),P57,14)))</f>
        <v/>
      </c>
      <c r="X57" s="73"/>
      <c r="Y57" s="74" t="str">
        <f t="shared" si="71"/>
        <v/>
      </c>
      <c r="Z57" s="74" t="str">
        <f t="shared" ref="Z57:Z64" si="77">IF(T57="","",IF(OR(AQ57="D",AQ57="F"),"",IF(OR(AND(N57="O",Q57="",P57&gt;14),AND(N57="O",Q57="O",P57&gt;14)),P57-14,"")))</f>
        <v/>
      </c>
      <c r="AA57" s="74"/>
      <c r="AB57" s="75" t="str">
        <f t="shared" ref="AB57:AB64" si="78">IF(AC57&lt;&gt;"",IF($B$5="temps complet",VLOOKUP($B$3,ZONE_TC,15,FALSE),IF($B$5="temps partiel",VLOOKUP($B$3,ZONE_TP,29,FALSE))),"")</f>
        <v/>
      </c>
      <c r="AC57" s="75" t="str">
        <f t="shared" ref="AC57:AC64" si="79">IF(T57="","",IF(OR(AND(OR(AQ57="D",AQ57="F"),N57="O",Q57=""),AND(OR(AQ57="D",AQ57="F"),N57="O",Q57="O")),P57,""))</f>
        <v/>
      </c>
      <c r="AD57" s="75"/>
      <c r="AE57" s="76" t="str">
        <f t="shared" ref="AE57:AE64" si="80">IF(AF57&lt;&gt;"",IF($B$5="temps complet",VLOOKUP($B$3,ZONE_TC,16,FALSE),IF($B$5="temps partiel",VLOOKUP($B$3,ZONE_TP,30,FALSE))),"")</f>
        <v/>
      </c>
      <c r="AF57" s="76" t="str">
        <f t="shared" ref="AF57:AF64" si="81">IF(T57="","",IF(O57="","",O57))</f>
        <v/>
      </c>
      <c r="AG57" s="76"/>
      <c r="AH57" s="352"/>
      <c r="AI57" s="353" t="str">
        <f t="shared" ref="AI57:AI78" si="82">IF(AND(W57="",Z57="",AC57=""),"",IF(WEEKDAY(D57,2)=6,SUM(W57,Z57,AC57)*V57/2,""))</f>
        <v/>
      </c>
      <c r="AJ57" s="352"/>
      <c r="AK57" s="352"/>
      <c r="AQ57" s="72" t="str">
        <f t="shared" ref="AQ57:AQ80" si="83">IF(D57&lt;&gt;"",IF(AND(ISERROR(VLOOKUP(D57,$AU$30:$AU$42,1,0)),WEEKDAY(D57,2)&lt;=6),"",IF(WEEKDAY(D57,2)&gt;6,"D",IF(VLOOKUP(D57,$AU$30:$AU$42,1,0),"F",""))),"")</f>
        <v/>
      </c>
    </row>
    <row r="58" spans="1:44" ht="15" customHeight="1" x14ac:dyDescent="0.25">
      <c r="A58" s="537"/>
      <c r="B58" s="5" t="str">
        <f>$B$6</f>
        <v>NBI 20 pts</v>
      </c>
      <c r="C58" s="548"/>
      <c r="D58" s="124" t="str">
        <f>IF(ROWS($D$57:D58)&lt;=MAX($U$31:$U$52),INDEX($D$31:$D$52,MATCH(ROWS($D$57:D58),$U$31:$U$52,0)),"")</f>
        <v/>
      </c>
      <c r="E58" s="152" t="str">
        <f t="shared" si="72"/>
        <v/>
      </c>
      <c r="F58" s="152" t="str">
        <f t="shared" si="72"/>
        <v/>
      </c>
      <c r="G58" s="152" t="str">
        <f t="shared" si="72"/>
        <v/>
      </c>
      <c r="H58" s="152" t="str">
        <f t="shared" si="72"/>
        <v/>
      </c>
      <c r="I58" s="112" t="str">
        <f t="shared" si="72"/>
        <v/>
      </c>
      <c r="J58" s="152" t="str">
        <f t="shared" si="72"/>
        <v/>
      </c>
      <c r="K58" s="113" t="str">
        <f t="shared" si="72"/>
        <v/>
      </c>
      <c r="L58" s="152" t="str">
        <f t="shared" si="72"/>
        <v/>
      </c>
      <c r="M58" s="113" t="str">
        <f t="shared" si="72"/>
        <v/>
      </c>
      <c r="N58" s="199" t="str">
        <f t="shared" si="73"/>
        <v/>
      </c>
      <c r="O58" s="195" t="str">
        <f t="shared" ref="O58:O64" si="84">IF($D58&lt;&gt;"",IFERROR(VLOOKUP($D58,$D$40:$S$52,COLUMN(O$1),0),""),"")</f>
        <v/>
      </c>
      <c r="P58" s="195" t="str">
        <f t="shared" si="74"/>
        <v/>
      </c>
      <c r="Q58" s="201"/>
      <c r="R58" s="201"/>
      <c r="S58" s="203"/>
      <c r="T58" s="20" t="str">
        <f>IF(N58="O",MAX(T$55:T57)+1,"")</f>
        <v/>
      </c>
      <c r="U58" s="20" t="str">
        <f>IF(Q58="O",MAX(U$55:U57)+1,"")</f>
        <v/>
      </c>
      <c r="V58" s="73" t="str">
        <f t="shared" si="75"/>
        <v/>
      </c>
      <c r="W58" s="73" t="str">
        <f t="shared" si="76"/>
        <v/>
      </c>
      <c r="X58" s="73"/>
      <c r="Y58" s="74" t="str">
        <f t="shared" si="71"/>
        <v/>
      </c>
      <c r="Z58" s="74" t="str">
        <f t="shared" si="77"/>
        <v/>
      </c>
      <c r="AA58" s="74"/>
      <c r="AB58" s="75" t="str">
        <f t="shared" si="78"/>
        <v/>
      </c>
      <c r="AC58" s="75" t="str">
        <f t="shared" si="79"/>
        <v/>
      </c>
      <c r="AD58" s="75"/>
      <c r="AE58" s="76" t="str">
        <f t="shared" si="80"/>
        <v/>
      </c>
      <c r="AF58" s="76" t="str">
        <f t="shared" si="81"/>
        <v/>
      </c>
      <c r="AG58" s="76"/>
      <c r="AH58" s="352"/>
      <c r="AI58" s="353" t="str">
        <f t="shared" si="82"/>
        <v/>
      </c>
      <c r="AJ58" s="352"/>
      <c r="AK58" s="352"/>
      <c r="AQ58" s="72" t="str">
        <f t="shared" si="83"/>
        <v/>
      </c>
    </row>
    <row r="59" spans="1:44" x14ac:dyDescent="0.25">
      <c r="A59" s="537"/>
      <c r="B59" s="432">
        <f ca="1">VLOOKUP($B$1,INFOS!A:AV,40,FALSE)</f>
        <v>12</v>
      </c>
      <c r="C59" s="548"/>
      <c r="D59" s="124" t="str">
        <f>IF(ROWS($D$57:D59)&lt;=MAX($U$31:$U$52),INDEX($D$31:$D$52,MATCH(ROWS($D$57:D59),$U$31:$U$52,0)),"")</f>
        <v/>
      </c>
      <c r="E59" s="152" t="str">
        <f t="shared" si="72"/>
        <v/>
      </c>
      <c r="F59" s="152" t="str">
        <f t="shared" si="72"/>
        <v/>
      </c>
      <c r="G59" s="152" t="str">
        <f t="shared" si="72"/>
        <v/>
      </c>
      <c r="H59" s="152" t="str">
        <f t="shared" si="72"/>
        <v/>
      </c>
      <c r="I59" s="112" t="str">
        <f t="shared" si="72"/>
        <v/>
      </c>
      <c r="J59" s="152" t="str">
        <f t="shared" si="72"/>
        <v/>
      </c>
      <c r="K59" s="113" t="str">
        <f t="shared" si="72"/>
        <v/>
      </c>
      <c r="L59" s="152" t="str">
        <f t="shared" si="72"/>
        <v/>
      </c>
      <c r="M59" s="113" t="str">
        <f t="shared" si="72"/>
        <v/>
      </c>
      <c r="N59" s="199" t="str">
        <f t="shared" si="73"/>
        <v/>
      </c>
      <c r="O59" s="195" t="str">
        <f t="shared" si="84"/>
        <v/>
      </c>
      <c r="P59" s="195" t="str">
        <f t="shared" si="74"/>
        <v/>
      </c>
      <c r="Q59" s="201"/>
      <c r="R59" s="201"/>
      <c r="S59" s="203"/>
      <c r="T59" s="20" t="str">
        <f>IF(N59="O",MAX(T$55:T58)+1,"")</f>
        <v/>
      </c>
      <c r="U59" s="20" t="str">
        <f>IF(Q59="O",MAX(U$55:U58)+1,"")</f>
        <v/>
      </c>
      <c r="V59" s="73" t="str">
        <f t="shared" si="75"/>
        <v/>
      </c>
      <c r="W59" s="73" t="str">
        <f t="shared" si="76"/>
        <v/>
      </c>
      <c r="X59" s="73"/>
      <c r="Y59" s="74" t="str">
        <f t="shared" si="71"/>
        <v/>
      </c>
      <c r="Z59" s="74" t="str">
        <f t="shared" si="77"/>
        <v/>
      </c>
      <c r="AA59" s="74"/>
      <c r="AB59" s="75" t="str">
        <f t="shared" si="78"/>
        <v/>
      </c>
      <c r="AC59" s="75" t="str">
        <f t="shared" si="79"/>
        <v/>
      </c>
      <c r="AD59" s="75"/>
      <c r="AE59" s="76" t="str">
        <f t="shared" si="80"/>
        <v/>
      </c>
      <c r="AF59" s="76" t="str">
        <f t="shared" si="81"/>
        <v/>
      </c>
      <c r="AG59" s="76"/>
      <c r="AH59" s="352"/>
      <c r="AI59" s="353" t="str">
        <f t="shared" si="82"/>
        <v/>
      </c>
      <c r="AJ59" s="352"/>
      <c r="AK59" s="352"/>
      <c r="AQ59" s="72" t="str">
        <f t="shared" si="83"/>
        <v/>
      </c>
    </row>
    <row r="60" spans="1:44" x14ac:dyDescent="0.25">
      <c r="A60" s="537"/>
      <c r="B60" s="445"/>
      <c r="C60" s="548"/>
      <c r="D60" s="124" t="str">
        <f>IF(ROWS($D$57:D60)&lt;=MAX($U$31:$U$52),INDEX($D$31:$D$52,MATCH(ROWS($D$57:D60),$U$31:$U$52,0)),"")</f>
        <v/>
      </c>
      <c r="E60" s="152" t="str">
        <f t="shared" si="72"/>
        <v/>
      </c>
      <c r="F60" s="152" t="str">
        <f t="shared" si="72"/>
        <v/>
      </c>
      <c r="G60" s="152" t="str">
        <f t="shared" si="72"/>
        <v/>
      </c>
      <c r="H60" s="152" t="str">
        <f t="shared" si="72"/>
        <v/>
      </c>
      <c r="I60" s="112" t="str">
        <f t="shared" si="72"/>
        <v/>
      </c>
      <c r="J60" s="152" t="str">
        <f t="shared" si="72"/>
        <v/>
      </c>
      <c r="K60" s="113" t="str">
        <f t="shared" si="72"/>
        <v/>
      </c>
      <c r="L60" s="152" t="str">
        <f t="shared" si="72"/>
        <v/>
      </c>
      <c r="M60" s="113" t="str">
        <f t="shared" si="72"/>
        <v/>
      </c>
      <c r="N60" s="199" t="str">
        <f t="shared" si="73"/>
        <v/>
      </c>
      <c r="O60" s="195" t="str">
        <f t="shared" si="84"/>
        <v/>
      </c>
      <c r="P60" s="195" t="str">
        <f t="shared" si="74"/>
        <v/>
      </c>
      <c r="Q60" s="201"/>
      <c r="R60" s="201"/>
      <c r="S60" s="203"/>
      <c r="V60" s="73" t="str">
        <f t="shared" si="75"/>
        <v/>
      </c>
      <c r="W60" s="73" t="str">
        <f t="shared" si="76"/>
        <v/>
      </c>
      <c r="X60" s="73"/>
      <c r="Y60" s="74" t="str">
        <f t="shared" si="71"/>
        <v/>
      </c>
      <c r="Z60" s="74" t="str">
        <f t="shared" si="77"/>
        <v/>
      </c>
      <c r="AA60" s="74"/>
      <c r="AB60" s="75" t="str">
        <f t="shared" si="78"/>
        <v/>
      </c>
      <c r="AC60" s="75" t="str">
        <f t="shared" si="79"/>
        <v/>
      </c>
      <c r="AD60" s="75"/>
      <c r="AE60" s="76" t="str">
        <f t="shared" si="80"/>
        <v/>
      </c>
      <c r="AF60" s="76" t="str">
        <f t="shared" si="81"/>
        <v/>
      </c>
      <c r="AG60" s="76"/>
      <c r="AH60" s="352"/>
      <c r="AI60" s="353" t="str">
        <f t="shared" si="82"/>
        <v/>
      </c>
      <c r="AJ60" s="352"/>
      <c r="AK60" s="352"/>
      <c r="AQ60" s="72" t="str">
        <f t="shared" si="83"/>
        <v/>
      </c>
    </row>
    <row r="61" spans="1:44" x14ac:dyDescent="0.25">
      <c r="A61" s="537"/>
      <c r="B61" s="445"/>
      <c r="C61" s="548"/>
      <c r="D61" s="124" t="str">
        <f>IF(ROWS($D$57:D61)&lt;=MAX($U$31:$U$52),INDEX($D$31:$D$52,MATCH(ROWS($D$57:D61),$U$31:$U$52,0)),"")</f>
        <v/>
      </c>
      <c r="E61" s="152" t="str">
        <f t="shared" si="72"/>
        <v/>
      </c>
      <c r="F61" s="152" t="str">
        <f t="shared" si="72"/>
        <v/>
      </c>
      <c r="G61" s="152" t="str">
        <f t="shared" si="72"/>
        <v/>
      </c>
      <c r="H61" s="152" t="str">
        <f t="shared" si="72"/>
        <v/>
      </c>
      <c r="I61" s="112" t="str">
        <f t="shared" si="72"/>
        <v/>
      </c>
      <c r="J61" s="152" t="str">
        <f t="shared" si="72"/>
        <v/>
      </c>
      <c r="K61" s="113" t="str">
        <f t="shared" si="72"/>
        <v/>
      </c>
      <c r="L61" s="152" t="str">
        <f t="shared" si="72"/>
        <v/>
      </c>
      <c r="M61" s="113" t="str">
        <f t="shared" si="72"/>
        <v/>
      </c>
      <c r="N61" s="199" t="str">
        <f t="shared" si="73"/>
        <v/>
      </c>
      <c r="O61" s="195" t="str">
        <f t="shared" si="84"/>
        <v/>
      </c>
      <c r="P61" s="195" t="str">
        <f t="shared" si="74"/>
        <v/>
      </c>
      <c r="Q61" s="201"/>
      <c r="R61" s="201"/>
      <c r="S61" s="203"/>
      <c r="V61" s="73" t="str">
        <f t="shared" si="75"/>
        <v/>
      </c>
      <c r="W61" s="73" t="str">
        <f t="shared" si="76"/>
        <v/>
      </c>
      <c r="X61" s="73"/>
      <c r="Y61" s="74" t="str">
        <f t="shared" si="71"/>
        <v/>
      </c>
      <c r="Z61" s="74" t="str">
        <f t="shared" si="77"/>
        <v/>
      </c>
      <c r="AA61" s="74"/>
      <c r="AB61" s="75" t="str">
        <f t="shared" si="78"/>
        <v/>
      </c>
      <c r="AC61" s="75" t="str">
        <f t="shared" si="79"/>
        <v/>
      </c>
      <c r="AD61" s="75"/>
      <c r="AE61" s="76" t="str">
        <f t="shared" si="80"/>
        <v/>
      </c>
      <c r="AF61" s="76" t="str">
        <f t="shared" si="81"/>
        <v/>
      </c>
      <c r="AG61" s="76"/>
      <c r="AH61" s="352"/>
      <c r="AI61" s="353" t="str">
        <f t="shared" si="82"/>
        <v/>
      </c>
      <c r="AJ61" s="352"/>
      <c r="AK61" s="352"/>
      <c r="AQ61" s="72" t="str">
        <f t="shared" si="83"/>
        <v/>
      </c>
    </row>
    <row r="62" spans="1:44" x14ac:dyDescent="0.25">
      <c r="A62" s="537"/>
      <c r="B62" s="432" t="str">
        <f ca="1">VLOOKUP($B$1,INFOS!A:AV,9,FALSE)</f>
        <v>Pôle Population</v>
      </c>
      <c r="C62" s="548"/>
      <c r="D62" s="124" t="str">
        <f>IF(ROWS($D$57:D62)&lt;=MAX($U$31:$U$52),INDEX($D$31:$D$52,MATCH(ROWS($D$57:D62),$U$31:$U$52,0)),"")</f>
        <v/>
      </c>
      <c r="E62" s="152" t="str">
        <f t="shared" si="72"/>
        <v/>
      </c>
      <c r="F62" s="152" t="str">
        <f t="shared" si="72"/>
        <v/>
      </c>
      <c r="G62" s="152" t="str">
        <f t="shared" si="72"/>
        <v/>
      </c>
      <c r="H62" s="152" t="str">
        <f t="shared" si="72"/>
        <v/>
      </c>
      <c r="I62" s="112" t="str">
        <f t="shared" si="72"/>
        <v/>
      </c>
      <c r="J62" s="152" t="str">
        <f t="shared" si="72"/>
        <v/>
      </c>
      <c r="K62" s="113" t="str">
        <f t="shared" si="72"/>
        <v/>
      </c>
      <c r="L62" s="152" t="str">
        <f t="shared" si="72"/>
        <v/>
      </c>
      <c r="M62" s="113" t="str">
        <f t="shared" si="72"/>
        <v/>
      </c>
      <c r="N62" s="199" t="str">
        <f t="shared" si="73"/>
        <v/>
      </c>
      <c r="O62" s="195" t="str">
        <f t="shared" si="84"/>
        <v/>
      </c>
      <c r="P62" s="195" t="str">
        <f t="shared" si="74"/>
        <v/>
      </c>
      <c r="Q62" s="201"/>
      <c r="R62" s="201"/>
      <c r="S62" s="203"/>
      <c r="V62" s="73" t="str">
        <f t="shared" si="75"/>
        <v/>
      </c>
      <c r="W62" s="73" t="str">
        <f t="shared" si="76"/>
        <v/>
      </c>
      <c r="X62" s="73"/>
      <c r="Y62" s="74" t="str">
        <f t="shared" si="71"/>
        <v/>
      </c>
      <c r="Z62" s="74" t="str">
        <f t="shared" si="77"/>
        <v/>
      </c>
      <c r="AA62" s="74"/>
      <c r="AB62" s="75" t="str">
        <f t="shared" si="78"/>
        <v/>
      </c>
      <c r="AC62" s="75" t="str">
        <f t="shared" si="79"/>
        <v/>
      </c>
      <c r="AD62" s="75"/>
      <c r="AE62" s="76" t="str">
        <f t="shared" si="80"/>
        <v/>
      </c>
      <c r="AF62" s="76" t="str">
        <f t="shared" si="81"/>
        <v/>
      </c>
      <c r="AG62" s="76"/>
      <c r="AH62" s="352"/>
      <c r="AI62" s="353" t="str">
        <f t="shared" si="82"/>
        <v/>
      </c>
      <c r="AJ62" s="352"/>
      <c r="AK62" s="352"/>
      <c r="AQ62" s="72" t="str">
        <f t="shared" si="83"/>
        <v/>
      </c>
    </row>
    <row r="63" spans="1:44" x14ac:dyDescent="0.25">
      <c r="A63" s="537"/>
      <c r="C63" s="548"/>
      <c r="D63" s="124" t="str">
        <f>IF(ROWS($D$57:D63)&lt;=MAX($U$31:$U$52),INDEX($D$31:$D$52,MATCH(ROWS($D$57:D63),$U$31:$U$52,0)),"")</f>
        <v/>
      </c>
      <c r="E63" s="152" t="str">
        <f t="shared" si="72"/>
        <v/>
      </c>
      <c r="F63" s="152" t="str">
        <f t="shared" si="72"/>
        <v/>
      </c>
      <c r="G63" s="152" t="str">
        <f t="shared" si="72"/>
        <v/>
      </c>
      <c r="H63" s="152" t="str">
        <f t="shared" si="72"/>
        <v/>
      </c>
      <c r="I63" s="112" t="str">
        <f t="shared" si="72"/>
        <v/>
      </c>
      <c r="J63" s="152" t="str">
        <f t="shared" si="72"/>
        <v/>
      </c>
      <c r="K63" s="113" t="str">
        <f t="shared" si="72"/>
        <v/>
      </c>
      <c r="L63" s="152" t="str">
        <f t="shared" si="72"/>
        <v/>
      </c>
      <c r="M63" s="113" t="str">
        <f t="shared" si="72"/>
        <v/>
      </c>
      <c r="N63" s="199" t="str">
        <f t="shared" si="73"/>
        <v/>
      </c>
      <c r="O63" s="195" t="str">
        <f t="shared" si="84"/>
        <v/>
      </c>
      <c r="P63" s="195" t="str">
        <f t="shared" si="74"/>
        <v/>
      </c>
      <c r="Q63" s="201"/>
      <c r="R63" s="201"/>
      <c r="S63" s="203"/>
      <c r="V63" s="73" t="str">
        <f t="shared" si="75"/>
        <v/>
      </c>
      <c r="W63" s="73" t="str">
        <f t="shared" si="76"/>
        <v/>
      </c>
      <c r="X63" s="73"/>
      <c r="Y63" s="74" t="str">
        <f t="shared" si="71"/>
        <v/>
      </c>
      <c r="Z63" s="74" t="str">
        <f t="shared" si="77"/>
        <v/>
      </c>
      <c r="AA63" s="74"/>
      <c r="AB63" s="75" t="str">
        <f t="shared" si="78"/>
        <v/>
      </c>
      <c r="AC63" s="75" t="str">
        <f t="shared" si="79"/>
        <v/>
      </c>
      <c r="AD63" s="75"/>
      <c r="AE63" s="76" t="str">
        <f t="shared" si="80"/>
        <v/>
      </c>
      <c r="AF63" s="76" t="str">
        <f t="shared" si="81"/>
        <v/>
      </c>
      <c r="AG63" s="76"/>
      <c r="AH63" s="352"/>
      <c r="AI63" s="353" t="str">
        <f t="shared" si="82"/>
        <v/>
      </c>
      <c r="AJ63" s="352"/>
      <c r="AK63" s="352"/>
      <c r="AQ63" s="72" t="str">
        <f t="shared" si="83"/>
        <v/>
      </c>
    </row>
    <row r="64" spans="1:44" x14ac:dyDescent="0.25">
      <c r="A64" s="537"/>
      <c r="C64" s="548"/>
      <c r="D64" s="124" t="str">
        <f>IF(ROWS($D$57:D64)&lt;=MAX($U$31:$U$52),INDEX($D$31:$D$52,MATCH(ROWS($D$57:D64),$U$31:$U$52,0)),"")</f>
        <v/>
      </c>
      <c r="E64" s="152" t="str">
        <f t="shared" si="72"/>
        <v/>
      </c>
      <c r="F64" s="152" t="str">
        <f t="shared" si="72"/>
        <v/>
      </c>
      <c r="G64" s="152" t="str">
        <f t="shared" si="72"/>
        <v/>
      </c>
      <c r="H64" s="152" t="str">
        <f t="shared" si="72"/>
        <v/>
      </c>
      <c r="I64" s="112" t="str">
        <f t="shared" si="72"/>
        <v/>
      </c>
      <c r="J64" s="152" t="str">
        <f t="shared" si="72"/>
        <v/>
      </c>
      <c r="K64" s="113" t="str">
        <f t="shared" si="72"/>
        <v/>
      </c>
      <c r="L64" s="152" t="str">
        <f t="shared" si="72"/>
        <v/>
      </c>
      <c r="M64" s="113" t="str">
        <f t="shared" si="72"/>
        <v/>
      </c>
      <c r="N64" s="199" t="str">
        <f t="shared" si="73"/>
        <v/>
      </c>
      <c r="O64" s="195" t="str">
        <f t="shared" si="84"/>
        <v/>
      </c>
      <c r="P64" s="195" t="str">
        <f t="shared" si="74"/>
        <v/>
      </c>
      <c r="Q64" s="201"/>
      <c r="R64" s="201"/>
      <c r="S64" s="203"/>
      <c r="V64" s="73" t="str">
        <f t="shared" si="75"/>
        <v/>
      </c>
      <c r="W64" s="73" t="str">
        <f t="shared" si="76"/>
        <v/>
      </c>
      <c r="X64" s="73"/>
      <c r="Y64" s="74" t="str">
        <f t="shared" si="71"/>
        <v/>
      </c>
      <c r="Z64" s="74" t="str">
        <f t="shared" si="77"/>
        <v/>
      </c>
      <c r="AA64" s="74"/>
      <c r="AB64" s="75" t="str">
        <f t="shared" si="78"/>
        <v/>
      </c>
      <c r="AC64" s="75" t="str">
        <f t="shared" si="79"/>
        <v/>
      </c>
      <c r="AD64" s="75"/>
      <c r="AE64" s="76" t="str">
        <f t="shared" si="80"/>
        <v/>
      </c>
      <c r="AF64" s="76" t="str">
        <f t="shared" si="81"/>
        <v/>
      </c>
      <c r="AG64" s="76"/>
      <c r="AH64" s="352"/>
      <c r="AI64" s="353" t="str">
        <f t="shared" si="82"/>
        <v/>
      </c>
      <c r="AJ64" s="352"/>
      <c r="AK64" s="352"/>
      <c r="AQ64" s="72" t="str">
        <f t="shared" si="83"/>
        <v/>
      </c>
    </row>
    <row r="65" spans="1:43" x14ac:dyDescent="0.25">
      <c r="A65" s="537"/>
      <c r="C65" s="548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8"/>
      <c r="T65" s="20" t="str">
        <f>IF(N65="O",MAX(T$55:T64)+1,"")</f>
        <v/>
      </c>
      <c r="U65" s="20" t="str">
        <f>IF(Q65="O",MAX(U$55:U64)+1,"")</f>
        <v/>
      </c>
      <c r="V65" s="361"/>
      <c r="W65" s="361"/>
      <c r="X65" s="361"/>
      <c r="Y65" s="361" t="str">
        <f t="shared" si="71"/>
        <v/>
      </c>
      <c r="Z65" s="361"/>
      <c r="AA65" s="361"/>
      <c r="AB65" s="361"/>
      <c r="AC65" s="361"/>
      <c r="AD65" s="361"/>
      <c r="AE65" s="361"/>
      <c r="AF65" s="361"/>
      <c r="AG65" s="361"/>
      <c r="AH65" s="363"/>
      <c r="AI65" s="364" t="str">
        <f t="shared" si="82"/>
        <v/>
      </c>
      <c r="AJ65" s="363"/>
      <c r="AK65" s="363"/>
      <c r="AQ65" s="72" t="str">
        <f t="shared" si="83"/>
        <v/>
      </c>
    </row>
    <row r="66" spans="1:43" x14ac:dyDescent="0.25">
      <c r="A66" s="537"/>
      <c r="C66" s="517" t="s">
        <v>25</v>
      </c>
      <c r="D66" s="90"/>
      <c r="E66" s="153"/>
      <c r="F66" s="156"/>
      <c r="G66" s="156" t="str">
        <f t="shared" ref="G66:G78" si="85">IF(AND(E66="",F66=""),"",MOD(F66-E66,1))</f>
        <v/>
      </c>
      <c r="H66" s="91" t="str">
        <f t="shared" ref="H66:H78" si="86">IF(E66="","",IF($E66&lt;$AL$3,$AL$3-$E66,""))</f>
        <v/>
      </c>
      <c r="I66" s="91" t="str">
        <f t="shared" ref="I66:I78" si="87">IF(F66="","",IF($F66&gt;$AM$3,$F66-$AM$3,""))</f>
        <v/>
      </c>
      <c r="J66" s="153" t="str">
        <f>IF(AND(H66="",I66=""),"",SUM(H66,I66))</f>
        <v/>
      </c>
      <c r="K66" s="92" t="str">
        <f>IF(J66="","",J66*24)</f>
        <v/>
      </c>
      <c r="L66" s="153" t="str">
        <f>IF(AND(E66="",F66=""),"",IF(J66&lt;&gt;"",G66-J66,G66))</f>
        <v/>
      </c>
      <c r="M66" s="92" t="str">
        <f>IF(L66="","",L66*24)</f>
        <v/>
      </c>
      <c r="N66" s="187" t="str">
        <f>IF(AND(K66="",M66=""),"",IF(OR(SUM($O$57:$P$64,K$66:K66,M$66:M66)&lt;=25,AND(SUM($O$57:$P$64,K$65:K65,M$65:M65)&lt;=25,SUM($O$57:$P$64,K$66:K66,M$66:M66)&gt;25)),"O","N"))</f>
        <v/>
      </c>
      <c r="O66" s="93" t="str">
        <f>IF(OR(N66="N",N66=""),"",IF(K66="","",IF((25-SUM(O$57:O65,P$57:P65))&gt;K66,K66,25-SUM(O$57:O65,P$57:P65))))</f>
        <v/>
      </c>
      <c r="P66" s="92" t="str">
        <f>IF(OR(N66="N",N66=""),"",IF(M66="","",IF(25-SUM($O$57:O66,$P$57:P65)&gt;M66,M66,25-SUM($O$57:O66,$P$57:P65))))</f>
        <v/>
      </c>
      <c r="Q66" s="94" t="str">
        <f t="shared" ref="Q66:Q78" si="88">IF(AND(N66="O",SUM(O66,P66)=SUM(K66,M66)),"",IF(AND(N66="O",SUM(O66,P66)&lt;SUM(K66,M66)),"O",IF(N66="N","O","")))</f>
        <v/>
      </c>
      <c r="R66" s="92" t="str">
        <f t="shared" ref="R66:R78" si="89">IF(Q66="","",IF(AND(N66="O",Q66="O"),IF(K66="","",K66-O66),IF(N66="N",IF(K66="","",K66),"")))</f>
        <v/>
      </c>
      <c r="S66" s="98" t="str">
        <f t="shared" ref="S66:S77" si="90">IF(Q66="","",IF(AND(N66="O",Q66="O"),IF(M66="","",M66-P66),IF(N66="N",IF(M66="","",M66),"")))</f>
        <v/>
      </c>
      <c r="T66" s="20" t="str">
        <f>IF(N66="O",MAX(T$55:T65)+1,"")</f>
        <v/>
      </c>
      <c r="U66" s="20" t="str">
        <f>IF(Q66="O",MAX(U$55:U65)+1,"")</f>
        <v/>
      </c>
      <c r="V66" s="73" t="str">
        <f t="shared" ref="V66:V78" si="91">IF(W66&lt;&gt;"",IF($B$5="temps complet",INDEX(TC_0_à_14,MATCH($B$3,INDICES_BRUT,0),MATCH($B$6,TC_NBI_0_à_14,0)),IF($B$5="temps partiel",INDEX(TP_0_à_14,MATCH($B$3,INDICES_BRUT,0),MATCH($B$6,TP_NBI_0_à_14,0)))),"")</f>
        <v/>
      </c>
      <c r="W66" s="73" t="str">
        <f t="shared" ref="W66:W78" si="92">IF(T66="","",IF(OR(AQ66="D",AQ66="F"),"",IF(OR(AND(N66="O",Q66="",P66&lt;=14),AND(N66="O",Q66="O",P66&lt;=14)),P66,14)))</f>
        <v/>
      </c>
      <c r="X66" s="73"/>
      <c r="Y66" s="74" t="str">
        <f t="shared" si="71"/>
        <v/>
      </c>
      <c r="Z66" s="74" t="str">
        <f t="shared" ref="Z66:Z78" si="93">IF(T66="","",IF(OR(AQ66="D",AQ66="F"),"",IF(OR(AND(N66="O",Q66="",P66&gt;14),AND(N66="O",Q66="O",P66&gt;14)),P66-14,"")))</f>
        <v/>
      </c>
      <c r="AA66" s="74"/>
      <c r="AB66" s="75" t="str">
        <f t="shared" ref="AB66:AB78" si="94">IF(AC66&lt;&gt;"",IF($B$5="temps complet",VLOOKUP($B$3,ZONE_TC,15,FALSE),IF($B$5="temps partiel",VLOOKUP($B$3,ZONE_TP,29,FALSE))),"")</f>
        <v/>
      </c>
      <c r="AC66" s="75" t="str">
        <f t="shared" ref="AC66:AC78" si="95">IF(T66="","",IF(OR(AND(OR(AQ66="D",AQ66="F"),N66="O",Q66=""),AND(OR(AQ66="D",AQ66="F"),N66="O",Q66="O")),P66,""))</f>
        <v/>
      </c>
      <c r="AD66" s="75"/>
      <c r="AE66" s="76" t="str">
        <f t="shared" ref="AE66:AE78" si="96">IF(AF66&lt;&gt;"",IF($B$5="temps complet",VLOOKUP($B$3,ZONE_TC,16,FALSE),IF($B$5="temps partiel",VLOOKUP($B$3,ZONE_TP,30,FALSE))),"")</f>
        <v/>
      </c>
      <c r="AF66" s="76" t="str">
        <f t="shared" ref="AF66:AF78" si="97">IF(T66="","",IF(O66="","",O66))</f>
        <v/>
      </c>
      <c r="AG66" s="76"/>
      <c r="AH66" s="352"/>
      <c r="AI66" s="353" t="str">
        <f t="shared" si="82"/>
        <v/>
      </c>
      <c r="AJ66" s="352"/>
      <c r="AK66" s="352"/>
      <c r="AQ66" s="72" t="str">
        <f t="shared" si="83"/>
        <v/>
      </c>
    </row>
    <row r="67" spans="1:43" x14ac:dyDescent="0.25">
      <c r="A67" s="537"/>
      <c r="C67" s="517"/>
      <c r="D67" s="90"/>
      <c r="E67" s="153"/>
      <c r="F67" s="156"/>
      <c r="G67" s="156" t="str">
        <f t="shared" si="85"/>
        <v/>
      </c>
      <c r="H67" s="91" t="str">
        <f t="shared" si="86"/>
        <v/>
      </c>
      <c r="I67" s="156" t="str">
        <f t="shared" si="87"/>
        <v/>
      </c>
      <c r="J67" s="153" t="str">
        <f t="shared" ref="J67:J78" si="98">IF(AND(H67="",I67=""),"",SUM(H67,I67))</f>
        <v/>
      </c>
      <c r="K67" s="92" t="str">
        <f t="shared" ref="K67:K78" si="99">IF(J67="","",J67*24)</f>
        <v/>
      </c>
      <c r="L67" s="153" t="str">
        <f>IF(AND(E67="",F67=""),"",IF(J67&lt;&gt;"",G67-J67,G67))</f>
        <v/>
      </c>
      <c r="M67" s="92" t="str">
        <f>IF(L67="","",L67*24)</f>
        <v/>
      </c>
      <c r="N67" s="187" t="str">
        <f>IF(AND(K67="",M67=""),"",IF(OR(SUM($O$57:$P$64,K$66:K67,M$66:M67)&lt;=25,AND(SUM($O$57:$P$64,K$65:K66,M$65:M66)&lt;=25,SUM($O$57:$P$64,K$66:K67,M$66:M67)&gt;25)),"O","N"))</f>
        <v/>
      </c>
      <c r="O67" s="93" t="str">
        <f>IF(OR(N67="N",N67=""),"",IF(K67="","",IF((25-SUM(O$57:O66,P$57:P66))&gt;K67,K67,25-SUM(O$57:O66,P$57:P66))))</f>
        <v/>
      </c>
      <c r="P67" s="92" t="str">
        <f>IF(OR(N67="N",N67=""),"",IF(M67="","",IF(25-SUM($O$57:O67,$P$57:P66)&gt;M67,M67,25-SUM($O$57:O67,$P$57:P66))))</f>
        <v/>
      </c>
      <c r="Q67" s="94" t="str">
        <f t="shared" si="88"/>
        <v/>
      </c>
      <c r="R67" s="92" t="str">
        <f t="shared" si="89"/>
        <v/>
      </c>
      <c r="S67" s="98" t="str">
        <f t="shared" si="90"/>
        <v/>
      </c>
      <c r="T67" s="20" t="str">
        <f>IF(N67="O",MAX(T$55:T66)+1,"")</f>
        <v/>
      </c>
      <c r="U67" s="20" t="str">
        <f>IF(Q67="O",MAX(U$55:U66)+1,"")</f>
        <v/>
      </c>
      <c r="V67" s="73" t="str">
        <f t="shared" si="91"/>
        <v/>
      </c>
      <c r="W67" s="73" t="str">
        <f t="shared" si="92"/>
        <v/>
      </c>
      <c r="X67" s="73"/>
      <c r="Y67" s="74" t="str">
        <f t="shared" si="71"/>
        <v/>
      </c>
      <c r="Z67" s="74" t="str">
        <f t="shared" si="93"/>
        <v/>
      </c>
      <c r="AA67" s="74"/>
      <c r="AB67" s="75" t="str">
        <f t="shared" si="94"/>
        <v/>
      </c>
      <c r="AC67" s="75" t="str">
        <f t="shared" si="95"/>
        <v/>
      </c>
      <c r="AD67" s="75"/>
      <c r="AE67" s="76" t="str">
        <f t="shared" si="96"/>
        <v/>
      </c>
      <c r="AF67" s="76" t="str">
        <f t="shared" si="97"/>
        <v/>
      </c>
      <c r="AG67" s="76"/>
      <c r="AH67" s="352"/>
      <c r="AI67" s="353" t="str">
        <f t="shared" si="82"/>
        <v/>
      </c>
      <c r="AJ67" s="352"/>
      <c r="AK67" s="352"/>
      <c r="AQ67" s="72" t="str">
        <f t="shared" si="83"/>
        <v/>
      </c>
    </row>
    <row r="68" spans="1:43" x14ac:dyDescent="0.25">
      <c r="A68" s="537"/>
      <c r="C68" s="517"/>
      <c r="D68" s="90"/>
      <c r="E68" s="153"/>
      <c r="F68" s="156"/>
      <c r="G68" s="156" t="str">
        <f t="shared" si="85"/>
        <v/>
      </c>
      <c r="H68" s="91" t="str">
        <f t="shared" si="86"/>
        <v/>
      </c>
      <c r="I68" s="157" t="str">
        <f t="shared" si="87"/>
        <v/>
      </c>
      <c r="J68" s="155" t="str">
        <f t="shared" si="98"/>
        <v/>
      </c>
      <c r="K68" s="95" t="str">
        <f t="shared" si="99"/>
        <v/>
      </c>
      <c r="L68" s="153" t="str">
        <f t="shared" ref="L68:L78" si="100">IF(AND(E68="",F68=""),"",IF(J68&lt;&gt;"",G68-J68,G68))</f>
        <v/>
      </c>
      <c r="M68" s="92" t="str">
        <f>IF(L68="","",L68*24)</f>
        <v/>
      </c>
      <c r="N68" s="187" t="str">
        <f>IF(AND(K68="",M68=""),"",IF(OR(SUM($O$57:$P$64,K$66:K68,M$66:M68)&lt;=25,AND(SUM($O$57:$P$64,K$65:K67,M$65:M67)&lt;=25,SUM($O$57:$P$64,K$66:K68,M$66:M68)&gt;25)),"O","N"))</f>
        <v/>
      </c>
      <c r="O68" s="93" t="str">
        <f>IF(OR(N68="N",N68=""),"",IF(K68="","",IF((25-SUM(O$57:O67,P$57:P67))&gt;K68,K68,25-SUM(O$57:O67,P$57:P67))))</f>
        <v/>
      </c>
      <c r="P68" s="92" t="str">
        <f>IF(OR(N68="N",N68=""),"",IF(M68="","",IF(25-SUM($O$57:O68,$P$57:P67)&gt;M68,M68,25-SUM($O$57:O68,$P$57:P67))))</f>
        <v/>
      </c>
      <c r="Q68" s="94" t="str">
        <f t="shared" si="88"/>
        <v/>
      </c>
      <c r="R68" s="92" t="str">
        <f t="shared" si="89"/>
        <v/>
      </c>
      <c r="S68" s="98" t="str">
        <f t="shared" si="90"/>
        <v/>
      </c>
      <c r="T68" s="20" t="str">
        <f>IF(N68="O",MAX(T$55:T67)+1,"")</f>
        <v/>
      </c>
      <c r="U68" s="20" t="str">
        <f>IF(Q68="O",MAX(U$55:U67)+1,"")</f>
        <v/>
      </c>
      <c r="V68" s="73" t="str">
        <f t="shared" si="91"/>
        <v/>
      </c>
      <c r="W68" s="73" t="str">
        <f t="shared" si="92"/>
        <v/>
      </c>
      <c r="X68" s="73"/>
      <c r="Y68" s="74" t="str">
        <f t="shared" si="71"/>
        <v/>
      </c>
      <c r="Z68" s="74" t="str">
        <f t="shared" si="93"/>
        <v/>
      </c>
      <c r="AA68" s="74"/>
      <c r="AB68" s="75" t="str">
        <f t="shared" si="94"/>
        <v/>
      </c>
      <c r="AC68" s="75" t="str">
        <f t="shared" si="95"/>
        <v/>
      </c>
      <c r="AD68" s="75"/>
      <c r="AE68" s="76" t="str">
        <f t="shared" si="96"/>
        <v/>
      </c>
      <c r="AF68" s="76" t="str">
        <f t="shared" si="97"/>
        <v/>
      </c>
      <c r="AG68" s="76"/>
      <c r="AH68" s="352"/>
      <c r="AI68" s="353" t="str">
        <f t="shared" si="82"/>
        <v/>
      </c>
      <c r="AJ68" s="352"/>
      <c r="AK68" s="352"/>
      <c r="AQ68" s="72" t="str">
        <f t="shared" si="83"/>
        <v/>
      </c>
    </row>
    <row r="69" spans="1:43" x14ac:dyDescent="0.25">
      <c r="A69" s="537"/>
      <c r="C69" s="517"/>
      <c r="D69" s="90"/>
      <c r="E69" s="153"/>
      <c r="F69" s="156"/>
      <c r="G69" s="156" t="str">
        <f t="shared" si="85"/>
        <v/>
      </c>
      <c r="H69" s="91" t="str">
        <f t="shared" si="86"/>
        <v/>
      </c>
      <c r="I69" s="157" t="str">
        <f t="shared" si="87"/>
        <v/>
      </c>
      <c r="J69" s="155" t="str">
        <f t="shared" si="98"/>
        <v/>
      </c>
      <c r="K69" s="95" t="str">
        <f t="shared" si="99"/>
        <v/>
      </c>
      <c r="L69" s="153" t="str">
        <f t="shared" si="100"/>
        <v/>
      </c>
      <c r="M69" s="92" t="str">
        <f t="shared" ref="M69:M78" si="101">IF(L69="","",L69*24)</f>
        <v/>
      </c>
      <c r="N69" s="187" t="str">
        <f>IF(AND(K69="",M69=""),"",IF(OR(SUM($O$57:$P$64,K$66:K69,M$66:M69)&lt;=25,AND(SUM($O$57:$P$64,K$65:K68,M$65:M68)&lt;=25,SUM($O$57:$P$64,K$66:K69,M$66:M69)&gt;25)),"O","N"))</f>
        <v/>
      </c>
      <c r="O69" s="93" t="str">
        <f>IF(OR(N69="N",N69=""),"",IF(K69="","",IF((25-SUM(O$57:O68,P$57:P68))&gt;K69,K69,25-SUM(O$57:O68,P$57:P68))))</f>
        <v/>
      </c>
      <c r="P69" s="92" t="str">
        <f>IF(OR(N69="N",N69=""),"",IF(M69="","",IF(25-SUM($O$57:O69,$P$57:P68)&gt;M69,M69,25-SUM($O$57:O69,$P$57:P68))))</f>
        <v/>
      </c>
      <c r="Q69" s="94" t="str">
        <f t="shared" si="88"/>
        <v/>
      </c>
      <c r="R69" s="92" t="str">
        <f t="shared" si="89"/>
        <v/>
      </c>
      <c r="S69" s="98" t="str">
        <f t="shared" si="90"/>
        <v/>
      </c>
      <c r="T69" s="20" t="str">
        <f>IF(N69="O",MAX(T$55:T68)+1,"")</f>
        <v/>
      </c>
      <c r="U69" s="20" t="str">
        <f>IF(Q69="O",MAX(U$55:U68)+1,"")</f>
        <v/>
      </c>
      <c r="V69" s="73" t="str">
        <f t="shared" si="91"/>
        <v/>
      </c>
      <c r="W69" s="73" t="str">
        <f t="shared" si="92"/>
        <v/>
      </c>
      <c r="X69" s="73"/>
      <c r="Y69" s="74" t="str">
        <f t="shared" si="71"/>
        <v/>
      </c>
      <c r="Z69" s="74" t="str">
        <f t="shared" si="93"/>
        <v/>
      </c>
      <c r="AA69" s="74"/>
      <c r="AB69" s="75" t="str">
        <f t="shared" si="94"/>
        <v/>
      </c>
      <c r="AC69" s="75" t="str">
        <f t="shared" si="95"/>
        <v/>
      </c>
      <c r="AD69" s="75"/>
      <c r="AE69" s="76" t="str">
        <f t="shared" si="96"/>
        <v/>
      </c>
      <c r="AF69" s="76" t="str">
        <f t="shared" si="97"/>
        <v/>
      </c>
      <c r="AG69" s="76"/>
      <c r="AH69" s="352"/>
      <c r="AI69" s="353" t="str">
        <f t="shared" si="82"/>
        <v/>
      </c>
      <c r="AJ69" s="352"/>
      <c r="AK69" s="352"/>
      <c r="AQ69" s="72" t="str">
        <f t="shared" si="83"/>
        <v/>
      </c>
    </row>
    <row r="70" spans="1:43" x14ac:dyDescent="0.25">
      <c r="A70" s="537"/>
      <c r="C70" s="517"/>
      <c r="D70" s="90"/>
      <c r="E70" s="153"/>
      <c r="F70" s="156"/>
      <c r="G70" s="156" t="str">
        <f t="shared" si="85"/>
        <v/>
      </c>
      <c r="H70" s="91" t="str">
        <f t="shared" si="86"/>
        <v/>
      </c>
      <c r="I70" s="156" t="str">
        <f t="shared" si="87"/>
        <v/>
      </c>
      <c r="J70" s="153" t="str">
        <f t="shared" si="98"/>
        <v/>
      </c>
      <c r="K70" s="92" t="str">
        <f t="shared" si="99"/>
        <v/>
      </c>
      <c r="L70" s="153" t="str">
        <f t="shared" si="100"/>
        <v/>
      </c>
      <c r="M70" s="92" t="str">
        <f t="shared" si="101"/>
        <v/>
      </c>
      <c r="N70" s="187" t="str">
        <f>IF(AND(K70="",M70=""),"",IF(OR(SUM($O$57:$P$64,K$66:K70,M$66:M70)&lt;=25,AND(SUM($O$57:$P$64,K$65:K69,M$65:M69)&lt;=25,SUM($O$57:$P$64,K$66:K70,M$66:M70)&gt;25)),"O","N"))</f>
        <v/>
      </c>
      <c r="O70" s="93" t="str">
        <f>IF(OR(N70="N",N70=""),"",IF(K70="","",IF((25-SUM(O$57:O69,P$57:P69))&gt;K70,K70,25-SUM(O$57:O69,P$57:P69))))</f>
        <v/>
      </c>
      <c r="P70" s="92" t="str">
        <f>IF(OR(N70="N",N70=""),"",IF(M70="","",IF(25-SUM($O$57:O70,$P$57:P69)&gt;M70,M70,25-SUM($O$57:O70,$P$57:P69))))</f>
        <v/>
      </c>
      <c r="Q70" s="94" t="str">
        <f t="shared" si="88"/>
        <v/>
      </c>
      <c r="R70" s="92" t="str">
        <f t="shared" si="89"/>
        <v/>
      </c>
      <c r="S70" s="98" t="str">
        <f t="shared" si="90"/>
        <v/>
      </c>
      <c r="T70" s="20" t="str">
        <f>IF(N70="O",MAX(T$55:T69)+1,"")</f>
        <v/>
      </c>
      <c r="U70" s="20" t="str">
        <f>IF(Q70="O",MAX(U$55:U69)+1,"")</f>
        <v/>
      </c>
      <c r="V70" s="73" t="str">
        <f t="shared" si="91"/>
        <v/>
      </c>
      <c r="W70" s="73" t="str">
        <f t="shared" si="92"/>
        <v/>
      </c>
      <c r="X70" s="73"/>
      <c r="Y70" s="74" t="str">
        <f t="shared" si="71"/>
        <v/>
      </c>
      <c r="Z70" s="74" t="str">
        <f t="shared" si="93"/>
        <v/>
      </c>
      <c r="AA70" s="74"/>
      <c r="AB70" s="75" t="str">
        <f t="shared" si="94"/>
        <v/>
      </c>
      <c r="AC70" s="75" t="str">
        <f t="shared" si="95"/>
        <v/>
      </c>
      <c r="AD70" s="75"/>
      <c r="AE70" s="76" t="str">
        <f t="shared" si="96"/>
        <v/>
      </c>
      <c r="AF70" s="76" t="str">
        <f t="shared" si="97"/>
        <v/>
      </c>
      <c r="AG70" s="76"/>
      <c r="AH70" s="352"/>
      <c r="AI70" s="353" t="str">
        <f t="shared" si="82"/>
        <v/>
      </c>
      <c r="AJ70" s="352"/>
      <c r="AK70" s="352"/>
      <c r="AQ70" s="72" t="str">
        <f t="shared" si="83"/>
        <v/>
      </c>
    </row>
    <row r="71" spans="1:43" x14ac:dyDescent="0.25">
      <c r="A71" s="537"/>
      <c r="C71" s="517"/>
      <c r="D71" s="90"/>
      <c r="E71" s="153"/>
      <c r="F71" s="156"/>
      <c r="G71" s="156" t="str">
        <f t="shared" si="85"/>
        <v/>
      </c>
      <c r="H71" s="91" t="str">
        <f t="shared" si="86"/>
        <v/>
      </c>
      <c r="I71" s="156" t="str">
        <f t="shared" si="87"/>
        <v/>
      </c>
      <c r="J71" s="153" t="str">
        <f t="shared" si="98"/>
        <v/>
      </c>
      <c r="K71" s="92" t="str">
        <f t="shared" si="99"/>
        <v/>
      </c>
      <c r="L71" s="153" t="str">
        <f t="shared" si="100"/>
        <v/>
      </c>
      <c r="M71" s="92" t="str">
        <f t="shared" si="101"/>
        <v/>
      </c>
      <c r="N71" s="187" t="str">
        <f>IF(AND(K71="",M71=""),"",IF(OR(SUM($O$57:$P$64,K$66:K71,M$66:M71)&lt;=25,AND(SUM($O$57:$P$64,K$65:K70,M$65:M70)&lt;=25,SUM($O$57:$P$64,K$66:K71,M$66:M71)&gt;25)),"O","N"))</f>
        <v/>
      </c>
      <c r="O71" s="93" t="str">
        <f>IF(OR(N71="N",N71=""),"",IF(K71="","",IF((25-SUM(O$57:O70,P$57:P70))&gt;K71,K71,25-SUM(O$57:O70,P$57:P70))))</f>
        <v/>
      </c>
      <c r="P71" s="92" t="str">
        <f>IF(OR(N71="N",N71=""),"",IF(M71="","",IF(25-SUM($O$57:O71,$P$57:P70)&gt;M71,M71,25-SUM($O$57:O71,$P$57:P70))))</f>
        <v/>
      </c>
      <c r="Q71" s="94" t="str">
        <f t="shared" si="88"/>
        <v/>
      </c>
      <c r="R71" s="92" t="str">
        <f t="shared" si="89"/>
        <v/>
      </c>
      <c r="S71" s="98" t="str">
        <f t="shared" si="90"/>
        <v/>
      </c>
      <c r="T71" s="20" t="str">
        <f>IF(N71="O",MAX(T$55:T70)+1,"")</f>
        <v/>
      </c>
      <c r="U71" s="20" t="str">
        <f>IF(Q71="O",MAX(U$55:U70)+1,"")</f>
        <v/>
      </c>
      <c r="V71" s="73" t="str">
        <f t="shared" si="91"/>
        <v/>
      </c>
      <c r="W71" s="73" t="str">
        <f t="shared" si="92"/>
        <v/>
      </c>
      <c r="X71" s="73"/>
      <c r="Y71" s="74" t="str">
        <f t="shared" si="71"/>
        <v/>
      </c>
      <c r="Z71" s="74" t="str">
        <f t="shared" si="93"/>
        <v/>
      </c>
      <c r="AA71" s="74"/>
      <c r="AB71" s="75" t="str">
        <f t="shared" si="94"/>
        <v/>
      </c>
      <c r="AC71" s="75" t="str">
        <f t="shared" si="95"/>
        <v/>
      </c>
      <c r="AD71" s="75"/>
      <c r="AE71" s="76" t="str">
        <f t="shared" si="96"/>
        <v/>
      </c>
      <c r="AF71" s="76" t="str">
        <f t="shared" si="97"/>
        <v/>
      </c>
      <c r="AG71" s="76"/>
      <c r="AH71" s="352"/>
      <c r="AI71" s="353" t="str">
        <f t="shared" si="82"/>
        <v/>
      </c>
      <c r="AJ71" s="352"/>
      <c r="AK71" s="352"/>
      <c r="AQ71" s="72" t="str">
        <f t="shared" si="83"/>
        <v/>
      </c>
    </row>
    <row r="72" spans="1:43" x14ac:dyDescent="0.25">
      <c r="A72" s="537"/>
      <c r="C72" s="517"/>
      <c r="D72" s="90"/>
      <c r="E72" s="153"/>
      <c r="F72" s="156"/>
      <c r="G72" s="156" t="str">
        <f t="shared" si="85"/>
        <v/>
      </c>
      <c r="H72" s="156" t="str">
        <f t="shared" si="86"/>
        <v/>
      </c>
      <c r="I72" s="156" t="str">
        <f t="shared" si="87"/>
        <v/>
      </c>
      <c r="J72" s="153" t="str">
        <f t="shared" si="98"/>
        <v/>
      </c>
      <c r="K72" s="92" t="str">
        <f t="shared" si="99"/>
        <v/>
      </c>
      <c r="L72" s="153" t="str">
        <f t="shared" si="100"/>
        <v/>
      </c>
      <c r="M72" s="92" t="str">
        <f t="shared" si="101"/>
        <v/>
      </c>
      <c r="N72" s="187" t="str">
        <f>IF(AND(K72="",M72=""),"",IF(OR(SUM($O$57:$P$64,K$66:K72,M$66:M72)&lt;=25,AND(SUM($O$57:$P$64,K$65:K71,M$65:M71)&lt;=25,SUM($O$57:$P$64,K$66:K72,M$66:M72)&gt;25)),"O","N"))</f>
        <v/>
      </c>
      <c r="O72" s="93" t="str">
        <f>IF(OR(N72="N",N72=""),"",IF(K72="","",IF((25-SUM(O$57:O71,P$57:P71))&gt;K72,K72,25-SUM(O$57:O71,P$57:P71))))</f>
        <v/>
      </c>
      <c r="P72" s="92" t="str">
        <f>IF(OR(N72="N",N72=""),"",IF(M72="","",IF(25-SUM($O$57:O72,$P$57:P71)&gt;M72,M72,25-SUM($O$57:O72,$P$57:P71))))</f>
        <v/>
      </c>
      <c r="Q72" s="94" t="str">
        <f t="shared" si="88"/>
        <v/>
      </c>
      <c r="R72" s="92" t="str">
        <f t="shared" si="89"/>
        <v/>
      </c>
      <c r="S72" s="98" t="str">
        <f t="shared" si="90"/>
        <v/>
      </c>
      <c r="T72" s="20" t="str">
        <f>IF(N72="O",MAX(T$55:T71)+1,"")</f>
        <v/>
      </c>
      <c r="U72" s="20" t="str">
        <f>IF(Q72="O",MAX(U$55:U71)+1,"")</f>
        <v/>
      </c>
      <c r="V72" s="73" t="str">
        <f t="shared" si="91"/>
        <v/>
      </c>
      <c r="W72" s="73" t="str">
        <f t="shared" si="92"/>
        <v/>
      </c>
      <c r="X72" s="73"/>
      <c r="Y72" s="74" t="str">
        <f t="shared" si="71"/>
        <v/>
      </c>
      <c r="Z72" s="74" t="str">
        <f t="shared" si="93"/>
        <v/>
      </c>
      <c r="AA72" s="74"/>
      <c r="AB72" s="75" t="str">
        <f t="shared" si="94"/>
        <v/>
      </c>
      <c r="AC72" s="75" t="str">
        <f t="shared" si="95"/>
        <v/>
      </c>
      <c r="AD72" s="75"/>
      <c r="AE72" s="76" t="str">
        <f t="shared" si="96"/>
        <v/>
      </c>
      <c r="AF72" s="76" t="str">
        <f t="shared" si="97"/>
        <v/>
      </c>
      <c r="AG72" s="76"/>
      <c r="AH72" s="352"/>
      <c r="AI72" s="353" t="str">
        <f t="shared" si="82"/>
        <v/>
      </c>
      <c r="AJ72" s="352"/>
      <c r="AK72" s="352"/>
      <c r="AQ72" s="72" t="str">
        <f t="shared" si="83"/>
        <v/>
      </c>
    </row>
    <row r="73" spans="1:43" x14ac:dyDescent="0.25">
      <c r="A73" s="537"/>
      <c r="C73" s="517"/>
      <c r="D73" s="90"/>
      <c r="E73" s="153"/>
      <c r="F73" s="156"/>
      <c r="G73" s="156" t="str">
        <f t="shared" si="85"/>
        <v/>
      </c>
      <c r="H73" s="156" t="str">
        <f t="shared" si="86"/>
        <v/>
      </c>
      <c r="I73" s="156" t="str">
        <f t="shared" si="87"/>
        <v/>
      </c>
      <c r="J73" s="153" t="str">
        <f t="shared" si="98"/>
        <v/>
      </c>
      <c r="K73" s="92" t="str">
        <f t="shared" si="99"/>
        <v/>
      </c>
      <c r="L73" s="153" t="str">
        <f t="shared" si="100"/>
        <v/>
      </c>
      <c r="M73" s="92" t="str">
        <f t="shared" si="101"/>
        <v/>
      </c>
      <c r="N73" s="187" t="str">
        <f>IF(AND(K73="",M73=""),"",IF(OR(SUM($O$57:$P$64,K$66:K73,M$66:M73)&lt;=25,AND(SUM($O$57:$P$64,K$65:K72,M$65:M72)&lt;=25,SUM($O$57:$P$64,K$66:K73,M$66:M73)&gt;25)),"O","N"))</f>
        <v/>
      </c>
      <c r="O73" s="93" t="str">
        <f>IF(OR(N73="N",N73=""),"",IF(K73="","",IF((25-SUM(O$57:O72,P$57:P72))&gt;K73,K73,25-SUM(O$57:O72,P$57:P72))))</f>
        <v/>
      </c>
      <c r="P73" s="92" t="str">
        <f>IF(OR(N73="N",N73=""),"",IF(M73="","",IF(25-SUM($O$57:O73,$P$57:P72)&gt;M73,M73,25-SUM($O$57:O73,$P$57:P72))))</f>
        <v/>
      </c>
      <c r="Q73" s="94" t="str">
        <f t="shared" si="88"/>
        <v/>
      </c>
      <c r="R73" s="92" t="str">
        <f t="shared" si="89"/>
        <v/>
      </c>
      <c r="S73" s="98" t="str">
        <f t="shared" si="90"/>
        <v/>
      </c>
      <c r="T73" s="20" t="str">
        <f>IF(N73="O",MAX(T$55:T72)+1,"")</f>
        <v/>
      </c>
      <c r="U73" s="20" t="str">
        <f>IF(Q73="O",MAX(U$55:U72)+1,"")</f>
        <v/>
      </c>
      <c r="V73" s="73" t="str">
        <f t="shared" si="91"/>
        <v/>
      </c>
      <c r="W73" s="73" t="str">
        <f t="shared" si="92"/>
        <v/>
      </c>
      <c r="X73" s="73"/>
      <c r="Y73" s="74" t="str">
        <f t="shared" si="71"/>
        <v/>
      </c>
      <c r="Z73" s="74" t="str">
        <f t="shared" si="93"/>
        <v/>
      </c>
      <c r="AA73" s="74"/>
      <c r="AB73" s="75" t="str">
        <f t="shared" si="94"/>
        <v/>
      </c>
      <c r="AC73" s="75" t="str">
        <f t="shared" si="95"/>
        <v/>
      </c>
      <c r="AD73" s="75"/>
      <c r="AE73" s="76" t="str">
        <f t="shared" si="96"/>
        <v/>
      </c>
      <c r="AF73" s="76" t="str">
        <f t="shared" si="97"/>
        <v/>
      </c>
      <c r="AG73" s="76"/>
      <c r="AH73" s="352"/>
      <c r="AI73" s="353" t="str">
        <f t="shared" si="82"/>
        <v/>
      </c>
      <c r="AJ73" s="352"/>
      <c r="AK73" s="352"/>
      <c r="AQ73" s="72" t="str">
        <f t="shared" si="83"/>
        <v/>
      </c>
    </row>
    <row r="74" spans="1:43" x14ac:dyDescent="0.25">
      <c r="A74" s="537"/>
      <c r="C74" s="517"/>
      <c r="D74" s="90"/>
      <c r="E74" s="153"/>
      <c r="F74" s="156"/>
      <c r="G74" s="156" t="str">
        <f t="shared" si="85"/>
        <v/>
      </c>
      <c r="H74" s="156" t="str">
        <f t="shared" si="86"/>
        <v/>
      </c>
      <c r="I74" s="156" t="str">
        <f t="shared" si="87"/>
        <v/>
      </c>
      <c r="J74" s="153" t="str">
        <f t="shared" si="98"/>
        <v/>
      </c>
      <c r="K74" s="92" t="str">
        <f t="shared" si="99"/>
        <v/>
      </c>
      <c r="L74" s="153" t="str">
        <f t="shared" si="100"/>
        <v/>
      </c>
      <c r="M74" s="92" t="str">
        <f t="shared" si="101"/>
        <v/>
      </c>
      <c r="N74" s="187" t="str">
        <f>IF(AND(K74="",M74=""),"",IF(OR(SUM($O$57:$P$64,K$66:K74,M$66:M74)&lt;=25,AND(SUM($O$57:$P$64,K$65:K73,M$65:M73)&lt;=25,SUM($O$57:$P$64,K$66:K74,M$66:M74)&gt;25)),"O","N"))</f>
        <v/>
      </c>
      <c r="O74" s="93" t="str">
        <f>IF(OR(N74="N",N74=""),"",IF(K74="","",IF((25-SUM(O$57:O73,P$57:P73))&gt;K74,K74,25-SUM(O$57:O73,P$57:P73))))</f>
        <v/>
      </c>
      <c r="P74" s="92" t="str">
        <f>IF(OR(N74="N",N74=""),"",IF(M74="","",IF(25-SUM($O$57:O74,$P$57:P73)&gt;M74,M74,25-SUM($O$57:O74,$P$57:P73))))</f>
        <v/>
      </c>
      <c r="Q74" s="94" t="str">
        <f t="shared" si="88"/>
        <v/>
      </c>
      <c r="R74" s="92" t="str">
        <f t="shared" si="89"/>
        <v/>
      </c>
      <c r="S74" s="98" t="str">
        <f t="shared" si="90"/>
        <v/>
      </c>
      <c r="T74" s="20" t="str">
        <f>IF(N74="O",MAX(T$55:T73)+1,"")</f>
        <v/>
      </c>
      <c r="U74" s="20" t="str">
        <f>IF(Q74="O",MAX(U$55:U73)+1,"")</f>
        <v/>
      </c>
      <c r="V74" s="73" t="str">
        <f t="shared" si="91"/>
        <v/>
      </c>
      <c r="W74" s="73" t="str">
        <f t="shared" si="92"/>
        <v/>
      </c>
      <c r="X74" s="73"/>
      <c r="Y74" s="74" t="str">
        <f t="shared" si="71"/>
        <v/>
      </c>
      <c r="Z74" s="74" t="str">
        <f t="shared" si="93"/>
        <v/>
      </c>
      <c r="AA74" s="74"/>
      <c r="AB74" s="75" t="str">
        <f t="shared" si="94"/>
        <v/>
      </c>
      <c r="AC74" s="75" t="str">
        <f t="shared" si="95"/>
        <v/>
      </c>
      <c r="AD74" s="75"/>
      <c r="AE74" s="76" t="str">
        <f t="shared" si="96"/>
        <v/>
      </c>
      <c r="AF74" s="76" t="str">
        <f t="shared" si="97"/>
        <v/>
      </c>
      <c r="AG74" s="76"/>
      <c r="AH74" s="352"/>
      <c r="AI74" s="353" t="str">
        <f t="shared" si="82"/>
        <v/>
      </c>
      <c r="AJ74" s="352"/>
      <c r="AK74" s="352"/>
      <c r="AQ74" s="72" t="str">
        <f t="shared" si="83"/>
        <v/>
      </c>
    </row>
    <row r="75" spans="1:43" x14ac:dyDescent="0.25">
      <c r="A75" s="537"/>
      <c r="C75" s="517"/>
      <c r="D75" s="90"/>
      <c r="E75" s="153"/>
      <c r="F75" s="156"/>
      <c r="G75" s="156" t="str">
        <f t="shared" si="85"/>
        <v/>
      </c>
      <c r="H75" s="156" t="str">
        <f t="shared" si="86"/>
        <v/>
      </c>
      <c r="I75" s="156" t="str">
        <f t="shared" si="87"/>
        <v/>
      </c>
      <c r="J75" s="153" t="str">
        <f t="shared" si="98"/>
        <v/>
      </c>
      <c r="K75" s="92" t="str">
        <f t="shared" si="99"/>
        <v/>
      </c>
      <c r="L75" s="153" t="str">
        <f t="shared" si="100"/>
        <v/>
      </c>
      <c r="M75" s="92" t="str">
        <f t="shared" si="101"/>
        <v/>
      </c>
      <c r="N75" s="187" t="str">
        <f>IF(AND(K75="",M75=""),"",IF(OR(SUM($O$57:$P$64,K$66:K75,M$66:M75)&lt;=25,AND(SUM($O$57:$P$64,K$65:K74,M$65:M74)&lt;=25,SUM($O$57:$P$64,K$66:K75,M$66:M75)&gt;25)),"O","N"))</f>
        <v/>
      </c>
      <c r="O75" s="93" t="str">
        <f>IF(OR(N75="N",N75=""),"",IF(K75="","",IF((25-SUM(O$57:O74,P$57:P74))&gt;K75,K75,25-SUM(O$57:O74,P$57:P74))))</f>
        <v/>
      </c>
      <c r="P75" s="92" t="str">
        <f>IF(OR(N75="N",N75=""),"",IF(M75="","",IF(25-SUM($O$57:O75,$P$57:P74)&gt;M75,M75,25-SUM($O$57:O75,$P$57:P74))))</f>
        <v/>
      </c>
      <c r="Q75" s="94" t="str">
        <f t="shared" si="88"/>
        <v/>
      </c>
      <c r="R75" s="92" t="str">
        <f t="shared" si="89"/>
        <v/>
      </c>
      <c r="S75" s="98" t="str">
        <f t="shared" si="90"/>
        <v/>
      </c>
      <c r="T75" s="20" t="str">
        <f>IF(N75="O",MAX(T$55:T74)+1,"")</f>
        <v/>
      </c>
      <c r="U75" s="20" t="str">
        <f>IF(Q75="O",MAX(U$55:U74)+1,"")</f>
        <v/>
      </c>
      <c r="V75" s="73" t="str">
        <f t="shared" si="91"/>
        <v/>
      </c>
      <c r="W75" s="73" t="str">
        <f t="shared" si="92"/>
        <v/>
      </c>
      <c r="X75" s="73"/>
      <c r="Y75" s="74" t="str">
        <f t="shared" si="71"/>
        <v/>
      </c>
      <c r="Z75" s="74" t="str">
        <f t="shared" si="93"/>
        <v/>
      </c>
      <c r="AA75" s="74"/>
      <c r="AB75" s="75" t="str">
        <f t="shared" si="94"/>
        <v/>
      </c>
      <c r="AC75" s="75" t="str">
        <f t="shared" si="95"/>
        <v/>
      </c>
      <c r="AD75" s="75"/>
      <c r="AE75" s="76" t="str">
        <f t="shared" si="96"/>
        <v/>
      </c>
      <c r="AF75" s="76" t="str">
        <f t="shared" si="97"/>
        <v/>
      </c>
      <c r="AG75" s="76"/>
      <c r="AH75" s="352"/>
      <c r="AI75" s="353" t="str">
        <f t="shared" si="82"/>
        <v/>
      </c>
      <c r="AJ75" s="352"/>
      <c r="AK75" s="352"/>
      <c r="AQ75" s="72" t="str">
        <f t="shared" si="83"/>
        <v/>
      </c>
    </row>
    <row r="76" spans="1:43" x14ac:dyDescent="0.25">
      <c r="A76" s="537"/>
      <c r="C76" s="517"/>
      <c r="D76" s="90"/>
      <c r="E76" s="153"/>
      <c r="F76" s="156"/>
      <c r="G76" s="156" t="str">
        <f t="shared" si="85"/>
        <v/>
      </c>
      <c r="H76" s="156" t="str">
        <f t="shared" si="86"/>
        <v/>
      </c>
      <c r="I76" s="156" t="str">
        <f t="shared" si="87"/>
        <v/>
      </c>
      <c r="J76" s="153" t="str">
        <f t="shared" si="98"/>
        <v/>
      </c>
      <c r="K76" s="92" t="str">
        <f t="shared" si="99"/>
        <v/>
      </c>
      <c r="L76" s="153" t="str">
        <f t="shared" si="100"/>
        <v/>
      </c>
      <c r="M76" s="92" t="str">
        <f t="shared" si="101"/>
        <v/>
      </c>
      <c r="N76" s="187" t="str">
        <f>IF(AND(K76="",M76=""),"",IF(OR(SUM($O$57:$P$64,K$66:K76,M$66:M76)&lt;=25,AND(SUM($O$57:$P$64,K$65:K75,M$65:M75)&lt;=25,SUM($O$57:$P$64,K$66:K76,M$66:M76)&gt;25)),"O","N"))</f>
        <v/>
      </c>
      <c r="O76" s="93" t="str">
        <f>IF(OR(N76="N",N76=""),"",IF(K76="","",IF((25-SUM(O$57:O75,P$57:P75))&gt;K76,K76,25-SUM(O$57:O75,P$57:P75))))</f>
        <v/>
      </c>
      <c r="P76" s="92" t="str">
        <f>IF(OR(N76="N",N76=""),"",IF(M76="","",IF(25-SUM($O$57:O76,$P$57:P75)&gt;M76,M76,25-SUM($O$57:O76,$P$57:P75))))</f>
        <v/>
      </c>
      <c r="Q76" s="94" t="str">
        <f t="shared" si="88"/>
        <v/>
      </c>
      <c r="R76" s="92" t="str">
        <f t="shared" si="89"/>
        <v/>
      </c>
      <c r="S76" s="98" t="str">
        <f t="shared" si="90"/>
        <v/>
      </c>
      <c r="T76" s="20" t="str">
        <f>IF(N76="O",MAX(T$55:T75)+1,"")</f>
        <v/>
      </c>
      <c r="U76" s="20" t="str">
        <f>IF(Q76="O",MAX(U$55:U75)+1,"")</f>
        <v/>
      </c>
      <c r="V76" s="73" t="str">
        <f t="shared" si="91"/>
        <v/>
      </c>
      <c r="W76" s="73" t="str">
        <f t="shared" si="92"/>
        <v/>
      </c>
      <c r="X76" s="73"/>
      <c r="Y76" s="74" t="str">
        <f t="shared" si="71"/>
        <v/>
      </c>
      <c r="Z76" s="74" t="str">
        <f t="shared" si="93"/>
        <v/>
      </c>
      <c r="AA76" s="74"/>
      <c r="AB76" s="75" t="str">
        <f t="shared" si="94"/>
        <v/>
      </c>
      <c r="AC76" s="75" t="str">
        <f t="shared" si="95"/>
        <v/>
      </c>
      <c r="AD76" s="75"/>
      <c r="AE76" s="76" t="str">
        <f t="shared" si="96"/>
        <v/>
      </c>
      <c r="AF76" s="76" t="str">
        <f t="shared" si="97"/>
        <v/>
      </c>
      <c r="AG76" s="76"/>
      <c r="AH76" s="352"/>
      <c r="AI76" s="353" t="str">
        <f t="shared" si="82"/>
        <v/>
      </c>
      <c r="AJ76" s="352"/>
      <c r="AK76" s="352"/>
      <c r="AQ76" s="72" t="str">
        <f t="shared" si="83"/>
        <v/>
      </c>
    </row>
    <row r="77" spans="1:43" x14ac:dyDescent="0.25">
      <c r="A77" s="537"/>
      <c r="C77" s="517"/>
      <c r="D77" s="90"/>
      <c r="E77" s="153"/>
      <c r="F77" s="156"/>
      <c r="G77" s="156" t="str">
        <f t="shared" si="85"/>
        <v/>
      </c>
      <c r="H77" s="156" t="str">
        <f t="shared" si="86"/>
        <v/>
      </c>
      <c r="I77" s="156" t="str">
        <f t="shared" si="87"/>
        <v/>
      </c>
      <c r="J77" s="153" t="str">
        <f t="shared" si="98"/>
        <v/>
      </c>
      <c r="K77" s="92" t="str">
        <f t="shared" si="99"/>
        <v/>
      </c>
      <c r="L77" s="153" t="str">
        <f t="shared" si="100"/>
        <v/>
      </c>
      <c r="M77" s="92" t="str">
        <f t="shared" si="101"/>
        <v/>
      </c>
      <c r="N77" s="187" t="str">
        <f>IF(AND(K77="",M77=""),"",IF(OR(SUM($O$57:$P$64,K$66:K77,M$66:M77)&lt;=25,AND(SUM($O$57:$P$64,K$65:K76,M$65:M76)&lt;=25,SUM($O$57:$P$64,K$66:K77,M$66:M77)&gt;25)),"O","N"))</f>
        <v/>
      </c>
      <c r="O77" s="93" t="str">
        <f>IF(OR(N77="N",N77=""),"",IF(K77="","",IF((25-SUM(O$57:O76,P$57:P76))&gt;K77,K77,25-SUM(O$57:O76,P$57:P76))))</f>
        <v/>
      </c>
      <c r="P77" s="92" t="str">
        <f>IF(OR(N77="N",N77=""),"",IF(M77="","",IF(25-SUM($O$57:O77,$P$57:P76)&gt;M77,M77,25-SUM($O$57:O77,$P$57:P76))))</f>
        <v/>
      </c>
      <c r="Q77" s="94" t="str">
        <f t="shared" si="88"/>
        <v/>
      </c>
      <c r="R77" s="92" t="str">
        <f t="shared" si="89"/>
        <v/>
      </c>
      <c r="S77" s="98" t="str">
        <f t="shared" si="90"/>
        <v/>
      </c>
      <c r="T77" s="20" t="str">
        <f>IF(N77="O",MAX(T$55:T76)+1,"")</f>
        <v/>
      </c>
      <c r="U77" s="20" t="str">
        <f>IF(Q77="O",MAX(U$55:U76)+1,"")</f>
        <v/>
      </c>
      <c r="V77" s="73" t="str">
        <f t="shared" si="91"/>
        <v/>
      </c>
      <c r="W77" s="73" t="str">
        <f t="shared" si="92"/>
        <v/>
      </c>
      <c r="X77" s="73"/>
      <c r="Y77" s="74" t="str">
        <f t="shared" si="71"/>
        <v/>
      </c>
      <c r="Z77" s="74" t="str">
        <f t="shared" si="93"/>
        <v/>
      </c>
      <c r="AA77" s="74"/>
      <c r="AB77" s="75" t="str">
        <f t="shared" si="94"/>
        <v/>
      </c>
      <c r="AC77" s="75" t="str">
        <f t="shared" si="95"/>
        <v/>
      </c>
      <c r="AD77" s="75"/>
      <c r="AE77" s="76" t="str">
        <f t="shared" si="96"/>
        <v/>
      </c>
      <c r="AF77" s="76" t="str">
        <f t="shared" si="97"/>
        <v/>
      </c>
      <c r="AG77" s="76"/>
      <c r="AH77" s="352"/>
      <c r="AI77" s="353" t="str">
        <f t="shared" si="82"/>
        <v/>
      </c>
      <c r="AJ77" s="352"/>
      <c r="AK77" s="352"/>
      <c r="AQ77" s="72" t="str">
        <f t="shared" si="83"/>
        <v/>
      </c>
    </row>
    <row r="78" spans="1:43" x14ac:dyDescent="0.25">
      <c r="A78" s="537"/>
      <c r="C78" s="517"/>
      <c r="D78" s="90"/>
      <c r="E78" s="153"/>
      <c r="F78" s="156"/>
      <c r="G78" s="156" t="str">
        <f t="shared" si="85"/>
        <v/>
      </c>
      <c r="H78" s="156" t="str">
        <f t="shared" si="86"/>
        <v/>
      </c>
      <c r="I78" s="156" t="str">
        <f t="shared" si="87"/>
        <v/>
      </c>
      <c r="J78" s="153" t="str">
        <f t="shared" si="98"/>
        <v/>
      </c>
      <c r="K78" s="92" t="str">
        <f t="shared" si="99"/>
        <v/>
      </c>
      <c r="L78" s="153" t="str">
        <f t="shared" si="100"/>
        <v/>
      </c>
      <c r="M78" s="92" t="str">
        <f t="shared" si="101"/>
        <v/>
      </c>
      <c r="N78" s="187" t="str">
        <f>IF(AND(K78="",M78=""),"",IF(OR(SUM($O$57:$P$64,K$66:K78,M$66:M78)&lt;=25,AND(SUM($O$57:$P$64,K$65:K77,M$65:M77)&lt;=25,SUM($O$57:$P$64,K$66:K78,M$66:M78)&gt;25)),"O","N"))</f>
        <v/>
      </c>
      <c r="O78" s="93" t="str">
        <f>IF(OR(N78="N",N78=""),"",IF(K78="","",IF((25-SUM(O$57:O77,P$57:P77))&gt;K78,K78,25-SUM(O$57:O77,P$57:P77))))</f>
        <v/>
      </c>
      <c r="P78" s="92" t="str">
        <f>IF(OR(N78="N",N78=""),"",IF(M78="","",IF(25-SUM($O$57:O78,$P$57:P77)&gt;M78,M78,25-SUM($O$57:O78,$P$57:P77))))</f>
        <v/>
      </c>
      <c r="Q78" s="94" t="str">
        <f t="shared" si="88"/>
        <v/>
      </c>
      <c r="R78" s="92" t="str">
        <f t="shared" si="89"/>
        <v/>
      </c>
      <c r="S78" s="98" t="str">
        <f>IF(Q78="","",IF(AND(N78="O",Q78="O"),IF(M78="","",M78-P78),IF(N78="N",IF(M78="","",M78),"")))</f>
        <v/>
      </c>
      <c r="T78" s="20" t="str">
        <f>IF(N78="O",MAX(T$55:T77)+1,"")</f>
        <v/>
      </c>
      <c r="U78" s="20" t="str">
        <f>IF(Q78="O",MAX(U$55:U77)+1,"")</f>
        <v/>
      </c>
      <c r="V78" s="73" t="str">
        <f t="shared" si="91"/>
        <v/>
      </c>
      <c r="W78" s="73" t="str">
        <f t="shared" si="92"/>
        <v/>
      </c>
      <c r="X78" s="73"/>
      <c r="Y78" s="74" t="str">
        <f t="shared" si="71"/>
        <v/>
      </c>
      <c r="Z78" s="74" t="str">
        <f t="shared" si="93"/>
        <v/>
      </c>
      <c r="AA78" s="74"/>
      <c r="AB78" s="75" t="str">
        <f t="shared" si="94"/>
        <v/>
      </c>
      <c r="AC78" s="75" t="str">
        <f t="shared" si="95"/>
        <v/>
      </c>
      <c r="AD78" s="75"/>
      <c r="AE78" s="76" t="str">
        <f t="shared" si="96"/>
        <v/>
      </c>
      <c r="AF78" s="76" t="str">
        <f t="shared" si="97"/>
        <v/>
      </c>
      <c r="AG78" s="76"/>
      <c r="AH78" s="352"/>
      <c r="AI78" s="353" t="str">
        <f t="shared" si="82"/>
        <v/>
      </c>
      <c r="AJ78" s="352"/>
      <c r="AK78" s="352"/>
      <c r="AQ78" s="72" t="str">
        <f t="shared" si="83"/>
        <v/>
      </c>
    </row>
    <row r="79" spans="1:43" ht="18" thickBot="1" x14ac:dyDescent="0.35">
      <c r="A79" s="547"/>
      <c r="C79" s="540"/>
      <c r="D79" s="117"/>
      <c r="E79" s="151"/>
      <c r="F79" s="170"/>
      <c r="G79" s="170"/>
      <c r="H79" s="518" t="s">
        <v>26</v>
      </c>
      <c r="I79" s="518"/>
      <c r="J79" s="151">
        <f>SUM(J66:J75)</f>
        <v>0</v>
      </c>
      <c r="K79" s="116">
        <f>SUM(K66:K75)</f>
        <v>0</v>
      </c>
      <c r="L79" s="151">
        <f>SUM(L66:L75)</f>
        <v>0</v>
      </c>
      <c r="M79" s="116">
        <f>L79*24</f>
        <v>0</v>
      </c>
      <c r="N79" s="123"/>
      <c r="O79" s="519">
        <f>SUM(O57:P78)</f>
        <v>0</v>
      </c>
      <c r="P79" s="519"/>
      <c r="Q79" s="130"/>
      <c r="R79" s="179">
        <f>SUM(R64:R78)</f>
        <v>0</v>
      </c>
      <c r="S79" s="179">
        <f>SUM(S64:S78)</f>
        <v>0</v>
      </c>
      <c r="V79" s="357"/>
      <c r="W79" s="390">
        <f>SUM(W57:W78)</f>
        <v>0</v>
      </c>
      <c r="X79" s="492">
        <f>CEILING(W79,0.25)</f>
        <v>0</v>
      </c>
      <c r="Y79" s="358"/>
      <c r="Z79" s="391">
        <f>SUM(Z57:Z78)</f>
        <v>0</v>
      </c>
      <c r="AA79" s="493">
        <f>CEILING(Z79,0.25)</f>
        <v>0</v>
      </c>
      <c r="AB79" s="359"/>
      <c r="AC79" s="392">
        <f>SUM(AC57:AC78)</f>
        <v>0</v>
      </c>
      <c r="AD79" s="494">
        <f>CEILING(AC79,0.25)</f>
        <v>0</v>
      </c>
      <c r="AE79" s="360"/>
      <c r="AF79" s="393">
        <f>SUM(AF57:AF78)</f>
        <v>0</v>
      </c>
      <c r="AG79" s="495">
        <f>CEILING(AF79,0.25)</f>
        <v>0</v>
      </c>
      <c r="AH79" s="352"/>
      <c r="AI79" s="490">
        <f>SUM(AI57:AI78)</f>
        <v>0</v>
      </c>
      <c r="AJ79" s="352"/>
      <c r="AK79" s="352"/>
      <c r="AQ79" s="72" t="str">
        <f t="shared" si="83"/>
        <v/>
      </c>
    </row>
    <row r="80" spans="1:43" ht="18" thickBot="1" x14ac:dyDescent="0.35">
      <c r="A80" s="132"/>
      <c r="B80" s="438"/>
      <c r="C80" s="182"/>
      <c r="D80" s="182"/>
      <c r="E80" s="182"/>
      <c r="F80" s="182"/>
      <c r="G80" s="182"/>
      <c r="H80" s="182"/>
      <c r="I80" s="182"/>
      <c r="J80" s="182"/>
      <c r="K80" s="269">
        <f>CEILING(K79,0.25)</f>
        <v>0</v>
      </c>
      <c r="L80" s="269"/>
      <c r="M80" s="269">
        <f>CEILING(M79,0.25)</f>
        <v>0</v>
      </c>
      <c r="N80" s="269"/>
      <c r="O80" s="541">
        <f>CEILING(O79,0.25)</f>
        <v>0</v>
      </c>
      <c r="P80" s="541"/>
      <c r="Q80" s="182"/>
      <c r="R80" s="182"/>
      <c r="S80" s="183"/>
      <c r="V80" s="357"/>
      <c r="W80" s="390">
        <f>SUMPRODUCT(V57:V78,W57:W78)</f>
        <v>0</v>
      </c>
      <c r="X80" s="492"/>
      <c r="Y80" s="358"/>
      <c r="Z80" s="391">
        <f>SUMPRODUCT(Y57:Y78,Z57:Z78)</f>
        <v>0</v>
      </c>
      <c r="AA80" s="493"/>
      <c r="AB80" s="359"/>
      <c r="AC80" s="392">
        <f>SUMPRODUCT(AB57:AB78,AC57:AC78)</f>
        <v>0</v>
      </c>
      <c r="AD80" s="494"/>
      <c r="AE80" s="360"/>
      <c r="AF80" s="393">
        <f>SUMPRODUCT(AE57:AE78,AF57:AF78)</f>
        <v>0</v>
      </c>
      <c r="AG80" s="495"/>
      <c r="AH80" s="352"/>
      <c r="AI80" s="490"/>
      <c r="AJ80" s="352"/>
      <c r="AK80" s="352"/>
      <c r="AQ80" s="72" t="str">
        <f t="shared" si="83"/>
        <v/>
      </c>
    </row>
    <row r="81" spans="1:43" x14ac:dyDescent="0.25">
      <c r="A81" s="546">
        <f>EDATE(A55,1)</f>
        <v>43160</v>
      </c>
      <c r="B81" s="431">
        <f ca="1">VLOOKUP($B$1,INFOS!A:AV,39,FALSE)</f>
        <v>362</v>
      </c>
      <c r="C81" s="501" t="s">
        <v>27</v>
      </c>
      <c r="D81" s="533" t="s">
        <v>148</v>
      </c>
      <c r="E81" s="534"/>
      <c r="F81" s="534"/>
      <c r="G81" s="534"/>
      <c r="H81" s="534"/>
      <c r="I81" s="534"/>
      <c r="J81" s="534"/>
      <c r="K81" s="534"/>
      <c r="L81" s="534"/>
      <c r="M81" s="535"/>
      <c r="N81" s="507" t="s">
        <v>28</v>
      </c>
      <c r="O81" s="508"/>
      <c r="P81" s="508"/>
      <c r="Q81" s="509"/>
      <c r="R81" s="513">
        <f>R79</f>
        <v>0</v>
      </c>
      <c r="S81" s="515">
        <f>S79</f>
        <v>0</v>
      </c>
      <c r="T81" s="20" t="str">
        <f>IF(N81="O",MAX(T$29:T80)+1,"")</f>
        <v/>
      </c>
      <c r="V81" s="361"/>
      <c r="W81" s="361"/>
      <c r="X81" s="361"/>
      <c r="Y81" s="361" t="str">
        <f t="shared" ref="Y81:Y104" si="102">IF(Z81&lt;&gt;"",IF($B$5="temps complet",INDEX(TC_Sup_14,MATCH($B$3,INDICES_BRUT,0),MATCH($B$6,TC_NBI_Sup_14,0)),IF($B$5="temps partiel",INDEX(TP_Sup_14,MATCH($B$3,INDICES_BRUT,0),MATCH($B$6,TP_NBI_Sup_14,0)))),"")</f>
        <v/>
      </c>
      <c r="Z81" s="361"/>
      <c r="AA81" s="361"/>
      <c r="AB81" s="361"/>
      <c r="AC81" s="361"/>
      <c r="AD81" s="361"/>
      <c r="AE81" s="361"/>
      <c r="AF81" s="361"/>
      <c r="AG81" s="361"/>
      <c r="AH81" s="363"/>
      <c r="AI81" s="364"/>
      <c r="AJ81" s="363"/>
      <c r="AK81" s="363"/>
      <c r="AQ81" s="241"/>
    </row>
    <row r="82" spans="1:43" ht="18.75" customHeight="1" x14ac:dyDescent="0.25">
      <c r="A82" s="537"/>
      <c r="B82" s="432">
        <f ca="1">VLOOKUP($B$1,INFOS!A:AV,41,FALSE)</f>
        <v>0.8</v>
      </c>
      <c r="C82" s="501"/>
      <c r="D82" s="505"/>
      <c r="E82" s="505"/>
      <c r="F82" s="505"/>
      <c r="G82" s="505"/>
      <c r="H82" s="505"/>
      <c r="I82" s="505"/>
      <c r="J82" s="505"/>
      <c r="K82" s="505"/>
      <c r="L82" s="505"/>
      <c r="M82" s="506"/>
      <c r="N82" s="510"/>
      <c r="O82" s="511"/>
      <c r="P82" s="511"/>
      <c r="Q82" s="512"/>
      <c r="R82" s="514"/>
      <c r="S82" s="516"/>
      <c r="T82" s="20" t="str">
        <f>IF(N82="O",MAX(T$29:T81)+1,"")</f>
        <v/>
      </c>
      <c r="V82" s="361"/>
      <c r="W82" s="361"/>
      <c r="X82" s="361"/>
      <c r="Y82" s="361" t="str">
        <f t="shared" si="102"/>
        <v/>
      </c>
      <c r="Z82" s="361"/>
      <c r="AA82" s="361"/>
      <c r="AB82" s="361"/>
      <c r="AC82" s="361"/>
      <c r="AD82" s="361"/>
      <c r="AE82" s="361"/>
      <c r="AF82" s="361"/>
      <c r="AG82" s="361"/>
      <c r="AH82" s="363"/>
      <c r="AI82" s="364"/>
      <c r="AJ82" s="363"/>
      <c r="AK82" s="363"/>
      <c r="AQ82" s="241"/>
    </row>
    <row r="83" spans="1:43" x14ac:dyDescent="0.25">
      <c r="A83" s="537"/>
      <c r="B83" s="5" t="str">
        <f ca="1">IF($B82&lt;&gt;100%,"temps partiel","temps complet")</f>
        <v>temps partiel</v>
      </c>
      <c r="C83" s="501"/>
      <c r="D83" s="124" t="str">
        <f>IF(ROWS($D$83:D83)&lt;=MAX($U$57:$U$78),INDEX($D$57:$D$78,MATCH(ROWS($D$83:D83),$U$57:$U$78,0)),"")</f>
        <v/>
      </c>
      <c r="E83" s="152" t="str">
        <f t="shared" ref="E83:M90" si="103">IF($D83&lt;&gt;"",IFERROR(VLOOKUP($D83,$D$66:$S$78,COLUMN(B$1),0),""),"")</f>
        <v/>
      </c>
      <c r="F83" s="152" t="str">
        <f t="shared" si="103"/>
        <v/>
      </c>
      <c r="G83" s="152" t="str">
        <f t="shared" si="103"/>
        <v/>
      </c>
      <c r="H83" s="152" t="str">
        <f t="shared" si="103"/>
        <v/>
      </c>
      <c r="I83" s="152" t="str">
        <f t="shared" si="103"/>
        <v/>
      </c>
      <c r="J83" s="152" t="str">
        <f t="shared" si="103"/>
        <v/>
      </c>
      <c r="K83" s="113" t="str">
        <f t="shared" si="103"/>
        <v/>
      </c>
      <c r="L83" s="152" t="str">
        <f t="shared" si="103"/>
        <v/>
      </c>
      <c r="M83" s="113" t="str">
        <f t="shared" si="103"/>
        <v/>
      </c>
      <c r="N83" s="189" t="str">
        <f t="shared" ref="N83:N90" si="104">IF(OR(O83&lt;&gt;"",P83&lt;&gt;""),"O","")</f>
        <v/>
      </c>
      <c r="O83" s="190" t="str">
        <f t="shared" ref="O83:P90" si="105">IF($D83&lt;&gt;"",IFERROR(VLOOKUP($D83,$D$66:$S$78,COLUMN(O$1),0),""),"")</f>
        <v/>
      </c>
      <c r="P83" s="190" t="str">
        <f t="shared" si="105"/>
        <v/>
      </c>
      <c r="Q83" s="198"/>
      <c r="R83" s="198"/>
      <c r="S83" s="202"/>
      <c r="T83" s="20" t="str">
        <f>IF(N83="O",MAX(T$81:T82)+1,"")</f>
        <v/>
      </c>
      <c r="U83" s="20" t="str">
        <f>IF(Q83="O",MAX(U$81:U82)+1,"")</f>
        <v/>
      </c>
      <c r="V83" s="73" t="str">
        <f t="shared" ref="V83:V90" si="106">IF(W83&lt;&gt;"",IF($B$5="temps complet",INDEX(TC_0_à_14,MATCH($B$3,INDICES_BRUT,0),MATCH($B$6,TC_NBI_0_à_14,0)),IF($B$5="temps partiel",INDEX(TP_0_à_14,MATCH($B$3,INDICES_BRUT,0),MATCH($B$6,TP_NBI_0_à_14,0)))),"")</f>
        <v/>
      </c>
      <c r="W83" s="73" t="str">
        <f t="shared" ref="W83:W90" si="107">IF(T83="","",IF(OR(AQ83="D",AQ83="F"),"",IF(OR(AND(N83="O",Q83="",P83&lt;=14),AND(N83="O",Q83="O",P83&lt;=14)),P83,14)))</f>
        <v/>
      </c>
      <c r="X83" s="73"/>
      <c r="Y83" s="74" t="str">
        <f t="shared" si="102"/>
        <v/>
      </c>
      <c r="Z83" s="74" t="str">
        <f t="shared" ref="Z83:Z90" si="108">IF(T83="","",IF(OR(AQ83="D",AQ83="F"),"",IF(OR(AND(N83="O",Q83="",P83&gt;14),AND(N83="O",Q83="O",P83&gt;14)),P83-14,"")))</f>
        <v/>
      </c>
      <c r="AA83" s="74"/>
      <c r="AB83" s="75" t="str">
        <f t="shared" ref="AB83:AB90" si="109">IF(AC83&lt;&gt;"",IF($B$5="temps complet",VLOOKUP($B$3,ZONE_TC,15,FALSE),IF($B$5="temps partiel",VLOOKUP($B$3,ZONE_TP,29,FALSE))),"")</f>
        <v/>
      </c>
      <c r="AC83" s="75" t="str">
        <f t="shared" ref="AC83:AC90" si="110">IF(T83="","",IF(OR(AND(OR(AQ83="D",AQ83="F"),N83="O",Q83=""),AND(OR(AQ83="D",AQ83="F"),N83="O",Q83="O")),P83,""))</f>
        <v/>
      </c>
      <c r="AD83" s="75"/>
      <c r="AE83" s="76" t="str">
        <f t="shared" ref="AE83:AE90" si="111">IF(AF83&lt;&gt;"",IF($B$5="temps complet",VLOOKUP($B$3,ZONE_TC,16,FALSE),IF($B$5="temps partiel",VLOOKUP($B$3,ZONE_TP,30,FALSE))),"")</f>
        <v/>
      </c>
      <c r="AF83" s="76" t="str">
        <f t="shared" ref="AF83:AF90" si="112">IF(T83="","",IF(O83="","",O83))</f>
        <v/>
      </c>
      <c r="AG83" s="76"/>
      <c r="AH83" s="352"/>
      <c r="AI83" s="353" t="str">
        <f t="shared" ref="AI83:AI104" si="113">IF(AND(W83="",Z83="",AC83=""),"",IF(WEEKDAY(D83,2)=6,SUM(W83,Z83,AC83)*V83/2,""))</f>
        <v/>
      </c>
      <c r="AJ83" s="352"/>
      <c r="AK83" s="352"/>
      <c r="AQ83" s="72" t="str">
        <f t="shared" ref="AQ83:AQ106" si="114">IF(D83&lt;&gt;"",IF(AND(ISERROR(VLOOKUP(D83,$AU$30:$AU$42,1,0)),WEEKDAY(D83,2)&lt;=6),"",IF(WEEKDAY(D83,2)&gt;6,"D",IF(VLOOKUP(D83,$AU$30:$AU$42,1,0),"F",""))),"")</f>
        <v/>
      </c>
    </row>
    <row r="84" spans="1:43" x14ac:dyDescent="0.25">
      <c r="A84" s="537"/>
      <c r="B84" s="5" t="str">
        <f>$B$6</f>
        <v>NBI 20 pts</v>
      </c>
      <c r="C84" s="501"/>
      <c r="D84" s="124" t="str">
        <f>IF(ROWS($D$83:D84)&lt;=MAX($U$57:$U$78),INDEX($D$57:$D$78,MATCH(ROWS($D$83:D84),$U$57:$U$78,0)),"")</f>
        <v/>
      </c>
      <c r="E84" s="152" t="str">
        <f t="shared" si="103"/>
        <v/>
      </c>
      <c r="F84" s="152" t="str">
        <f t="shared" si="103"/>
        <v/>
      </c>
      <c r="G84" s="152" t="str">
        <f t="shared" si="103"/>
        <v/>
      </c>
      <c r="H84" s="152" t="str">
        <f t="shared" si="103"/>
        <v/>
      </c>
      <c r="I84" s="152" t="str">
        <f t="shared" si="103"/>
        <v/>
      </c>
      <c r="J84" s="152" t="str">
        <f t="shared" si="103"/>
        <v/>
      </c>
      <c r="K84" s="113" t="str">
        <f t="shared" si="103"/>
        <v/>
      </c>
      <c r="L84" s="152" t="str">
        <f t="shared" si="103"/>
        <v/>
      </c>
      <c r="M84" s="113" t="str">
        <f t="shared" si="103"/>
        <v/>
      </c>
      <c r="N84" s="193" t="str">
        <f t="shared" si="104"/>
        <v/>
      </c>
      <c r="O84" s="195" t="str">
        <f t="shared" si="105"/>
        <v/>
      </c>
      <c r="P84" s="195" t="str">
        <f t="shared" si="105"/>
        <v/>
      </c>
      <c r="Q84" s="201"/>
      <c r="R84" s="201"/>
      <c r="S84" s="203"/>
      <c r="T84" s="20" t="str">
        <f>IF(N84="O",MAX(T$81:T83)+1,"")</f>
        <v/>
      </c>
      <c r="U84" s="20" t="str">
        <f>IF(Q84="O",MAX(U$81:U83)+1,"")</f>
        <v/>
      </c>
      <c r="V84" s="73" t="str">
        <f t="shared" si="106"/>
        <v/>
      </c>
      <c r="W84" s="73" t="str">
        <f t="shared" si="107"/>
        <v/>
      </c>
      <c r="X84" s="73"/>
      <c r="Y84" s="74" t="str">
        <f t="shared" si="102"/>
        <v/>
      </c>
      <c r="Z84" s="74" t="str">
        <f t="shared" si="108"/>
        <v/>
      </c>
      <c r="AA84" s="74"/>
      <c r="AB84" s="75" t="str">
        <f t="shared" si="109"/>
        <v/>
      </c>
      <c r="AC84" s="75" t="str">
        <f t="shared" si="110"/>
        <v/>
      </c>
      <c r="AD84" s="75"/>
      <c r="AE84" s="76" t="str">
        <f t="shared" si="111"/>
        <v/>
      </c>
      <c r="AF84" s="76" t="str">
        <f t="shared" si="112"/>
        <v/>
      </c>
      <c r="AG84" s="76"/>
      <c r="AH84" s="352"/>
      <c r="AI84" s="353" t="str">
        <f t="shared" si="113"/>
        <v/>
      </c>
      <c r="AJ84" s="352"/>
      <c r="AK84" s="352"/>
      <c r="AQ84" s="72" t="str">
        <f t="shared" si="114"/>
        <v/>
      </c>
    </row>
    <row r="85" spans="1:43" x14ac:dyDescent="0.25">
      <c r="A85" s="537"/>
      <c r="B85" s="432">
        <f ca="1">VLOOKUP($B$1,INFOS!A:AV,40,FALSE)</f>
        <v>12</v>
      </c>
      <c r="C85" s="501"/>
      <c r="D85" s="124" t="str">
        <f>IF(ROWS($D$83:D85)&lt;=MAX($U$57:$U$78),INDEX($D$57:$D$78,MATCH(ROWS($D$83:D85),$U$57:$U$78,0)),"")</f>
        <v/>
      </c>
      <c r="E85" s="152" t="str">
        <f t="shared" si="103"/>
        <v/>
      </c>
      <c r="F85" s="152" t="str">
        <f t="shared" si="103"/>
        <v/>
      </c>
      <c r="G85" s="152" t="str">
        <f t="shared" si="103"/>
        <v/>
      </c>
      <c r="H85" s="152" t="str">
        <f t="shared" si="103"/>
        <v/>
      </c>
      <c r="I85" s="152" t="str">
        <f t="shared" si="103"/>
        <v/>
      </c>
      <c r="J85" s="152" t="str">
        <f t="shared" si="103"/>
        <v/>
      </c>
      <c r="K85" s="113" t="str">
        <f t="shared" si="103"/>
        <v/>
      </c>
      <c r="L85" s="152" t="str">
        <f t="shared" si="103"/>
        <v/>
      </c>
      <c r="M85" s="113" t="str">
        <f t="shared" si="103"/>
        <v/>
      </c>
      <c r="N85" s="193" t="str">
        <f t="shared" si="104"/>
        <v/>
      </c>
      <c r="O85" s="195" t="str">
        <f t="shared" si="105"/>
        <v/>
      </c>
      <c r="P85" s="195" t="str">
        <f t="shared" si="105"/>
        <v/>
      </c>
      <c r="Q85" s="201"/>
      <c r="R85" s="201"/>
      <c r="S85" s="203"/>
      <c r="T85" s="20" t="str">
        <f>IF(N85="O",MAX(T$81:T84)+1,"")</f>
        <v/>
      </c>
      <c r="U85" s="20" t="str">
        <f>IF(Q85="O",MAX(U$81:U84)+1,"")</f>
        <v/>
      </c>
      <c r="V85" s="73" t="str">
        <f t="shared" si="106"/>
        <v/>
      </c>
      <c r="W85" s="73" t="str">
        <f t="shared" si="107"/>
        <v/>
      </c>
      <c r="X85" s="73"/>
      <c r="Y85" s="74" t="str">
        <f t="shared" si="102"/>
        <v/>
      </c>
      <c r="Z85" s="74" t="str">
        <f t="shared" si="108"/>
        <v/>
      </c>
      <c r="AA85" s="74"/>
      <c r="AB85" s="75" t="str">
        <f t="shared" si="109"/>
        <v/>
      </c>
      <c r="AC85" s="75" t="str">
        <f t="shared" si="110"/>
        <v/>
      </c>
      <c r="AD85" s="75"/>
      <c r="AE85" s="76" t="str">
        <f t="shared" si="111"/>
        <v/>
      </c>
      <c r="AF85" s="76" t="str">
        <f t="shared" si="112"/>
        <v/>
      </c>
      <c r="AG85" s="76"/>
      <c r="AH85" s="352"/>
      <c r="AI85" s="353" t="str">
        <f t="shared" si="113"/>
        <v/>
      </c>
      <c r="AJ85" s="352"/>
      <c r="AK85" s="352"/>
      <c r="AQ85" s="72" t="str">
        <f t="shared" si="114"/>
        <v/>
      </c>
    </row>
    <row r="86" spans="1:43" x14ac:dyDescent="0.25">
      <c r="A86" s="537"/>
      <c r="B86" s="445"/>
      <c r="C86" s="501"/>
      <c r="D86" s="124" t="str">
        <f>IF(ROWS($D$83:D86)&lt;=MAX($U$57:$U$78),INDEX($D$57:$D$78,MATCH(ROWS($D$83:D86),$U$57:$U$78,0)),"")</f>
        <v/>
      </c>
      <c r="E86" s="152" t="str">
        <f t="shared" si="103"/>
        <v/>
      </c>
      <c r="F86" s="152" t="str">
        <f t="shared" si="103"/>
        <v/>
      </c>
      <c r="G86" s="152" t="str">
        <f t="shared" si="103"/>
        <v/>
      </c>
      <c r="H86" s="152" t="str">
        <f t="shared" si="103"/>
        <v/>
      </c>
      <c r="I86" s="152" t="str">
        <f t="shared" si="103"/>
        <v/>
      </c>
      <c r="J86" s="152" t="str">
        <f t="shared" si="103"/>
        <v/>
      </c>
      <c r="K86" s="113" t="str">
        <f t="shared" si="103"/>
        <v/>
      </c>
      <c r="L86" s="152" t="str">
        <f t="shared" si="103"/>
        <v/>
      </c>
      <c r="M86" s="113" t="str">
        <f t="shared" si="103"/>
        <v/>
      </c>
      <c r="N86" s="193" t="str">
        <f t="shared" si="104"/>
        <v/>
      </c>
      <c r="O86" s="195" t="str">
        <f t="shared" si="105"/>
        <v/>
      </c>
      <c r="P86" s="195" t="str">
        <f t="shared" si="105"/>
        <v/>
      </c>
      <c r="Q86" s="201"/>
      <c r="R86" s="201"/>
      <c r="S86" s="203"/>
      <c r="T86" s="20" t="str">
        <f>IF(N86="O",MAX(T$81:T85)+1,"")</f>
        <v/>
      </c>
      <c r="U86" s="20" t="str">
        <f>IF(Q86="O",MAX(U$81:U85)+1,"")</f>
        <v/>
      </c>
      <c r="V86" s="73" t="str">
        <f t="shared" si="106"/>
        <v/>
      </c>
      <c r="W86" s="73" t="str">
        <f t="shared" si="107"/>
        <v/>
      </c>
      <c r="X86" s="73"/>
      <c r="Y86" s="74" t="str">
        <f t="shared" si="102"/>
        <v/>
      </c>
      <c r="Z86" s="74" t="str">
        <f t="shared" si="108"/>
        <v/>
      </c>
      <c r="AA86" s="74"/>
      <c r="AB86" s="75" t="str">
        <f t="shared" si="109"/>
        <v/>
      </c>
      <c r="AC86" s="75" t="str">
        <f t="shared" si="110"/>
        <v/>
      </c>
      <c r="AD86" s="75"/>
      <c r="AE86" s="76" t="str">
        <f t="shared" si="111"/>
        <v/>
      </c>
      <c r="AF86" s="76" t="str">
        <f t="shared" si="112"/>
        <v/>
      </c>
      <c r="AG86" s="76"/>
      <c r="AH86" s="352"/>
      <c r="AI86" s="353" t="str">
        <f t="shared" si="113"/>
        <v/>
      </c>
      <c r="AJ86" s="352"/>
      <c r="AK86" s="352"/>
      <c r="AQ86" s="72" t="str">
        <f t="shared" si="114"/>
        <v/>
      </c>
    </row>
    <row r="87" spans="1:43" x14ac:dyDescent="0.25">
      <c r="A87" s="537"/>
      <c r="B87" s="445"/>
      <c r="C87" s="501"/>
      <c r="D87" s="124" t="str">
        <f>IF(ROWS($D$83:D87)&lt;=MAX($U$57:$U$78),INDEX($D$57:$D$78,MATCH(ROWS($D$83:D87),$U$57:$U$78,0)),"")</f>
        <v/>
      </c>
      <c r="E87" s="152" t="str">
        <f t="shared" si="103"/>
        <v/>
      </c>
      <c r="F87" s="152" t="str">
        <f t="shared" si="103"/>
        <v/>
      </c>
      <c r="G87" s="152" t="str">
        <f t="shared" si="103"/>
        <v/>
      </c>
      <c r="H87" s="152" t="str">
        <f t="shared" si="103"/>
        <v/>
      </c>
      <c r="I87" s="152" t="str">
        <f t="shared" si="103"/>
        <v/>
      </c>
      <c r="J87" s="152" t="str">
        <f t="shared" si="103"/>
        <v/>
      </c>
      <c r="K87" s="113" t="str">
        <f t="shared" si="103"/>
        <v/>
      </c>
      <c r="L87" s="152" t="str">
        <f t="shared" si="103"/>
        <v/>
      </c>
      <c r="M87" s="113" t="str">
        <f t="shared" si="103"/>
        <v/>
      </c>
      <c r="N87" s="193" t="str">
        <f t="shared" si="104"/>
        <v/>
      </c>
      <c r="O87" s="195" t="str">
        <f t="shared" si="105"/>
        <v/>
      </c>
      <c r="P87" s="195" t="str">
        <f t="shared" si="105"/>
        <v/>
      </c>
      <c r="Q87" s="201"/>
      <c r="R87" s="201"/>
      <c r="S87" s="203"/>
      <c r="T87" s="20" t="str">
        <f>IF(N87="O",MAX(T$81:T86)+1,"")</f>
        <v/>
      </c>
      <c r="U87" s="20" t="str">
        <f>IF(Q87="O",MAX(U$81:U86)+1,"")</f>
        <v/>
      </c>
      <c r="V87" s="73" t="str">
        <f t="shared" si="106"/>
        <v/>
      </c>
      <c r="W87" s="73" t="str">
        <f t="shared" si="107"/>
        <v/>
      </c>
      <c r="X87" s="73"/>
      <c r="Y87" s="74" t="str">
        <f t="shared" si="102"/>
        <v/>
      </c>
      <c r="Z87" s="74" t="str">
        <f t="shared" si="108"/>
        <v/>
      </c>
      <c r="AA87" s="74"/>
      <c r="AB87" s="75" t="str">
        <f t="shared" si="109"/>
        <v/>
      </c>
      <c r="AC87" s="75" t="str">
        <f t="shared" si="110"/>
        <v/>
      </c>
      <c r="AD87" s="75"/>
      <c r="AE87" s="76" t="str">
        <f t="shared" si="111"/>
        <v/>
      </c>
      <c r="AF87" s="76" t="str">
        <f t="shared" si="112"/>
        <v/>
      </c>
      <c r="AG87" s="76"/>
      <c r="AH87" s="352"/>
      <c r="AI87" s="353" t="str">
        <f t="shared" si="113"/>
        <v/>
      </c>
      <c r="AJ87" s="352"/>
      <c r="AK87" s="352"/>
      <c r="AQ87" s="72" t="str">
        <f t="shared" si="114"/>
        <v/>
      </c>
    </row>
    <row r="88" spans="1:43" x14ac:dyDescent="0.25">
      <c r="A88" s="537"/>
      <c r="B88" s="432" t="str">
        <f ca="1">VLOOKUP($B$1,INFOS!A:AV,9,FALSE)</f>
        <v>Pôle Population</v>
      </c>
      <c r="C88" s="501"/>
      <c r="D88" s="124" t="str">
        <f>IF(ROWS($D$83:D88)&lt;=MAX($U$57:$U$78),INDEX($D$57:$D$78,MATCH(ROWS($D$83:D88),$U$57:$U$78,0)),"")</f>
        <v/>
      </c>
      <c r="E88" s="152" t="str">
        <f t="shared" si="103"/>
        <v/>
      </c>
      <c r="F88" s="152" t="str">
        <f t="shared" si="103"/>
        <v/>
      </c>
      <c r="G88" s="152" t="str">
        <f t="shared" si="103"/>
        <v/>
      </c>
      <c r="H88" s="152" t="str">
        <f t="shared" si="103"/>
        <v/>
      </c>
      <c r="I88" s="152" t="str">
        <f t="shared" si="103"/>
        <v/>
      </c>
      <c r="J88" s="152" t="str">
        <f t="shared" si="103"/>
        <v/>
      </c>
      <c r="K88" s="113" t="str">
        <f t="shared" si="103"/>
        <v/>
      </c>
      <c r="L88" s="152" t="str">
        <f t="shared" si="103"/>
        <v/>
      </c>
      <c r="M88" s="113" t="str">
        <f t="shared" si="103"/>
        <v/>
      </c>
      <c r="N88" s="193" t="str">
        <f t="shared" si="104"/>
        <v/>
      </c>
      <c r="O88" s="195" t="str">
        <f t="shared" si="105"/>
        <v/>
      </c>
      <c r="P88" s="195" t="str">
        <f t="shared" si="105"/>
        <v/>
      </c>
      <c r="Q88" s="201"/>
      <c r="R88" s="201"/>
      <c r="S88" s="203"/>
      <c r="T88" s="20" t="str">
        <f>IF(N88="O",MAX(T$81:T87)+1,"")</f>
        <v/>
      </c>
      <c r="U88" s="20" t="str">
        <f>IF(Q88="O",MAX(U$81:U87)+1,"")</f>
        <v/>
      </c>
      <c r="V88" s="73" t="str">
        <f t="shared" si="106"/>
        <v/>
      </c>
      <c r="W88" s="73" t="str">
        <f t="shared" si="107"/>
        <v/>
      </c>
      <c r="X88" s="73"/>
      <c r="Y88" s="74" t="str">
        <f t="shared" si="102"/>
        <v/>
      </c>
      <c r="Z88" s="74" t="str">
        <f t="shared" si="108"/>
        <v/>
      </c>
      <c r="AA88" s="74"/>
      <c r="AB88" s="75" t="str">
        <f t="shared" si="109"/>
        <v/>
      </c>
      <c r="AC88" s="75" t="str">
        <f t="shared" si="110"/>
        <v/>
      </c>
      <c r="AD88" s="75"/>
      <c r="AE88" s="76" t="str">
        <f t="shared" si="111"/>
        <v/>
      </c>
      <c r="AF88" s="76" t="str">
        <f t="shared" si="112"/>
        <v/>
      </c>
      <c r="AG88" s="76"/>
      <c r="AH88" s="352"/>
      <c r="AI88" s="353" t="str">
        <f t="shared" si="113"/>
        <v/>
      </c>
      <c r="AJ88" s="352"/>
      <c r="AK88" s="352"/>
      <c r="AQ88" s="72" t="str">
        <f t="shared" si="114"/>
        <v/>
      </c>
    </row>
    <row r="89" spans="1:43" x14ac:dyDescent="0.25">
      <c r="A89" s="537"/>
      <c r="B89" s="433"/>
      <c r="C89" s="501"/>
      <c r="D89" s="124" t="str">
        <f>IF(ROWS($D$83:D89)&lt;=MAX($U$57:$U$78),INDEX($D$57:$D$78,MATCH(ROWS($D$83:D89),$U$57:$U$78,0)),"")</f>
        <v/>
      </c>
      <c r="E89" s="152" t="str">
        <f t="shared" si="103"/>
        <v/>
      </c>
      <c r="F89" s="152" t="str">
        <f t="shared" si="103"/>
        <v/>
      </c>
      <c r="G89" s="152" t="str">
        <f t="shared" si="103"/>
        <v/>
      </c>
      <c r="H89" s="152" t="str">
        <f t="shared" si="103"/>
        <v/>
      </c>
      <c r="I89" s="152" t="str">
        <f t="shared" si="103"/>
        <v/>
      </c>
      <c r="J89" s="152" t="str">
        <f t="shared" si="103"/>
        <v/>
      </c>
      <c r="K89" s="113" t="str">
        <f t="shared" si="103"/>
        <v/>
      </c>
      <c r="L89" s="152" t="str">
        <f t="shared" si="103"/>
        <v/>
      </c>
      <c r="M89" s="113" t="str">
        <f t="shared" si="103"/>
        <v/>
      </c>
      <c r="N89" s="193" t="str">
        <f t="shared" si="104"/>
        <v/>
      </c>
      <c r="O89" s="195" t="str">
        <f t="shared" si="105"/>
        <v/>
      </c>
      <c r="P89" s="195" t="str">
        <f t="shared" si="105"/>
        <v/>
      </c>
      <c r="Q89" s="201"/>
      <c r="R89" s="201"/>
      <c r="S89" s="203"/>
      <c r="T89" s="20" t="str">
        <f>IF(N89="O",MAX(T$81:T88)+1,"")</f>
        <v/>
      </c>
      <c r="U89" s="20" t="str">
        <f>IF(Q89="O",MAX(U$81:U88)+1,"")</f>
        <v/>
      </c>
      <c r="V89" s="73" t="str">
        <f t="shared" si="106"/>
        <v/>
      </c>
      <c r="W89" s="73" t="str">
        <f t="shared" si="107"/>
        <v/>
      </c>
      <c r="X89" s="73"/>
      <c r="Y89" s="74" t="str">
        <f t="shared" si="102"/>
        <v/>
      </c>
      <c r="Z89" s="74" t="str">
        <f t="shared" si="108"/>
        <v/>
      </c>
      <c r="AA89" s="74"/>
      <c r="AB89" s="75" t="str">
        <f t="shared" si="109"/>
        <v/>
      </c>
      <c r="AC89" s="75" t="str">
        <f t="shared" si="110"/>
        <v/>
      </c>
      <c r="AD89" s="75"/>
      <c r="AE89" s="76" t="str">
        <f t="shared" si="111"/>
        <v/>
      </c>
      <c r="AF89" s="76" t="str">
        <f t="shared" si="112"/>
        <v/>
      </c>
      <c r="AG89" s="76"/>
      <c r="AH89" s="352"/>
      <c r="AI89" s="353" t="str">
        <f t="shared" si="113"/>
        <v/>
      </c>
      <c r="AJ89" s="352"/>
      <c r="AK89" s="352"/>
      <c r="AQ89" s="72" t="str">
        <f t="shared" si="114"/>
        <v/>
      </c>
    </row>
    <row r="90" spans="1:43" x14ac:dyDescent="0.25">
      <c r="A90" s="537"/>
      <c r="B90" s="433"/>
      <c r="C90" s="501"/>
      <c r="D90" s="124" t="str">
        <f>IF(ROWS($D$83:D90)&lt;=MAX($U$57:$U$78),INDEX($D$57:$D$78,MATCH(ROWS($D$83:D90),$U$57:$U$78,0)),"")</f>
        <v/>
      </c>
      <c r="E90" s="152" t="str">
        <f t="shared" si="103"/>
        <v/>
      </c>
      <c r="F90" s="152" t="str">
        <f t="shared" si="103"/>
        <v/>
      </c>
      <c r="G90" s="152" t="str">
        <f t="shared" si="103"/>
        <v/>
      </c>
      <c r="H90" s="152" t="str">
        <f t="shared" si="103"/>
        <v/>
      </c>
      <c r="I90" s="152" t="str">
        <f t="shared" si="103"/>
        <v/>
      </c>
      <c r="J90" s="152" t="str">
        <f t="shared" si="103"/>
        <v/>
      </c>
      <c r="K90" s="113" t="str">
        <f t="shared" si="103"/>
        <v/>
      </c>
      <c r="L90" s="152" t="str">
        <f t="shared" si="103"/>
        <v/>
      </c>
      <c r="M90" s="113" t="str">
        <f t="shared" si="103"/>
        <v/>
      </c>
      <c r="N90" s="193" t="str">
        <f t="shared" si="104"/>
        <v/>
      </c>
      <c r="O90" s="195" t="str">
        <f t="shared" si="105"/>
        <v/>
      </c>
      <c r="P90" s="195" t="str">
        <f t="shared" si="105"/>
        <v/>
      </c>
      <c r="Q90" s="201"/>
      <c r="R90" s="201"/>
      <c r="S90" s="203"/>
      <c r="T90" s="20" t="str">
        <f>IF(N90="O",MAX(T$81:T89)+1,"")</f>
        <v/>
      </c>
      <c r="U90" s="20" t="str">
        <f>IF(Q90="O",MAX(U$81:U89)+1,"")</f>
        <v/>
      </c>
      <c r="V90" s="73" t="str">
        <f t="shared" si="106"/>
        <v/>
      </c>
      <c r="W90" s="73" t="str">
        <f t="shared" si="107"/>
        <v/>
      </c>
      <c r="X90" s="73"/>
      <c r="Y90" s="74" t="str">
        <f t="shared" si="102"/>
        <v/>
      </c>
      <c r="Z90" s="74" t="str">
        <f t="shared" si="108"/>
        <v/>
      </c>
      <c r="AA90" s="74"/>
      <c r="AB90" s="75" t="str">
        <f t="shared" si="109"/>
        <v/>
      </c>
      <c r="AC90" s="75" t="str">
        <f t="shared" si="110"/>
        <v/>
      </c>
      <c r="AD90" s="75"/>
      <c r="AE90" s="76" t="str">
        <f t="shared" si="111"/>
        <v/>
      </c>
      <c r="AF90" s="76" t="str">
        <f t="shared" si="112"/>
        <v/>
      </c>
      <c r="AG90" s="76"/>
      <c r="AH90" s="352"/>
      <c r="AI90" s="353" t="str">
        <f t="shared" si="113"/>
        <v/>
      </c>
      <c r="AJ90" s="352"/>
      <c r="AK90" s="352"/>
      <c r="AQ90" s="72" t="str">
        <f t="shared" si="114"/>
        <v/>
      </c>
    </row>
    <row r="91" spans="1:43" x14ac:dyDescent="0.25">
      <c r="A91" s="537"/>
      <c r="B91" s="433"/>
      <c r="C91" s="501"/>
      <c r="D91" s="219" t="str">
        <f>IF(AND(K91="",M91=""),"",IF(OR(SUM(K$31:K91,M$31:M91)&lt;=25,AND(SUM(K$31:K91,M$31:M91)&lt;=25,SUM(K$31:K91,M$31:M91,M91,K91)&gt;25)),"O","N"))</f>
        <v/>
      </c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20"/>
      <c r="T91" s="20" t="str">
        <f>IF(D91="O",MAX(T$81:T90)+1,"")</f>
        <v/>
      </c>
      <c r="U91" s="20" t="str">
        <f>IF(Q91="O",MAX(U$81:U90)+1,"")</f>
        <v/>
      </c>
      <c r="V91" s="361"/>
      <c r="W91" s="361"/>
      <c r="X91" s="361"/>
      <c r="Y91" s="361" t="str">
        <f t="shared" si="102"/>
        <v/>
      </c>
      <c r="Z91" s="361"/>
      <c r="AA91" s="361"/>
      <c r="AB91" s="361"/>
      <c r="AC91" s="361"/>
      <c r="AD91" s="361"/>
      <c r="AE91" s="361"/>
      <c r="AF91" s="361"/>
      <c r="AG91" s="361"/>
      <c r="AH91" s="363"/>
      <c r="AI91" s="364" t="str">
        <f t="shared" si="113"/>
        <v/>
      </c>
      <c r="AJ91" s="363"/>
      <c r="AK91" s="363"/>
      <c r="AQ91" s="72" t="str">
        <f t="shared" si="114"/>
        <v/>
      </c>
    </row>
    <row r="92" spans="1:43" x14ac:dyDescent="0.25">
      <c r="A92" s="537"/>
      <c r="B92" s="433"/>
      <c r="C92" s="517" t="s">
        <v>25</v>
      </c>
      <c r="D92" s="90"/>
      <c r="E92" s="153">
        <v>0.375</v>
      </c>
      <c r="F92" s="156">
        <v>0.52083333333333337</v>
      </c>
      <c r="G92" s="156">
        <f t="shared" ref="G92:G104" si="115">IF(AND(E92="",F92=""),"",MOD(F92-E92,1))</f>
        <v>0.14583333333333337</v>
      </c>
      <c r="H92" s="156" t="str">
        <f t="shared" ref="H92:H104" si="116">IF(E92="","",IF($E92&lt;$AL$3,$AL$3-$E92,""))</f>
        <v/>
      </c>
      <c r="I92" s="156" t="str">
        <f t="shared" ref="I92:I104" si="117">IF(F92="","",IF($F92&gt;$AM$3,$F92-$AM$3,""))</f>
        <v/>
      </c>
      <c r="J92" s="153" t="str">
        <f t="shared" ref="J92:J104" si="118">IF(AND(H92="",I92=""),"",SUM(H92,I92))</f>
        <v/>
      </c>
      <c r="K92" s="92" t="str">
        <f t="shared" ref="K92:K104" si="119">IF(J92="","",J92*24)</f>
        <v/>
      </c>
      <c r="L92" s="153">
        <f>IF(AND(E92="",F92=""),"",IF(J92&lt;&gt;"",G92-J92,G92))</f>
        <v>0.14583333333333337</v>
      </c>
      <c r="M92" s="92">
        <f t="shared" ref="M92:M104" si="120">IF(L92="","",L92*24)</f>
        <v>3.5000000000000009</v>
      </c>
      <c r="N92" s="187" t="str">
        <f>IF(AND(K92="",M92=""),"",IF(OR(SUM($O$83:$P$90,K$92:K92,M$92:M92)&lt;=25,AND(SUM($O$83:$P$90,K$91:K91,M$91:M91)&lt;=25,SUM($O$83:$P$90,K$92:K92,M$92:M92)&gt;25)),"O","N"))</f>
        <v>O</v>
      </c>
      <c r="O92" s="93" t="str">
        <f>IF(OR(N92="N",N92=""),"",IF(K92="","",IF((25-SUM(O$83:O91,P$83:P91))&gt;K92,K92,25-SUM(O$83:O91,P$83:P91))))</f>
        <v/>
      </c>
      <c r="P92" s="92">
        <f>IF(OR(N92="N",N92=""),"",IF(M92="","",IF(25-SUM($O$83:O92,$P$83:P91)&gt;M92,M92,25-SUM($O$83:O92,$P$83:P91))))</f>
        <v>3.5000000000000009</v>
      </c>
      <c r="Q92" s="94" t="str">
        <f t="shared" ref="Q92:Q104" si="121">IF(AND(N92="O",SUM(O92,P92)=SUM(K92,M92)),"",IF(AND(N92="O",SUM(O92,P92)&lt;SUM(K92,M92)),"O",IF(N92="N","O","")))</f>
        <v/>
      </c>
      <c r="R92" s="92" t="str">
        <f t="shared" ref="R92:R104" si="122">IF(Q92="","",IF(AND(N92="O",Q92="O"),IF(K92="","",K92-O92),IF(N92="N",IF(K92="","",K92),"")))</f>
        <v/>
      </c>
      <c r="S92" s="98" t="str">
        <f t="shared" ref="S92:S104" si="123">IF(Q92="","",IF(AND(N92="O",Q92="O"),IF(M92="","",M92-P92),IF(N92="N",IF(M92="","",M92),"")))</f>
        <v/>
      </c>
      <c r="T92" s="20">
        <f>IF(N92="O",MAX(T$81:T91)+1,"")</f>
        <v>1</v>
      </c>
      <c r="U92" s="20" t="str">
        <f>IF(Q92="O",MAX(U$81:U91)+1,"")</f>
        <v/>
      </c>
      <c r="V92" s="73">
        <f t="shared" ref="V92:V104" ca="1" si="124">IF(W92&lt;&gt;"",IF($B$5="temps complet",INDEX(TC_0_à_14,MATCH($B$3,INDICES_BRUT,0),MATCH($B$6,TC_NBI_0_à_14,0)),IF($B$5="temps partiel",INDEX(TP_0_à_14,MATCH($B$3,INDICES_BRUT,0),MATCH($B$6,TP_NBI_0_à_14,0)))),"")</f>
        <v>11.33</v>
      </c>
      <c r="W92" s="73">
        <f t="shared" ref="W92:W104" si="125">IF(T92="","",IF(OR(AQ92="D",AQ92="F"),"",IF(OR(AND(N92="O",Q92="",P92&lt;=14),AND(N92="O",Q92="O",P92&lt;=14)),P92,14)))</f>
        <v>3.5000000000000009</v>
      </c>
      <c r="X92" s="73"/>
      <c r="Y92" s="74" t="str">
        <f t="shared" si="102"/>
        <v/>
      </c>
      <c r="Z92" s="74" t="str">
        <f t="shared" ref="Z92:Z104" si="126">IF(T92="","",IF(OR(AQ92="D",AQ92="F"),"",IF(OR(AND(N92="O",Q92="",P92&gt;14),AND(N92="O",Q92="O",P92&gt;14)),P92-14,"")))</f>
        <v/>
      </c>
      <c r="AA92" s="74"/>
      <c r="AB92" s="75" t="str">
        <f t="shared" ref="AB92:AB104" si="127">IF(AC92&lt;&gt;"",IF($B$5="temps complet",VLOOKUP($B$3,ZONE_TC,15,FALSE),IF($B$5="temps partiel",VLOOKUP($B$3,ZONE_TP,29,FALSE))),"")</f>
        <v/>
      </c>
      <c r="AC92" s="75" t="str">
        <f t="shared" ref="AC92:AC104" si="128">IF(T92="","",IF(OR(AND(OR(AQ92="D",AQ92="F"),N92="O",Q92=""),AND(OR(AQ92="D",AQ92="F"),N92="O",Q92="O")),P92,""))</f>
        <v/>
      </c>
      <c r="AD92" s="75"/>
      <c r="AE92" s="76" t="str">
        <f t="shared" ref="AE92:AE104" si="129">IF(AF92&lt;&gt;"",IF($B$5="temps complet",VLOOKUP($B$3,ZONE_TC,16,FALSE),IF($B$5="temps partiel",VLOOKUP($B$3,ZONE_TP,30,FALSE))),"")</f>
        <v/>
      </c>
      <c r="AF92" s="76" t="str">
        <f t="shared" ref="AF92:AF104" si="130">IF(T92="","",IF(O92="","",O92))</f>
        <v/>
      </c>
      <c r="AG92" s="76"/>
      <c r="AH92" s="352"/>
      <c r="AI92" s="353">
        <f t="shared" ca="1" si="113"/>
        <v>19.827500000000004</v>
      </c>
      <c r="AJ92" s="352"/>
      <c r="AK92" s="352"/>
      <c r="AQ92" s="72" t="str">
        <f t="shared" si="114"/>
        <v/>
      </c>
    </row>
    <row r="93" spans="1:43" x14ac:dyDescent="0.25">
      <c r="A93" s="537"/>
      <c r="B93" s="433"/>
      <c r="C93" s="517"/>
      <c r="D93" s="90"/>
      <c r="E93" s="153"/>
      <c r="F93" s="156"/>
      <c r="G93" s="156" t="str">
        <f t="shared" si="115"/>
        <v/>
      </c>
      <c r="H93" s="156" t="str">
        <f t="shared" si="116"/>
        <v/>
      </c>
      <c r="I93" s="156" t="str">
        <f t="shared" si="117"/>
        <v/>
      </c>
      <c r="J93" s="153" t="str">
        <f t="shared" si="118"/>
        <v/>
      </c>
      <c r="K93" s="92" t="str">
        <f t="shared" si="119"/>
        <v/>
      </c>
      <c r="L93" s="153" t="str">
        <f t="shared" ref="L93:L104" si="131">IF(AND(E93="",F93=""),"",IF(J93&lt;&gt;"",G93-J93,G93))</f>
        <v/>
      </c>
      <c r="M93" s="92" t="str">
        <f t="shared" si="120"/>
        <v/>
      </c>
      <c r="N93" s="187" t="str">
        <f>IF(AND(K93="",M93=""),"",IF(OR(SUM($O$83:$P$90,K$92:K93,M$92:M93)&lt;=25,AND(SUM($O$83:$P$90,K$91:K92,M$91:M92)&lt;=25,SUM($O$83:$P$90,K$92:K93,M$92:M93)&gt;25)),"O","N"))</f>
        <v/>
      </c>
      <c r="O93" s="93" t="str">
        <f>IF(OR(N93="N",N93=""),"",IF(K93="","",IF((25-SUM(O$83:O92,P$83:P92))&gt;K93,K93,25-SUM(O$83:O92,P$83:P92))))</f>
        <v/>
      </c>
      <c r="P93" s="92" t="str">
        <f>IF(OR(N93="N",N93=""),"",IF(M93="","",IF(25-SUM($O$83:O93,$P$83:P92)&gt;M93,M93,25-SUM($O$83:O93,$P$83:P92))))</f>
        <v/>
      </c>
      <c r="Q93" s="94" t="str">
        <f t="shared" si="121"/>
        <v/>
      </c>
      <c r="R93" s="92" t="str">
        <f t="shared" si="122"/>
        <v/>
      </c>
      <c r="S93" s="98" t="str">
        <f t="shared" si="123"/>
        <v/>
      </c>
      <c r="T93" s="20" t="str">
        <f>IF(N93="O",MAX(T$81:T92)+1,"")</f>
        <v/>
      </c>
      <c r="U93" s="20" t="str">
        <f>IF(Q93="O",MAX(U$81:U92)+1,"")</f>
        <v/>
      </c>
      <c r="V93" s="73" t="str">
        <f t="shared" si="124"/>
        <v/>
      </c>
      <c r="W93" s="73" t="str">
        <f t="shared" si="125"/>
        <v/>
      </c>
      <c r="X93" s="73"/>
      <c r="Y93" s="74" t="str">
        <f t="shared" si="102"/>
        <v/>
      </c>
      <c r="Z93" s="74" t="str">
        <f t="shared" si="126"/>
        <v/>
      </c>
      <c r="AA93" s="74"/>
      <c r="AB93" s="75" t="str">
        <f t="shared" si="127"/>
        <v/>
      </c>
      <c r="AC93" s="75" t="str">
        <f t="shared" si="128"/>
        <v/>
      </c>
      <c r="AD93" s="75"/>
      <c r="AE93" s="76" t="str">
        <f t="shared" si="129"/>
        <v/>
      </c>
      <c r="AF93" s="76" t="str">
        <f t="shared" si="130"/>
        <v/>
      </c>
      <c r="AG93" s="76"/>
      <c r="AH93" s="352"/>
      <c r="AI93" s="353" t="str">
        <f t="shared" si="113"/>
        <v/>
      </c>
      <c r="AJ93" s="352"/>
      <c r="AK93" s="352"/>
      <c r="AQ93" s="72" t="str">
        <f t="shared" si="114"/>
        <v/>
      </c>
    </row>
    <row r="94" spans="1:43" ht="14.45" customHeight="1" x14ac:dyDescent="0.25">
      <c r="A94" s="537"/>
      <c r="B94" s="433"/>
      <c r="C94" s="517"/>
      <c r="D94" s="90"/>
      <c r="E94" s="153"/>
      <c r="F94" s="156"/>
      <c r="G94" s="156" t="str">
        <f t="shared" si="115"/>
        <v/>
      </c>
      <c r="H94" s="156" t="str">
        <f t="shared" si="116"/>
        <v/>
      </c>
      <c r="I94" s="156" t="str">
        <f t="shared" si="117"/>
        <v/>
      </c>
      <c r="J94" s="153" t="str">
        <f t="shared" si="118"/>
        <v/>
      </c>
      <c r="K94" s="92" t="str">
        <f t="shared" si="119"/>
        <v/>
      </c>
      <c r="L94" s="153" t="str">
        <f t="shared" si="131"/>
        <v/>
      </c>
      <c r="M94" s="92" t="str">
        <f t="shared" si="120"/>
        <v/>
      </c>
      <c r="N94" s="187" t="str">
        <f>IF(AND(K94="",M94=""),"",IF(OR(SUM($O$83:$P$90,K$92:K94,M$92:M94)&lt;=25,AND(SUM($O$83:$P$90,K$91:K93,M$91:M93)&lt;=25,SUM($O$83:$P$90,K$92:K94,M$92:M94)&gt;25)),"O","N"))</f>
        <v/>
      </c>
      <c r="O94" s="93" t="str">
        <f>IF(OR(N94="N",N94=""),"",IF(K94="","",IF((25-SUM(O$83:O93,P$83:P93))&gt;K94,K94,25-SUM(O$83:O93,P$83:P93))))</f>
        <v/>
      </c>
      <c r="P94" s="92" t="str">
        <f>IF(OR(N94="N",N94=""),"",IF(M94="","",IF(25-SUM($O$83:O94,$P$83:P93)&gt;M94,M94,25-SUM($O$83:O94,$P$83:P93))))</f>
        <v/>
      </c>
      <c r="Q94" s="94" t="str">
        <f t="shared" si="121"/>
        <v/>
      </c>
      <c r="R94" s="92" t="str">
        <f t="shared" si="122"/>
        <v/>
      </c>
      <c r="S94" s="98" t="str">
        <f t="shared" si="123"/>
        <v/>
      </c>
      <c r="T94" s="20" t="str">
        <f>IF(N94="O",MAX(T$81:T93)+1,"")</f>
        <v/>
      </c>
      <c r="U94" s="20" t="str">
        <f>IF(Q94="O",MAX(U$81:U93)+1,"")</f>
        <v/>
      </c>
      <c r="V94" s="73" t="str">
        <f t="shared" si="124"/>
        <v/>
      </c>
      <c r="W94" s="73" t="str">
        <f t="shared" si="125"/>
        <v/>
      </c>
      <c r="X94" s="73"/>
      <c r="Y94" s="74" t="str">
        <f t="shared" si="102"/>
        <v/>
      </c>
      <c r="Z94" s="74" t="str">
        <f t="shared" si="126"/>
        <v/>
      </c>
      <c r="AA94" s="74"/>
      <c r="AB94" s="75" t="str">
        <f t="shared" si="127"/>
        <v/>
      </c>
      <c r="AC94" s="75" t="str">
        <f t="shared" si="128"/>
        <v/>
      </c>
      <c r="AD94" s="75"/>
      <c r="AE94" s="76" t="str">
        <f t="shared" si="129"/>
        <v/>
      </c>
      <c r="AF94" s="76" t="str">
        <f t="shared" si="130"/>
        <v/>
      </c>
      <c r="AG94" s="76"/>
      <c r="AH94" s="352"/>
      <c r="AI94" s="353" t="str">
        <f t="shared" si="113"/>
        <v/>
      </c>
      <c r="AJ94" s="352"/>
      <c r="AK94" s="352"/>
      <c r="AQ94" s="72" t="str">
        <f t="shared" si="114"/>
        <v/>
      </c>
    </row>
    <row r="95" spans="1:43" x14ac:dyDescent="0.25">
      <c r="A95" s="537"/>
      <c r="B95" s="433"/>
      <c r="C95" s="517"/>
      <c r="D95" s="90"/>
      <c r="E95" s="153"/>
      <c r="F95" s="156"/>
      <c r="G95" s="156" t="str">
        <f t="shared" si="115"/>
        <v/>
      </c>
      <c r="H95" s="156" t="str">
        <f t="shared" si="116"/>
        <v/>
      </c>
      <c r="I95" s="156" t="str">
        <f t="shared" si="117"/>
        <v/>
      </c>
      <c r="J95" s="153" t="str">
        <f t="shared" si="118"/>
        <v/>
      </c>
      <c r="K95" s="92" t="str">
        <f t="shared" si="119"/>
        <v/>
      </c>
      <c r="L95" s="153" t="str">
        <f t="shared" si="131"/>
        <v/>
      </c>
      <c r="M95" s="92" t="str">
        <f t="shared" si="120"/>
        <v/>
      </c>
      <c r="N95" s="187" t="str">
        <f>IF(AND(K95="",M95=""),"",IF(OR(SUM($O$83:$P$90,K$92:K95,M$92:M95)&lt;=25,AND(SUM($O$83:$P$90,K$91:K94,M$91:M94)&lt;=25,SUM($O$83:$P$90,K$92:K95,M$92:M95)&gt;25)),"O","N"))</f>
        <v/>
      </c>
      <c r="O95" s="93" t="str">
        <f>IF(OR(N95="N",N95=""),"",IF(K95="","",IF((25-SUM(O$83:O94,P$83:P94))&gt;K95,K95,25-SUM(O$83:O94,P$83:P94))))</f>
        <v/>
      </c>
      <c r="P95" s="92" t="str">
        <f>IF(OR(N95="N",N95=""),"",IF(M95="","",IF(25-SUM($O$83:O95,$P$83:P94)&gt;M95,M95,25-SUM($O$83:O95,$P$83:P94))))</f>
        <v/>
      </c>
      <c r="Q95" s="94" t="str">
        <f t="shared" si="121"/>
        <v/>
      </c>
      <c r="R95" s="92" t="str">
        <f t="shared" si="122"/>
        <v/>
      </c>
      <c r="S95" s="98" t="str">
        <f t="shared" si="123"/>
        <v/>
      </c>
      <c r="T95" s="20" t="str">
        <f>IF(N95="O",MAX(T$81:T94)+1,"")</f>
        <v/>
      </c>
      <c r="U95" s="20" t="str">
        <f>IF(Q95="O",MAX(U$81:U94)+1,"")</f>
        <v/>
      </c>
      <c r="V95" s="73" t="str">
        <f t="shared" si="124"/>
        <v/>
      </c>
      <c r="W95" s="73" t="str">
        <f t="shared" si="125"/>
        <v/>
      </c>
      <c r="X95" s="73"/>
      <c r="Y95" s="74" t="str">
        <f t="shared" si="102"/>
        <v/>
      </c>
      <c r="Z95" s="74" t="str">
        <f t="shared" si="126"/>
        <v/>
      </c>
      <c r="AA95" s="74"/>
      <c r="AB95" s="75" t="str">
        <f t="shared" si="127"/>
        <v/>
      </c>
      <c r="AC95" s="75" t="str">
        <f t="shared" si="128"/>
        <v/>
      </c>
      <c r="AD95" s="75"/>
      <c r="AE95" s="76" t="str">
        <f t="shared" si="129"/>
        <v/>
      </c>
      <c r="AF95" s="76" t="str">
        <f t="shared" si="130"/>
        <v/>
      </c>
      <c r="AG95" s="76"/>
      <c r="AH95" s="352"/>
      <c r="AI95" s="353" t="str">
        <f t="shared" si="113"/>
        <v/>
      </c>
      <c r="AJ95" s="352"/>
      <c r="AK95" s="352"/>
      <c r="AQ95" s="72" t="str">
        <f t="shared" si="114"/>
        <v/>
      </c>
    </row>
    <row r="96" spans="1:43" x14ac:dyDescent="0.25">
      <c r="A96" s="537"/>
      <c r="B96" s="433"/>
      <c r="C96" s="517"/>
      <c r="D96" s="90"/>
      <c r="E96" s="153"/>
      <c r="F96" s="156"/>
      <c r="G96" s="156" t="str">
        <f t="shared" si="115"/>
        <v/>
      </c>
      <c r="H96" s="156" t="str">
        <f t="shared" si="116"/>
        <v/>
      </c>
      <c r="I96" s="156" t="str">
        <f t="shared" si="117"/>
        <v/>
      </c>
      <c r="J96" s="153" t="str">
        <f t="shared" si="118"/>
        <v/>
      </c>
      <c r="K96" s="92" t="str">
        <f t="shared" si="119"/>
        <v/>
      </c>
      <c r="L96" s="153" t="str">
        <f t="shared" si="131"/>
        <v/>
      </c>
      <c r="M96" s="92" t="str">
        <f t="shared" si="120"/>
        <v/>
      </c>
      <c r="N96" s="187" t="str">
        <f>IF(AND(K96="",M96=""),"",IF(OR(SUM($O$83:$P$90,K$92:K96,M$92:M96)&lt;=25,AND(SUM($O$83:$P$90,K$91:K95,M$91:M95)&lt;=25,SUM($O$83:$P$90,K$92:K96,M$92:M96)&gt;25)),"O","N"))</f>
        <v/>
      </c>
      <c r="O96" s="93" t="str">
        <f>IF(OR(N96="N",N96=""),"",IF(K96="","",IF((25-SUM(O$83:O95,P$83:P95))&gt;K96,K96,25-SUM(O$83:O95,P$83:P95))))</f>
        <v/>
      </c>
      <c r="P96" s="92" t="str">
        <f>IF(OR(N96="N",N96=""),"",IF(M96="","",IF(25-SUM($O$83:O96,$P$83:P95)&gt;M96,M96,25-SUM($O$83:O96,$P$83:P95))))</f>
        <v/>
      </c>
      <c r="Q96" s="94" t="str">
        <f t="shared" si="121"/>
        <v/>
      </c>
      <c r="R96" s="92" t="str">
        <f t="shared" si="122"/>
        <v/>
      </c>
      <c r="S96" s="98" t="str">
        <f t="shared" si="123"/>
        <v/>
      </c>
      <c r="T96" s="20" t="str">
        <f>IF(N96="O",MAX(T$81:T95)+1,"")</f>
        <v/>
      </c>
      <c r="U96" s="20" t="str">
        <f>IF(Q96="O",MAX(U$81:U95)+1,"")</f>
        <v/>
      </c>
      <c r="V96" s="73" t="str">
        <f t="shared" si="124"/>
        <v/>
      </c>
      <c r="W96" s="73" t="str">
        <f t="shared" si="125"/>
        <v/>
      </c>
      <c r="X96" s="73"/>
      <c r="Y96" s="74" t="str">
        <f t="shared" si="102"/>
        <v/>
      </c>
      <c r="Z96" s="74" t="str">
        <f t="shared" si="126"/>
        <v/>
      </c>
      <c r="AA96" s="74"/>
      <c r="AB96" s="75" t="str">
        <f t="shared" si="127"/>
        <v/>
      </c>
      <c r="AC96" s="75" t="str">
        <f t="shared" si="128"/>
        <v/>
      </c>
      <c r="AD96" s="75"/>
      <c r="AE96" s="76" t="str">
        <f t="shared" si="129"/>
        <v/>
      </c>
      <c r="AF96" s="76" t="str">
        <f t="shared" si="130"/>
        <v/>
      </c>
      <c r="AG96" s="76"/>
      <c r="AH96" s="352"/>
      <c r="AI96" s="353" t="str">
        <f t="shared" si="113"/>
        <v/>
      </c>
      <c r="AJ96" s="352"/>
      <c r="AK96" s="352"/>
      <c r="AQ96" s="72" t="str">
        <f t="shared" si="114"/>
        <v/>
      </c>
    </row>
    <row r="97" spans="1:43" x14ac:dyDescent="0.25">
      <c r="A97" s="537"/>
      <c r="B97" s="433"/>
      <c r="C97" s="517"/>
      <c r="D97" s="90"/>
      <c r="E97" s="153"/>
      <c r="F97" s="156"/>
      <c r="G97" s="156" t="str">
        <f t="shared" si="115"/>
        <v/>
      </c>
      <c r="H97" s="156" t="str">
        <f t="shared" si="116"/>
        <v/>
      </c>
      <c r="I97" s="156" t="str">
        <f t="shared" si="117"/>
        <v/>
      </c>
      <c r="J97" s="153" t="str">
        <f t="shared" si="118"/>
        <v/>
      </c>
      <c r="K97" s="92" t="str">
        <f t="shared" si="119"/>
        <v/>
      </c>
      <c r="L97" s="153" t="str">
        <f t="shared" si="131"/>
        <v/>
      </c>
      <c r="M97" s="92" t="str">
        <f t="shared" si="120"/>
        <v/>
      </c>
      <c r="N97" s="187" t="str">
        <f>IF(AND(K97="",M97=""),"",IF(OR(SUM($O$83:$P$90,K$92:K97,M$92:M97)&lt;=25,AND(SUM($O$83:$P$90,K$91:K96,M$91:M96)&lt;=25,SUM($O$83:$P$90,K$92:K97,M$92:M97)&gt;25)),"O","N"))</f>
        <v/>
      </c>
      <c r="O97" s="93" t="str">
        <f>IF(OR(N97="N",N97=""),"",IF(K97="","",IF((25-SUM(O$83:O96,P$83:P96))&gt;K97,K97,25-SUM(O$83:O96,P$83:P96))))</f>
        <v/>
      </c>
      <c r="P97" s="92" t="str">
        <f>IF(OR(N97="N",N97=""),"",IF(M97="","",IF(25-SUM($O$83:O97,$P$83:P96)&gt;M97,M97,25-SUM($O$83:O97,$P$83:P96))))</f>
        <v/>
      </c>
      <c r="Q97" s="94" t="str">
        <f t="shared" si="121"/>
        <v/>
      </c>
      <c r="R97" s="92" t="str">
        <f t="shared" si="122"/>
        <v/>
      </c>
      <c r="S97" s="98" t="str">
        <f t="shared" si="123"/>
        <v/>
      </c>
      <c r="T97" s="20" t="str">
        <f>IF(N97="O",MAX(T$81:T96)+1,"")</f>
        <v/>
      </c>
      <c r="U97" s="20" t="str">
        <f>IF(Q97="O",MAX(U$81:U96)+1,"")</f>
        <v/>
      </c>
      <c r="V97" s="73" t="str">
        <f t="shared" si="124"/>
        <v/>
      </c>
      <c r="W97" s="73" t="str">
        <f t="shared" si="125"/>
        <v/>
      </c>
      <c r="X97" s="73"/>
      <c r="Y97" s="74" t="str">
        <f t="shared" si="102"/>
        <v/>
      </c>
      <c r="Z97" s="74" t="str">
        <f t="shared" si="126"/>
        <v/>
      </c>
      <c r="AA97" s="74"/>
      <c r="AB97" s="75" t="str">
        <f t="shared" si="127"/>
        <v/>
      </c>
      <c r="AC97" s="75" t="str">
        <f t="shared" si="128"/>
        <v/>
      </c>
      <c r="AD97" s="75"/>
      <c r="AE97" s="76" t="str">
        <f t="shared" si="129"/>
        <v/>
      </c>
      <c r="AF97" s="76" t="str">
        <f t="shared" si="130"/>
        <v/>
      </c>
      <c r="AG97" s="76"/>
      <c r="AH97" s="352"/>
      <c r="AI97" s="353" t="str">
        <f t="shared" si="113"/>
        <v/>
      </c>
      <c r="AJ97" s="352"/>
      <c r="AK97" s="352"/>
      <c r="AQ97" s="72" t="str">
        <f t="shared" si="114"/>
        <v/>
      </c>
    </row>
    <row r="98" spans="1:43" x14ac:dyDescent="0.25">
      <c r="A98" s="537"/>
      <c r="B98" s="433"/>
      <c r="C98" s="517"/>
      <c r="D98" s="90"/>
      <c r="E98" s="153"/>
      <c r="F98" s="156"/>
      <c r="G98" s="156" t="str">
        <f t="shared" si="115"/>
        <v/>
      </c>
      <c r="H98" s="156" t="str">
        <f t="shared" si="116"/>
        <v/>
      </c>
      <c r="I98" s="156" t="str">
        <f t="shared" si="117"/>
        <v/>
      </c>
      <c r="J98" s="153" t="str">
        <f t="shared" si="118"/>
        <v/>
      </c>
      <c r="K98" s="92" t="str">
        <f t="shared" si="119"/>
        <v/>
      </c>
      <c r="L98" s="153" t="str">
        <f t="shared" si="131"/>
        <v/>
      </c>
      <c r="M98" s="92" t="str">
        <f t="shared" si="120"/>
        <v/>
      </c>
      <c r="N98" s="187" t="str">
        <f>IF(AND(K98="",M98=""),"",IF(OR(SUM($O$83:$P$90,K$92:K98,M$92:M98)&lt;=25,AND(SUM($O$83:$P$90,K$91:K97,M$91:M97)&lt;=25,SUM($O$83:$P$90,K$92:K98,M$92:M98)&gt;25)),"O","N"))</f>
        <v/>
      </c>
      <c r="O98" s="93" t="str">
        <f>IF(OR(N98="N",N98=""),"",IF(K98="","",IF((25-SUM(O$83:O97,P$83:P97))&gt;K98,K98,25-SUM(O$83:O97,P$83:P97))))</f>
        <v/>
      </c>
      <c r="P98" s="122" t="str">
        <f>IF(OR(N98="N",N98=""),"",IF(M98="","",IF(25-SUM($O$83:O98,$P$83:P97)&gt;M98,M98,25-SUM($O$83:O98,$P$83:P97))))</f>
        <v/>
      </c>
      <c r="Q98" s="94" t="str">
        <f t="shared" si="121"/>
        <v/>
      </c>
      <c r="R98" s="92" t="str">
        <f t="shared" si="122"/>
        <v/>
      </c>
      <c r="S98" s="98" t="str">
        <f t="shared" si="123"/>
        <v/>
      </c>
      <c r="T98" s="20" t="str">
        <f>IF(N98="O",MAX(T$81:T97)+1,"")</f>
        <v/>
      </c>
      <c r="U98" s="20" t="str">
        <f>IF(Q98="O",MAX(U$81:U97)+1,"")</f>
        <v/>
      </c>
      <c r="V98" s="73" t="str">
        <f t="shared" si="124"/>
        <v/>
      </c>
      <c r="W98" s="73" t="str">
        <f t="shared" si="125"/>
        <v/>
      </c>
      <c r="X98" s="73"/>
      <c r="Y98" s="74" t="str">
        <f t="shared" si="102"/>
        <v/>
      </c>
      <c r="Z98" s="74" t="str">
        <f t="shared" si="126"/>
        <v/>
      </c>
      <c r="AA98" s="74"/>
      <c r="AB98" s="75" t="str">
        <f t="shared" si="127"/>
        <v/>
      </c>
      <c r="AC98" s="75" t="str">
        <f t="shared" si="128"/>
        <v/>
      </c>
      <c r="AD98" s="75"/>
      <c r="AE98" s="76" t="str">
        <f t="shared" si="129"/>
        <v/>
      </c>
      <c r="AF98" s="76" t="str">
        <f t="shared" si="130"/>
        <v/>
      </c>
      <c r="AG98" s="76"/>
      <c r="AH98" s="352"/>
      <c r="AI98" s="353" t="str">
        <f t="shared" si="113"/>
        <v/>
      </c>
      <c r="AJ98" s="352"/>
      <c r="AK98" s="352"/>
      <c r="AQ98" s="72" t="str">
        <f t="shared" si="114"/>
        <v/>
      </c>
    </row>
    <row r="99" spans="1:43" x14ac:dyDescent="0.25">
      <c r="A99" s="537"/>
      <c r="B99" s="433"/>
      <c r="C99" s="517"/>
      <c r="D99" s="90"/>
      <c r="E99" s="153"/>
      <c r="F99" s="156"/>
      <c r="G99" s="156" t="str">
        <f t="shared" si="115"/>
        <v/>
      </c>
      <c r="H99" s="156" t="str">
        <f t="shared" si="116"/>
        <v/>
      </c>
      <c r="I99" s="156" t="str">
        <f t="shared" si="117"/>
        <v/>
      </c>
      <c r="J99" s="153" t="str">
        <f t="shared" si="118"/>
        <v/>
      </c>
      <c r="K99" s="92" t="str">
        <f t="shared" si="119"/>
        <v/>
      </c>
      <c r="L99" s="153" t="str">
        <f t="shared" si="131"/>
        <v/>
      </c>
      <c r="M99" s="92" t="str">
        <f t="shared" si="120"/>
        <v/>
      </c>
      <c r="N99" s="187" t="str">
        <f>IF(AND(K99="",M99=""),"",IF(OR(SUM($O$83:$P$90,K$92:K99,M$92:M99)&lt;=25,AND(SUM($O$83:$P$90,K$91:K98,M$91:M98)&lt;=25,SUM($O$83:$P$90,K$92:K99,M$92:M99)&gt;25)),"O","N"))</f>
        <v/>
      </c>
      <c r="O99" s="93" t="str">
        <f>IF(OR(N99="N",N99=""),"",IF(K99="","",IF((25-SUM(O$83:O98,P$83:P98))&gt;K99,K99,25-SUM(O$83:O98,P$83:P98))))</f>
        <v/>
      </c>
      <c r="P99" s="122" t="str">
        <f>IF(OR(N99="N",N99=""),"",IF(M99="","",IF(25-SUM($O$83:O99,$P$83:P98)&gt;M99,M99,25-SUM($O$83:O99,$P$83:P98))))</f>
        <v/>
      </c>
      <c r="Q99" s="94" t="str">
        <f t="shared" si="121"/>
        <v/>
      </c>
      <c r="R99" s="92" t="str">
        <f t="shared" si="122"/>
        <v/>
      </c>
      <c r="S99" s="98" t="str">
        <f t="shared" si="123"/>
        <v/>
      </c>
      <c r="T99" s="20" t="str">
        <f>IF(N99="O",MAX(T$81:T98)+1,"")</f>
        <v/>
      </c>
      <c r="U99" s="20" t="str">
        <f>IF(Q99="O",MAX(U$81:U98)+1,"")</f>
        <v/>
      </c>
      <c r="V99" s="73" t="str">
        <f t="shared" si="124"/>
        <v/>
      </c>
      <c r="W99" s="73" t="str">
        <f t="shared" si="125"/>
        <v/>
      </c>
      <c r="X99" s="73"/>
      <c r="Y99" s="74" t="str">
        <f t="shared" si="102"/>
        <v/>
      </c>
      <c r="Z99" s="74" t="str">
        <f t="shared" si="126"/>
        <v/>
      </c>
      <c r="AA99" s="74"/>
      <c r="AB99" s="75" t="str">
        <f t="shared" si="127"/>
        <v/>
      </c>
      <c r="AC99" s="75" t="str">
        <f t="shared" si="128"/>
        <v/>
      </c>
      <c r="AD99" s="75"/>
      <c r="AE99" s="76" t="str">
        <f t="shared" si="129"/>
        <v/>
      </c>
      <c r="AF99" s="76" t="str">
        <f t="shared" si="130"/>
        <v/>
      </c>
      <c r="AG99" s="76"/>
      <c r="AH99" s="352"/>
      <c r="AI99" s="353" t="str">
        <f t="shared" si="113"/>
        <v/>
      </c>
      <c r="AJ99" s="352"/>
      <c r="AK99" s="352"/>
      <c r="AQ99" s="72" t="str">
        <f t="shared" si="114"/>
        <v/>
      </c>
    </row>
    <row r="100" spans="1:43" x14ac:dyDescent="0.25">
      <c r="A100" s="537"/>
      <c r="B100" s="433"/>
      <c r="C100" s="517"/>
      <c r="D100" s="90"/>
      <c r="E100" s="153"/>
      <c r="F100" s="156"/>
      <c r="G100" s="156" t="str">
        <f t="shared" si="115"/>
        <v/>
      </c>
      <c r="H100" s="156" t="str">
        <f t="shared" si="116"/>
        <v/>
      </c>
      <c r="I100" s="156" t="str">
        <f t="shared" si="117"/>
        <v/>
      </c>
      <c r="J100" s="153" t="str">
        <f t="shared" si="118"/>
        <v/>
      </c>
      <c r="K100" s="92" t="str">
        <f t="shared" si="119"/>
        <v/>
      </c>
      <c r="L100" s="153" t="str">
        <f t="shared" si="131"/>
        <v/>
      </c>
      <c r="M100" s="92" t="str">
        <f t="shared" si="120"/>
        <v/>
      </c>
      <c r="N100" s="187" t="str">
        <f>IF(AND(K100="",M100=""),"",IF(OR(SUM($O$83:$P$90,K$92:K100,M$92:M100)&lt;=25,AND(SUM($O$83:$P$90,K$91:K99,M$91:M99)&lt;=25,SUM($O$83:$P$90,K$92:K100,M$92:M100)&gt;25)),"O","N"))</f>
        <v/>
      </c>
      <c r="O100" s="93" t="str">
        <f>IF(OR(N100="N",N100=""),"",IF(K100="","",IF((25-SUM(O$83:O99,P$83:P99))&gt;K100,K100,25-SUM(O$83:O99,P$83:P99))))</f>
        <v/>
      </c>
      <c r="P100" s="122" t="str">
        <f>IF(OR(N100="N",N100=""),"",IF(M100="","",IF(25-SUM($O$83:O100,$P$83:P99)&gt;M100,M100,25-SUM($O$83:O100,$P$83:P99))))</f>
        <v/>
      </c>
      <c r="Q100" s="94" t="str">
        <f t="shared" si="121"/>
        <v/>
      </c>
      <c r="R100" s="92" t="str">
        <f t="shared" si="122"/>
        <v/>
      </c>
      <c r="S100" s="98" t="str">
        <f t="shared" si="123"/>
        <v/>
      </c>
      <c r="T100" s="20" t="str">
        <f>IF(N100="O",MAX(T$81:T99)+1,"")</f>
        <v/>
      </c>
      <c r="U100" s="20" t="str">
        <f>IF(Q100="O",MAX(U$81:U99)+1,"")</f>
        <v/>
      </c>
      <c r="V100" s="73" t="str">
        <f t="shared" si="124"/>
        <v/>
      </c>
      <c r="W100" s="73" t="str">
        <f t="shared" si="125"/>
        <v/>
      </c>
      <c r="X100" s="73"/>
      <c r="Y100" s="74" t="str">
        <f t="shared" si="102"/>
        <v/>
      </c>
      <c r="Z100" s="74" t="str">
        <f t="shared" si="126"/>
        <v/>
      </c>
      <c r="AA100" s="74"/>
      <c r="AB100" s="75" t="str">
        <f t="shared" si="127"/>
        <v/>
      </c>
      <c r="AC100" s="75" t="str">
        <f t="shared" si="128"/>
        <v/>
      </c>
      <c r="AD100" s="75"/>
      <c r="AE100" s="76" t="str">
        <f t="shared" si="129"/>
        <v/>
      </c>
      <c r="AF100" s="76" t="str">
        <f t="shared" si="130"/>
        <v/>
      </c>
      <c r="AG100" s="76"/>
      <c r="AH100" s="352"/>
      <c r="AI100" s="353" t="str">
        <f t="shared" si="113"/>
        <v/>
      </c>
      <c r="AJ100" s="352"/>
      <c r="AK100" s="352"/>
      <c r="AQ100" s="72" t="str">
        <f t="shared" si="114"/>
        <v/>
      </c>
    </row>
    <row r="101" spans="1:43" x14ac:dyDescent="0.25">
      <c r="A101" s="537"/>
      <c r="B101" s="433"/>
      <c r="C101" s="517"/>
      <c r="D101" s="90"/>
      <c r="E101" s="153"/>
      <c r="F101" s="156"/>
      <c r="G101" s="156" t="str">
        <f t="shared" si="115"/>
        <v/>
      </c>
      <c r="H101" s="156" t="str">
        <f t="shared" si="116"/>
        <v/>
      </c>
      <c r="I101" s="156" t="str">
        <f t="shared" si="117"/>
        <v/>
      </c>
      <c r="J101" s="153" t="str">
        <f t="shared" si="118"/>
        <v/>
      </c>
      <c r="K101" s="92" t="str">
        <f t="shared" si="119"/>
        <v/>
      </c>
      <c r="L101" s="153" t="str">
        <f t="shared" si="131"/>
        <v/>
      </c>
      <c r="M101" s="92" t="str">
        <f t="shared" si="120"/>
        <v/>
      </c>
      <c r="N101" s="187" t="str">
        <f>IF(AND(K101="",M101=""),"",IF(OR(SUM($O$83:$P$90,K$92:K101,M$92:M101)&lt;=25,AND(SUM($O$83:$P$90,K$91:K100,M$91:M100)&lt;=25,SUM($O$83:$P$90,K$92:K101,M$92:M101)&gt;25)),"O","N"))</f>
        <v/>
      </c>
      <c r="O101" s="93" t="str">
        <f>IF(OR(N101="N",N101=""),"",IF(K101="","",IF((25-SUM(O$83:O100,P$83:P100))&gt;K101,K101,25-SUM(O$83:O100,P$83:P100))))</f>
        <v/>
      </c>
      <c r="P101" s="122" t="str">
        <f>IF(OR(N101="N",N101=""),"",IF(M101="","",IF(25-SUM($O$83:O101,$P$83:P100)&gt;M101,M101,25-SUM($O$83:O101,$P$83:P100))))</f>
        <v/>
      </c>
      <c r="Q101" s="94" t="str">
        <f t="shared" si="121"/>
        <v/>
      </c>
      <c r="R101" s="92" t="str">
        <f t="shared" si="122"/>
        <v/>
      </c>
      <c r="S101" s="98" t="str">
        <f t="shared" si="123"/>
        <v/>
      </c>
      <c r="T101" s="20" t="str">
        <f>IF(N101="O",MAX(T$81:T100)+1,"")</f>
        <v/>
      </c>
      <c r="U101" s="20" t="str">
        <f>IF(Q101="O",MAX(U$81:U100)+1,"")</f>
        <v/>
      </c>
      <c r="V101" s="73" t="str">
        <f t="shared" si="124"/>
        <v/>
      </c>
      <c r="W101" s="73" t="str">
        <f t="shared" si="125"/>
        <v/>
      </c>
      <c r="X101" s="73"/>
      <c r="Y101" s="74" t="str">
        <f t="shared" si="102"/>
        <v/>
      </c>
      <c r="Z101" s="74" t="str">
        <f t="shared" si="126"/>
        <v/>
      </c>
      <c r="AA101" s="74"/>
      <c r="AB101" s="75" t="str">
        <f t="shared" si="127"/>
        <v/>
      </c>
      <c r="AC101" s="75" t="str">
        <f t="shared" si="128"/>
        <v/>
      </c>
      <c r="AD101" s="75"/>
      <c r="AE101" s="76" t="str">
        <f t="shared" si="129"/>
        <v/>
      </c>
      <c r="AF101" s="76" t="str">
        <f t="shared" si="130"/>
        <v/>
      </c>
      <c r="AG101" s="76"/>
      <c r="AH101" s="352"/>
      <c r="AI101" s="353" t="str">
        <f t="shared" si="113"/>
        <v/>
      </c>
      <c r="AJ101" s="352"/>
      <c r="AK101" s="352"/>
      <c r="AQ101" s="72" t="str">
        <f t="shared" si="114"/>
        <v/>
      </c>
    </row>
    <row r="102" spans="1:43" x14ac:dyDescent="0.25">
      <c r="A102" s="537"/>
      <c r="B102" s="433"/>
      <c r="C102" s="517"/>
      <c r="D102" s="90"/>
      <c r="E102" s="153"/>
      <c r="F102" s="156"/>
      <c r="G102" s="156" t="str">
        <f t="shared" si="115"/>
        <v/>
      </c>
      <c r="H102" s="156" t="str">
        <f t="shared" si="116"/>
        <v/>
      </c>
      <c r="I102" s="156" t="str">
        <f t="shared" si="117"/>
        <v/>
      </c>
      <c r="J102" s="153" t="str">
        <f t="shared" si="118"/>
        <v/>
      </c>
      <c r="K102" s="92" t="str">
        <f t="shared" si="119"/>
        <v/>
      </c>
      <c r="L102" s="153" t="str">
        <f t="shared" si="131"/>
        <v/>
      </c>
      <c r="M102" s="92" t="str">
        <f t="shared" si="120"/>
        <v/>
      </c>
      <c r="N102" s="187" t="str">
        <f>IF(AND(K102="",M102=""),"",IF(OR(SUM($O$83:$P$90,K$92:K102,M$92:M102)&lt;=25,AND(SUM($O$83:$P$90,K$91:K101,M$91:M101)&lt;=25,SUM($O$83:$P$90,K$92:K102,M$92:M102)&gt;25)),"O","N"))</f>
        <v/>
      </c>
      <c r="O102" s="93" t="str">
        <f>IF(OR(N102="N",N102=""),"",IF(K102="","",IF((25-SUM(O$83:O101,P$83:P101))&gt;K102,K102,25-SUM(O$83:O101,P$83:P101))))</f>
        <v/>
      </c>
      <c r="P102" s="122" t="str">
        <f>IF(OR(N102="N",N102=""),"",IF(M102="","",IF(25-SUM($O$83:O102,$P$83:P101)&gt;M102,M102,25-SUM($O$83:O102,$P$83:P101))))</f>
        <v/>
      </c>
      <c r="Q102" s="94" t="str">
        <f t="shared" si="121"/>
        <v/>
      </c>
      <c r="R102" s="92" t="str">
        <f t="shared" si="122"/>
        <v/>
      </c>
      <c r="S102" s="98" t="str">
        <f t="shared" si="123"/>
        <v/>
      </c>
      <c r="T102" s="20" t="str">
        <f>IF(N102="O",MAX(T$81:T101)+1,"")</f>
        <v/>
      </c>
      <c r="U102" s="20" t="str">
        <f>IF(Q102="O",MAX(U$81:U101)+1,"")</f>
        <v/>
      </c>
      <c r="V102" s="73" t="str">
        <f t="shared" si="124"/>
        <v/>
      </c>
      <c r="W102" s="73" t="str">
        <f t="shared" si="125"/>
        <v/>
      </c>
      <c r="X102" s="73"/>
      <c r="Y102" s="74" t="str">
        <f t="shared" si="102"/>
        <v/>
      </c>
      <c r="Z102" s="74" t="str">
        <f t="shared" si="126"/>
        <v/>
      </c>
      <c r="AA102" s="74"/>
      <c r="AB102" s="75" t="str">
        <f t="shared" si="127"/>
        <v/>
      </c>
      <c r="AC102" s="75" t="str">
        <f t="shared" si="128"/>
        <v/>
      </c>
      <c r="AD102" s="75"/>
      <c r="AE102" s="76" t="str">
        <f t="shared" si="129"/>
        <v/>
      </c>
      <c r="AF102" s="76" t="str">
        <f t="shared" si="130"/>
        <v/>
      </c>
      <c r="AG102" s="76"/>
      <c r="AH102" s="352"/>
      <c r="AI102" s="353" t="str">
        <f t="shared" si="113"/>
        <v/>
      </c>
      <c r="AJ102" s="352"/>
      <c r="AK102" s="352"/>
      <c r="AQ102" s="72" t="str">
        <f t="shared" si="114"/>
        <v/>
      </c>
    </row>
    <row r="103" spans="1:43" x14ac:dyDescent="0.25">
      <c r="A103" s="537"/>
      <c r="B103" s="433"/>
      <c r="C103" s="517"/>
      <c r="D103" s="90"/>
      <c r="E103" s="153"/>
      <c r="F103" s="156"/>
      <c r="G103" s="156" t="str">
        <f t="shared" si="115"/>
        <v/>
      </c>
      <c r="H103" s="156" t="str">
        <f t="shared" si="116"/>
        <v/>
      </c>
      <c r="I103" s="156" t="str">
        <f t="shared" si="117"/>
        <v/>
      </c>
      <c r="J103" s="153" t="str">
        <f t="shared" si="118"/>
        <v/>
      </c>
      <c r="K103" s="92" t="str">
        <f t="shared" si="119"/>
        <v/>
      </c>
      <c r="L103" s="153" t="str">
        <f t="shared" si="131"/>
        <v/>
      </c>
      <c r="M103" s="92" t="str">
        <f t="shared" si="120"/>
        <v/>
      </c>
      <c r="N103" s="187" t="str">
        <f>IF(AND(K103="",M103=""),"",IF(OR(SUM($O$83:$P$90,K$92:K103,M$92:M103)&lt;=25,AND(SUM($O$83:$P$90,K$91:K102,M$91:M102)&lt;=25,SUM($O$83:$P$90,K$92:K103,M$92:M103)&gt;25)),"O","N"))</f>
        <v/>
      </c>
      <c r="O103" s="93" t="str">
        <f>IF(OR(N103="N",N103=""),"",IF(K103="","",IF((25-SUM(O$83:O102,P$83:P102))&gt;K103,K103,25-SUM(O$83:O102,P$83:P102))))</f>
        <v/>
      </c>
      <c r="P103" s="122" t="str">
        <f>IF(OR(N103="N",N103=""),"",IF(M103="","",IF(25-SUM($O$83:O103,$P$83:P102)&gt;M103,M103,25-SUM($O$83:O103,$P$83:P102))))</f>
        <v/>
      </c>
      <c r="Q103" s="94" t="str">
        <f t="shared" si="121"/>
        <v/>
      </c>
      <c r="R103" s="92" t="str">
        <f t="shared" si="122"/>
        <v/>
      </c>
      <c r="S103" s="98" t="str">
        <f t="shared" si="123"/>
        <v/>
      </c>
      <c r="T103" s="20" t="str">
        <f>IF(N103="O",MAX(T$81:T102)+1,"")</f>
        <v/>
      </c>
      <c r="U103" s="20" t="str">
        <f>IF(Q103="O",MAX(U$81:U102)+1,"")</f>
        <v/>
      </c>
      <c r="V103" s="73" t="str">
        <f t="shared" si="124"/>
        <v/>
      </c>
      <c r="W103" s="73" t="str">
        <f t="shared" si="125"/>
        <v/>
      </c>
      <c r="X103" s="73"/>
      <c r="Y103" s="74" t="str">
        <f t="shared" si="102"/>
        <v/>
      </c>
      <c r="Z103" s="74" t="str">
        <f t="shared" si="126"/>
        <v/>
      </c>
      <c r="AA103" s="74"/>
      <c r="AB103" s="75" t="str">
        <f t="shared" si="127"/>
        <v/>
      </c>
      <c r="AC103" s="75" t="str">
        <f t="shared" si="128"/>
        <v/>
      </c>
      <c r="AD103" s="75"/>
      <c r="AE103" s="76" t="str">
        <f t="shared" si="129"/>
        <v/>
      </c>
      <c r="AF103" s="76" t="str">
        <f t="shared" si="130"/>
        <v/>
      </c>
      <c r="AG103" s="76"/>
      <c r="AH103" s="352"/>
      <c r="AI103" s="353" t="str">
        <f t="shared" si="113"/>
        <v/>
      </c>
      <c r="AJ103" s="352"/>
      <c r="AK103" s="352"/>
      <c r="AQ103" s="72" t="str">
        <f t="shared" si="114"/>
        <v/>
      </c>
    </row>
    <row r="104" spans="1:43" x14ac:dyDescent="0.25">
      <c r="A104" s="537"/>
      <c r="B104" s="433"/>
      <c r="C104" s="517"/>
      <c r="D104" s="90"/>
      <c r="E104" s="153"/>
      <c r="F104" s="156"/>
      <c r="G104" s="156" t="str">
        <f t="shared" si="115"/>
        <v/>
      </c>
      <c r="H104" s="156" t="str">
        <f t="shared" si="116"/>
        <v/>
      </c>
      <c r="I104" s="156" t="str">
        <f t="shared" si="117"/>
        <v/>
      </c>
      <c r="J104" s="153" t="str">
        <f t="shared" si="118"/>
        <v/>
      </c>
      <c r="K104" s="92" t="str">
        <f t="shared" si="119"/>
        <v/>
      </c>
      <c r="L104" s="153" t="str">
        <f t="shared" si="131"/>
        <v/>
      </c>
      <c r="M104" s="92" t="str">
        <f t="shared" si="120"/>
        <v/>
      </c>
      <c r="N104" s="187" t="str">
        <f>IF(AND(K104="",M104=""),"",IF(OR(SUM($O$83:$P$90,K$92:K104,M$92:M104)&lt;=25,AND(SUM($O$83:$P$90,K$91:K103,M$91:M103)&lt;=25,SUM($O$83:$P$90,K$92:K104,M$92:M104)&gt;25)),"O","N"))</f>
        <v/>
      </c>
      <c r="O104" s="93" t="str">
        <f>IF(OR(N104="N",N104=""),"",IF(K104="","",IF((25-SUM(O$83:O103,P$83:P103))&gt;K104,K104,25-SUM(O$83:O103,P$83:P103))))</f>
        <v/>
      </c>
      <c r="P104" s="122" t="str">
        <f>IF(OR(N104="N",N104=""),"",IF(M104="","",IF(25-SUM($O$83:O104,$P$83:P103)&gt;M104,M104,25-SUM($O$83:O104,$P$83:P103))))</f>
        <v/>
      </c>
      <c r="Q104" s="94" t="str">
        <f t="shared" si="121"/>
        <v/>
      </c>
      <c r="R104" s="92" t="str">
        <f t="shared" si="122"/>
        <v/>
      </c>
      <c r="S104" s="98" t="str">
        <f t="shared" si="123"/>
        <v/>
      </c>
      <c r="T104" s="20" t="str">
        <f>IF(N104="O",MAX(T$81:T103)+1,"")</f>
        <v/>
      </c>
      <c r="U104" s="20" t="str">
        <f>IF(Q104="O",MAX(U$81:U103)+1,"")</f>
        <v/>
      </c>
      <c r="V104" s="73" t="str">
        <f t="shared" si="124"/>
        <v/>
      </c>
      <c r="W104" s="73" t="str">
        <f t="shared" si="125"/>
        <v/>
      </c>
      <c r="X104" s="73"/>
      <c r="Y104" s="74" t="str">
        <f t="shared" si="102"/>
        <v/>
      </c>
      <c r="Z104" s="74" t="str">
        <f t="shared" si="126"/>
        <v/>
      </c>
      <c r="AA104" s="74"/>
      <c r="AB104" s="75" t="str">
        <f t="shared" si="127"/>
        <v/>
      </c>
      <c r="AC104" s="75" t="str">
        <f t="shared" si="128"/>
        <v/>
      </c>
      <c r="AD104" s="75"/>
      <c r="AE104" s="76" t="str">
        <f t="shared" si="129"/>
        <v/>
      </c>
      <c r="AF104" s="76" t="str">
        <f t="shared" si="130"/>
        <v/>
      </c>
      <c r="AG104" s="76"/>
      <c r="AH104" s="352"/>
      <c r="AI104" s="353" t="str">
        <f t="shared" si="113"/>
        <v/>
      </c>
      <c r="AJ104" s="352"/>
      <c r="AK104" s="352"/>
      <c r="AQ104" s="72" t="str">
        <f t="shared" si="114"/>
        <v/>
      </c>
    </row>
    <row r="105" spans="1:43" ht="18" thickBot="1" x14ac:dyDescent="0.35">
      <c r="A105" s="547"/>
      <c r="B105" s="435"/>
      <c r="C105" s="517"/>
      <c r="D105" s="146"/>
      <c r="E105" s="154"/>
      <c r="F105" s="171"/>
      <c r="G105" s="171"/>
      <c r="H105" s="538" t="s">
        <v>26</v>
      </c>
      <c r="I105" s="538"/>
      <c r="J105" s="154">
        <f>SUM(J92:J101)</f>
        <v>0</v>
      </c>
      <c r="K105" s="118">
        <f>SUM(K83:K104)</f>
        <v>0</v>
      </c>
      <c r="L105" s="154">
        <f>SUM(L92:L101)</f>
        <v>0.14583333333333337</v>
      </c>
      <c r="M105" s="118">
        <f>L105*24</f>
        <v>3.5000000000000009</v>
      </c>
      <c r="N105" s="119"/>
      <c r="O105" s="519">
        <f>SUM(O83:P104)</f>
        <v>3.5000000000000009</v>
      </c>
      <c r="P105" s="519"/>
      <c r="Q105" s="130"/>
      <c r="R105" s="179">
        <f>SUM(R90:R104)</f>
        <v>0</v>
      </c>
      <c r="S105" s="179">
        <f>SUM(S90:S104)</f>
        <v>0</v>
      </c>
      <c r="V105" s="357"/>
      <c r="W105" s="390">
        <f>SUM(W83:W104)</f>
        <v>3.5000000000000009</v>
      </c>
      <c r="X105" s="492">
        <f>CEILING(W105,0.25)</f>
        <v>3.5</v>
      </c>
      <c r="Y105" s="358"/>
      <c r="Z105" s="391">
        <f>SUM(Z83:Z104)</f>
        <v>0</v>
      </c>
      <c r="AA105" s="493">
        <f>CEILING(Z105,0.25)</f>
        <v>0</v>
      </c>
      <c r="AB105" s="359"/>
      <c r="AC105" s="392">
        <f>SUM(AC83:AC104)</f>
        <v>0</v>
      </c>
      <c r="AD105" s="494">
        <f>CEILING(AC105,0.25)</f>
        <v>0</v>
      </c>
      <c r="AE105" s="360"/>
      <c r="AF105" s="393">
        <f>SUM(AF83:AF104)</f>
        <v>0</v>
      </c>
      <c r="AG105" s="495">
        <f>CEILING(AF105,0.25)</f>
        <v>0</v>
      </c>
      <c r="AH105" s="352"/>
      <c r="AI105" s="490">
        <f ca="1">SUM(AI83:AI104)</f>
        <v>19.827500000000004</v>
      </c>
      <c r="AJ105" s="352"/>
      <c r="AK105" s="352"/>
      <c r="AQ105" s="72" t="str">
        <f t="shared" si="114"/>
        <v/>
      </c>
    </row>
    <row r="106" spans="1:43" ht="18" thickBot="1" x14ac:dyDescent="0.35">
      <c r="A106" s="133"/>
      <c r="B106" s="434"/>
      <c r="C106" s="134"/>
      <c r="D106" s="135"/>
      <c r="E106" s="163"/>
      <c r="F106" s="172"/>
      <c r="G106" s="172"/>
      <c r="H106" s="136"/>
      <c r="I106" s="136"/>
      <c r="J106" s="163"/>
      <c r="K106" s="242">
        <f>CEILING(K105,0.25)</f>
        <v>0</v>
      </c>
      <c r="L106" s="242"/>
      <c r="M106" s="242">
        <f>CEILING(M105,0.25)</f>
        <v>3.5</v>
      </c>
      <c r="N106" s="255"/>
      <c r="O106" s="498">
        <f>CEILING(O105,0.25)</f>
        <v>3.5</v>
      </c>
      <c r="P106" s="498"/>
      <c r="Q106" s="138"/>
      <c r="R106" s="138"/>
      <c r="S106" s="134"/>
      <c r="V106" s="357"/>
      <c r="W106" s="390">
        <f ca="1">SUMPRODUCT(V83:V104,W83:W104)</f>
        <v>39.655000000000008</v>
      </c>
      <c r="X106" s="492"/>
      <c r="Y106" s="358"/>
      <c r="Z106" s="391">
        <f>SUMPRODUCT(Y83:Y104,Z83:Z104)</f>
        <v>0</v>
      </c>
      <c r="AA106" s="493"/>
      <c r="AB106" s="359"/>
      <c r="AC106" s="392">
        <f>SUMPRODUCT(AB83:AB104,AC83:AC104)</f>
        <v>0</v>
      </c>
      <c r="AD106" s="494"/>
      <c r="AE106" s="360"/>
      <c r="AF106" s="393">
        <f>SUMPRODUCT(AE83:AE104,AF83:AF104)</f>
        <v>0</v>
      </c>
      <c r="AG106" s="495"/>
      <c r="AH106" s="352"/>
      <c r="AI106" s="490"/>
      <c r="AJ106" s="352"/>
      <c r="AK106" s="352"/>
      <c r="AQ106" s="72" t="str">
        <f t="shared" si="114"/>
        <v/>
      </c>
    </row>
    <row r="107" spans="1:43" x14ac:dyDescent="0.25">
      <c r="A107" s="546">
        <f>EDATE(A81,1)</f>
        <v>43191</v>
      </c>
      <c r="B107" s="431">
        <f ca="1">VLOOKUP($B$1,INFOS!A:AV,39,FALSE)</f>
        <v>362</v>
      </c>
      <c r="C107" s="501" t="s">
        <v>27</v>
      </c>
      <c r="D107" s="502" t="s">
        <v>148</v>
      </c>
      <c r="E107" s="503"/>
      <c r="F107" s="503"/>
      <c r="G107" s="503"/>
      <c r="H107" s="503"/>
      <c r="I107" s="503"/>
      <c r="J107" s="503"/>
      <c r="K107" s="503"/>
      <c r="L107" s="503"/>
      <c r="M107" s="504"/>
      <c r="N107" s="507" t="s">
        <v>28</v>
      </c>
      <c r="O107" s="508"/>
      <c r="P107" s="508"/>
      <c r="Q107" s="509"/>
      <c r="R107" s="513">
        <f>R105</f>
        <v>0</v>
      </c>
      <c r="S107" s="515">
        <f>S105</f>
        <v>0</v>
      </c>
      <c r="V107" s="361"/>
      <c r="W107" s="361"/>
      <c r="X107" s="361"/>
      <c r="Y107" s="361" t="str">
        <f t="shared" ref="Y107:Y130" si="132">IF(Z107&lt;&gt;"",IF($B$5="temps complet",INDEX(TC_Sup_14,MATCH($B$3,INDICES_BRUT,0),MATCH($B$6,TC_NBI_Sup_14,0)),IF($B$5="temps partiel",INDEX(TP_Sup_14,MATCH($B$3,INDICES_BRUT,0),MATCH($B$6,TP_NBI_Sup_14,0)))),"")</f>
        <v/>
      </c>
      <c r="Z107" s="361"/>
      <c r="AA107" s="361"/>
      <c r="AB107" s="361"/>
      <c r="AC107" s="361"/>
      <c r="AD107" s="361"/>
      <c r="AE107" s="361"/>
      <c r="AF107" s="361"/>
      <c r="AG107" s="361"/>
      <c r="AH107" s="363"/>
      <c r="AI107" s="364"/>
      <c r="AJ107" s="363"/>
      <c r="AK107" s="363"/>
      <c r="AQ107" s="241"/>
    </row>
    <row r="108" spans="1:43" ht="19.5" customHeight="1" x14ac:dyDescent="0.25">
      <c r="A108" s="537"/>
      <c r="B108" s="432">
        <f ca="1">VLOOKUP($B$1,INFOS!A:AV,41,FALSE)</f>
        <v>0.8</v>
      </c>
      <c r="C108" s="501"/>
      <c r="D108" s="505"/>
      <c r="E108" s="505"/>
      <c r="F108" s="505"/>
      <c r="G108" s="505"/>
      <c r="H108" s="505"/>
      <c r="I108" s="505"/>
      <c r="J108" s="505"/>
      <c r="K108" s="505"/>
      <c r="L108" s="505"/>
      <c r="M108" s="506"/>
      <c r="N108" s="510"/>
      <c r="O108" s="511"/>
      <c r="P108" s="511"/>
      <c r="Q108" s="512"/>
      <c r="R108" s="514"/>
      <c r="S108" s="516"/>
      <c r="V108" s="361"/>
      <c r="W108" s="361"/>
      <c r="X108" s="361"/>
      <c r="Y108" s="361" t="str">
        <f t="shared" si="132"/>
        <v/>
      </c>
      <c r="Z108" s="361"/>
      <c r="AA108" s="361"/>
      <c r="AB108" s="361"/>
      <c r="AC108" s="361"/>
      <c r="AD108" s="361"/>
      <c r="AE108" s="361"/>
      <c r="AF108" s="361"/>
      <c r="AG108" s="361"/>
      <c r="AH108" s="363"/>
      <c r="AI108" s="364"/>
      <c r="AJ108" s="363"/>
      <c r="AK108" s="363"/>
      <c r="AQ108" s="241"/>
    </row>
    <row r="109" spans="1:43" ht="14.45" customHeight="1" x14ac:dyDescent="0.25">
      <c r="A109" s="537"/>
      <c r="B109" s="5" t="str">
        <f ca="1">IF($B108&lt;&gt;100%,"temps partiel","temps complet")</f>
        <v>temps partiel</v>
      </c>
      <c r="C109" s="501"/>
      <c r="D109" s="124" t="str">
        <f>IF(ROWS($D$109:D109)&lt;=MAX($U$83:$U$104),INDEX($D$83:$D$104,MATCH(ROWS($D$109:D109),$U$83:$U$104,0)),"")</f>
        <v/>
      </c>
      <c r="E109" s="152" t="str">
        <f t="shared" ref="E109:M116" si="133">IF($D109&lt;&gt;"",IFERROR(VLOOKUP($D109,$D$92:$S$104,COLUMN(B$1),0),""),"")</f>
        <v/>
      </c>
      <c r="F109" s="152" t="str">
        <f t="shared" si="133"/>
        <v/>
      </c>
      <c r="G109" s="152" t="str">
        <f t="shared" si="133"/>
        <v/>
      </c>
      <c r="H109" s="152" t="str">
        <f t="shared" si="133"/>
        <v/>
      </c>
      <c r="I109" s="112" t="str">
        <f t="shared" si="133"/>
        <v/>
      </c>
      <c r="J109" s="152" t="str">
        <f t="shared" si="133"/>
        <v/>
      </c>
      <c r="K109" s="113" t="str">
        <f t="shared" si="133"/>
        <v/>
      </c>
      <c r="L109" s="152" t="str">
        <f t="shared" si="133"/>
        <v/>
      </c>
      <c r="M109" s="113" t="str">
        <f t="shared" si="133"/>
        <v/>
      </c>
      <c r="N109" s="197" t="str">
        <f t="shared" ref="N109:N116" si="134">IF(OR(O109&lt;&gt;"",P109&lt;&gt;""),"O","")</f>
        <v/>
      </c>
      <c r="O109" s="190" t="str">
        <f t="shared" ref="O109:P116" si="135">IF($D109&lt;&gt;"",IFERROR(VLOOKUP($D109,$D$92:$S$104,COLUMN(O$1),0),""),"")</f>
        <v/>
      </c>
      <c r="P109" s="190" t="str">
        <f t="shared" si="135"/>
        <v/>
      </c>
      <c r="Q109" s="198"/>
      <c r="R109" s="198"/>
      <c r="S109" s="192"/>
      <c r="T109" s="20" t="str">
        <f>IF(N109="O",MAX(T$107:T108)+1,"")</f>
        <v/>
      </c>
      <c r="U109" s="20" t="str">
        <f>IF(Q109="O",MAX(U$107:U108)+1,"")</f>
        <v/>
      </c>
      <c r="V109" s="73" t="str">
        <f t="shared" ref="V109:V116" si="136">IF(W109&lt;&gt;"",IF($B$5="temps complet",INDEX(TC_0_à_14,MATCH($B$3,INDICES_BRUT,0),MATCH($B$6,TC_NBI_0_à_14,0)),IF($B$5="temps partiel",INDEX(TP_0_à_14,MATCH($B$3,INDICES_BRUT,0),MATCH($B$6,TP_NBI_0_à_14,0)))),"")</f>
        <v/>
      </c>
      <c r="W109" s="73" t="str">
        <f t="shared" ref="W109:W116" si="137">IF(T109="","",IF(OR(AQ109="D",AQ109="F"),"",IF(OR(AND(N109="O",Q109="",P109&lt;=14),AND(N109="O",Q109="O",P109&lt;=14)),P109,14)))</f>
        <v/>
      </c>
      <c r="X109" s="73"/>
      <c r="Y109" s="74" t="str">
        <f t="shared" si="132"/>
        <v/>
      </c>
      <c r="Z109" s="74" t="str">
        <f t="shared" ref="Z109:Z116" si="138">IF(T109="","",IF(OR(AQ109="D",AQ109="F"),"",IF(OR(AND(N109="O",Q109="",P109&gt;14),AND(N109="O",Q109="O",P109&gt;14)),P109-14,"")))</f>
        <v/>
      </c>
      <c r="AA109" s="74"/>
      <c r="AB109" s="75" t="str">
        <f t="shared" ref="AB109:AB116" si="139">IF(AC109&lt;&gt;"",IF($B$5="temps complet",VLOOKUP($B$3,ZONE_TC,15,FALSE),IF($B$5="temps partiel",VLOOKUP($B$3,ZONE_TP,29,FALSE))),"")</f>
        <v/>
      </c>
      <c r="AC109" s="75" t="str">
        <f t="shared" ref="AC109:AC116" si="140">IF(T109="","",IF(OR(AND(OR(AQ109="D",AQ109="F"),N109="O",Q109=""),AND(OR(AQ109="D",AQ109="F"),N109="O",Q109="O")),P109,""))</f>
        <v/>
      </c>
      <c r="AD109" s="75"/>
      <c r="AE109" s="76" t="str">
        <f t="shared" ref="AE109:AE116" si="141">IF(AF109&lt;&gt;"",IF($B$5="temps complet",VLOOKUP($B$3,ZONE_TC,16,FALSE),IF($B$5="temps partiel",VLOOKUP($B$3,ZONE_TP,30,FALSE))),"")</f>
        <v/>
      </c>
      <c r="AF109" s="76" t="str">
        <f t="shared" ref="AF109:AF116" si="142">IF(T109="","",IF(O109="","",O109))</f>
        <v/>
      </c>
      <c r="AG109" s="76"/>
      <c r="AH109" s="352"/>
      <c r="AI109" s="353" t="str">
        <f t="shared" ref="AI109:AI130" si="143">IF(AND(W109="",Z109="",AC109=""),"",IF(WEEKDAY(D109,2)=6,SUM(W109,Z109,AC109)*V109/2,""))</f>
        <v/>
      </c>
      <c r="AJ109" s="352"/>
      <c r="AK109" s="352"/>
      <c r="AQ109" s="72" t="str">
        <f t="shared" ref="AQ109:AQ132" si="144">IF(D109&lt;&gt;"",IF(AND(ISERROR(VLOOKUP(D109,$AU$30:$AU$42,1,0)),WEEKDAY(D109,2)&lt;=6),"",IF(WEEKDAY(D109,2)&gt;6,"D",IF(VLOOKUP(D109,$AU$30:$AU$42,1,0),"F",""))),"")</f>
        <v/>
      </c>
    </row>
    <row r="110" spans="1:43" x14ac:dyDescent="0.25">
      <c r="A110" s="537"/>
      <c r="B110" s="5" t="str">
        <f>$B$6</f>
        <v>NBI 20 pts</v>
      </c>
      <c r="C110" s="501"/>
      <c r="D110" s="124" t="str">
        <f>IF(ROWS($D$109:D110)&lt;=MAX($U$83:$U$104),INDEX($D$83:$D$104,MATCH(ROWS($D$109:D110),$U$83:$U$104,0)),"")</f>
        <v/>
      </c>
      <c r="E110" s="152" t="str">
        <f t="shared" si="133"/>
        <v/>
      </c>
      <c r="F110" s="152" t="str">
        <f t="shared" si="133"/>
        <v/>
      </c>
      <c r="G110" s="152" t="str">
        <f t="shared" si="133"/>
        <v/>
      </c>
      <c r="H110" s="152" t="str">
        <f t="shared" si="133"/>
        <v/>
      </c>
      <c r="I110" s="112" t="str">
        <f t="shared" si="133"/>
        <v/>
      </c>
      <c r="J110" s="152" t="str">
        <f t="shared" si="133"/>
        <v/>
      </c>
      <c r="K110" s="113" t="str">
        <f t="shared" si="133"/>
        <v/>
      </c>
      <c r="L110" s="152" t="str">
        <f t="shared" si="133"/>
        <v/>
      </c>
      <c r="M110" s="113" t="str">
        <f t="shared" si="133"/>
        <v/>
      </c>
      <c r="N110" s="199" t="str">
        <f t="shared" si="134"/>
        <v/>
      </c>
      <c r="O110" s="200" t="str">
        <f t="shared" si="135"/>
        <v/>
      </c>
      <c r="P110" s="195" t="str">
        <f t="shared" si="135"/>
        <v/>
      </c>
      <c r="Q110" s="201"/>
      <c r="R110" s="201"/>
      <c r="S110" s="196"/>
      <c r="T110" s="20" t="str">
        <f>IF(N110="O",MAX(T$107:T109)+1,"")</f>
        <v/>
      </c>
      <c r="U110" s="20" t="str">
        <f>IF(Q110="O",MAX(U$107:U109)+1,"")</f>
        <v/>
      </c>
      <c r="V110" s="73" t="str">
        <f t="shared" si="136"/>
        <v/>
      </c>
      <c r="W110" s="73" t="str">
        <f t="shared" si="137"/>
        <v/>
      </c>
      <c r="X110" s="73"/>
      <c r="Y110" s="74" t="str">
        <f t="shared" si="132"/>
        <v/>
      </c>
      <c r="Z110" s="74" t="str">
        <f t="shared" si="138"/>
        <v/>
      </c>
      <c r="AA110" s="74"/>
      <c r="AB110" s="75" t="str">
        <f t="shared" si="139"/>
        <v/>
      </c>
      <c r="AC110" s="75" t="str">
        <f t="shared" si="140"/>
        <v/>
      </c>
      <c r="AD110" s="75"/>
      <c r="AE110" s="76" t="str">
        <f t="shared" si="141"/>
        <v/>
      </c>
      <c r="AF110" s="76" t="str">
        <f t="shared" si="142"/>
        <v/>
      </c>
      <c r="AG110" s="76"/>
      <c r="AH110" s="352"/>
      <c r="AI110" s="353" t="str">
        <f t="shared" si="143"/>
        <v/>
      </c>
      <c r="AJ110" s="352"/>
      <c r="AK110" s="352"/>
      <c r="AQ110" s="72" t="str">
        <f t="shared" si="144"/>
        <v/>
      </c>
    </row>
    <row r="111" spans="1:43" x14ac:dyDescent="0.25">
      <c r="A111" s="537"/>
      <c r="B111" s="432">
        <f ca="1">VLOOKUP($B$1,INFOS!A:AV,40,FALSE)</f>
        <v>12</v>
      </c>
      <c r="C111" s="501"/>
      <c r="D111" s="124" t="str">
        <f>IF(ROWS($D$109:D111)&lt;=MAX($U$83:$U$104),INDEX($D$83:$D$104,MATCH(ROWS($D$109:D111),$U$83:$U$104,0)),"")</f>
        <v/>
      </c>
      <c r="E111" s="152" t="str">
        <f t="shared" si="133"/>
        <v/>
      </c>
      <c r="F111" s="152" t="str">
        <f t="shared" si="133"/>
        <v/>
      </c>
      <c r="G111" s="152" t="str">
        <f t="shared" si="133"/>
        <v/>
      </c>
      <c r="H111" s="152" t="str">
        <f t="shared" si="133"/>
        <v/>
      </c>
      <c r="I111" s="112" t="str">
        <f t="shared" si="133"/>
        <v/>
      </c>
      <c r="J111" s="152" t="str">
        <f t="shared" si="133"/>
        <v/>
      </c>
      <c r="K111" s="113" t="str">
        <f t="shared" si="133"/>
        <v/>
      </c>
      <c r="L111" s="152" t="str">
        <f t="shared" si="133"/>
        <v/>
      </c>
      <c r="M111" s="113" t="str">
        <f t="shared" si="133"/>
        <v/>
      </c>
      <c r="N111" s="199" t="str">
        <f t="shared" si="134"/>
        <v/>
      </c>
      <c r="O111" s="200" t="str">
        <f t="shared" si="135"/>
        <v/>
      </c>
      <c r="P111" s="195" t="str">
        <f t="shared" si="135"/>
        <v/>
      </c>
      <c r="Q111" s="201"/>
      <c r="R111" s="201"/>
      <c r="S111" s="196"/>
      <c r="T111" s="20" t="str">
        <f>IF(N111="O",MAX(T$107:T110)+1,"")</f>
        <v/>
      </c>
      <c r="U111" s="20" t="str">
        <f>IF(Q111="O",MAX(U$107:U110)+1,"")</f>
        <v/>
      </c>
      <c r="V111" s="73" t="str">
        <f t="shared" si="136"/>
        <v/>
      </c>
      <c r="W111" s="73" t="str">
        <f t="shared" si="137"/>
        <v/>
      </c>
      <c r="X111" s="73"/>
      <c r="Y111" s="74" t="str">
        <f t="shared" si="132"/>
        <v/>
      </c>
      <c r="Z111" s="74" t="str">
        <f t="shared" si="138"/>
        <v/>
      </c>
      <c r="AA111" s="74"/>
      <c r="AB111" s="75" t="str">
        <f t="shared" si="139"/>
        <v/>
      </c>
      <c r="AC111" s="75" t="str">
        <f t="shared" si="140"/>
        <v/>
      </c>
      <c r="AD111" s="75"/>
      <c r="AE111" s="76" t="str">
        <f t="shared" si="141"/>
        <v/>
      </c>
      <c r="AF111" s="76" t="str">
        <f t="shared" si="142"/>
        <v/>
      </c>
      <c r="AG111" s="76"/>
      <c r="AH111" s="352"/>
      <c r="AI111" s="353" t="str">
        <f t="shared" si="143"/>
        <v/>
      </c>
      <c r="AJ111" s="352"/>
      <c r="AK111" s="352"/>
      <c r="AQ111" s="72" t="str">
        <f t="shared" si="144"/>
        <v/>
      </c>
    </row>
    <row r="112" spans="1:43" x14ac:dyDescent="0.25">
      <c r="A112" s="537"/>
      <c r="B112" s="445"/>
      <c r="C112" s="501"/>
      <c r="D112" s="124" t="str">
        <f>IF(ROWS($D$109:D112)&lt;=MAX($U$83:$U$104),INDEX($D$83:$D$104,MATCH(ROWS($D$109:D112),$U$83:$U$104,0)),"")</f>
        <v/>
      </c>
      <c r="E112" s="152" t="str">
        <f t="shared" si="133"/>
        <v/>
      </c>
      <c r="F112" s="152" t="str">
        <f t="shared" si="133"/>
        <v/>
      </c>
      <c r="G112" s="152" t="str">
        <f t="shared" si="133"/>
        <v/>
      </c>
      <c r="H112" s="152" t="str">
        <f t="shared" si="133"/>
        <v/>
      </c>
      <c r="I112" s="112" t="str">
        <f t="shared" si="133"/>
        <v/>
      </c>
      <c r="J112" s="152" t="str">
        <f t="shared" si="133"/>
        <v/>
      </c>
      <c r="K112" s="113" t="str">
        <f t="shared" si="133"/>
        <v/>
      </c>
      <c r="L112" s="152" t="str">
        <f t="shared" si="133"/>
        <v/>
      </c>
      <c r="M112" s="113" t="str">
        <f t="shared" si="133"/>
        <v/>
      </c>
      <c r="N112" s="199" t="str">
        <f t="shared" si="134"/>
        <v/>
      </c>
      <c r="O112" s="200" t="str">
        <f t="shared" si="135"/>
        <v/>
      </c>
      <c r="P112" s="195" t="str">
        <f t="shared" si="135"/>
        <v/>
      </c>
      <c r="Q112" s="201"/>
      <c r="R112" s="201"/>
      <c r="S112" s="196"/>
      <c r="T112" s="20" t="str">
        <f>IF(N112="O",MAX(T$107:T111)+1,"")</f>
        <v/>
      </c>
      <c r="U112" s="20" t="str">
        <f>IF(Q112="O",MAX(U$107:U111)+1,"")</f>
        <v/>
      </c>
      <c r="V112" s="73" t="str">
        <f t="shared" si="136"/>
        <v/>
      </c>
      <c r="W112" s="73" t="str">
        <f t="shared" si="137"/>
        <v/>
      </c>
      <c r="X112" s="73"/>
      <c r="Y112" s="74" t="str">
        <f t="shared" si="132"/>
        <v/>
      </c>
      <c r="Z112" s="74" t="str">
        <f t="shared" si="138"/>
        <v/>
      </c>
      <c r="AA112" s="74"/>
      <c r="AB112" s="75" t="str">
        <f t="shared" si="139"/>
        <v/>
      </c>
      <c r="AC112" s="75" t="str">
        <f t="shared" si="140"/>
        <v/>
      </c>
      <c r="AD112" s="75"/>
      <c r="AE112" s="76" t="str">
        <f t="shared" si="141"/>
        <v/>
      </c>
      <c r="AF112" s="76" t="str">
        <f t="shared" si="142"/>
        <v/>
      </c>
      <c r="AG112" s="76"/>
      <c r="AH112" s="352"/>
      <c r="AI112" s="353" t="str">
        <f t="shared" si="143"/>
        <v/>
      </c>
      <c r="AJ112" s="352"/>
      <c r="AK112" s="352"/>
      <c r="AQ112" s="72" t="str">
        <f t="shared" si="144"/>
        <v/>
      </c>
    </row>
    <row r="113" spans="1:43" x14ac:dyDescent="0.25">
      <c r="A113" s="537"/>
      <c r="B113" s="445"/>
      <c r="C113" s="501"/>
      <c r="D113" s="124" t="str">
        <f>IF(ROWS($D$109:D113)&lt;=MAX($U$83:$U$104),INDEX($D$83:$D$104,MATCH(ROWS($D$109:D113),$U$83:$U$104,0)),"")</f>
        <v/>
      </c>
      <c r="E113" s="152" t="str">
        <f t="shared" si="133"/>
        <v/>
      </c>
      <c r="F113" s="152" t="str">
        <f t="shared" si="133"/>
        <v/>
      </c>
      <c r="G113" s="152" t="str">
        <f t="shared" si="133"/>
        <v/>
      </c>
      <c r="H113" s="152" t="str">
        <f t="shared" si="133"/>
        <v/>
      </c>
      <c r="I113" s="112" t="str">
        <f t="shared" si="133"/>
        <v/>
      </c>
      <c r="J113" s="152" t="str">
        <f t="shared" si="133"/>
        <v/>
      </c>
      <c r="K113" s="113" t="str">
        <f t="shared" si="133"/>
        <v/>
      </c>
      <c r="L113" s="152" t="str">
        <f t="shared" si="133"/>
        <v/>
      </c>
      <c r="M113" s="113" t="str">
        <f t="shared" si="133"/>
        <v/>
      </c>
      <c r="N113" s="199" t="str">
        <f t="shared" si="134"/>
        <v/>
      </c>
      <c r="O113" s="200" t="str">
        <f t="shared" si="135"/>
        <v/>
      </c>
      <c r="P113" s="195" t="str">
        <f t="shared" si="135"/>
        <v/>
      </c>
      <c r="Q113" s="201"/>
      <c r="R113" s="201"/>
      <c r="S113" s="196"/>
      <c r="T113" s="20" t="str">
        <f>IF(N113="O",MAX(T$107:T112)+1,"")</f>
        <v/>
      </c>
      <c r="U113" s="20" t="str">
        <f>IF(Q113="O",MAX(U$107:U112)+1,"")</f>
        <v/>
      </c>
      <c r="V113" s="73" t="str">
        <f t="shared" si="136"/>
        <v/>
      </c>
      <c r="W113" s="73" t="str">
        <f t="shared" si="137"/>
        <v/>
      </c>
      <c r="X113" s="73"/>
      <c r="Y113" s="74" t="str">
        <f t="shared" si="132"/>
        <v/>
      </c>
      <c r="Z113" s="74" t="str">
        <f t="shared" si="138"/>
        <v/>
      </c>
      <c r="AA113" s="74"/>
      <c r="AB113" s="75" t="str">
        <f t="shared" si="139"/>
        <v/>
      </c>
      <c r="AC113" s="75" t="str">
        <f t="shared" si="140"/>
        <v/>
      </c>
      <c r="AD113" s="75"/>
      <c r="AE113" s="76" t="str">
        <f t="shared" si="141"/>
        <v/>
      </c>
      <c r="AF113" s="76" t="str">
        <f t="shared" si="142"/>
        <v/>
      </c>
      <c r="AG113" s="76"/>
      <c r="AH113" s="352"/>
      <c r="AI113" s="353" t="str">
        <f t="shared" si="143"/>
        <v/>
      </c>
      <c r="AJ113" s="352"/>
      <c r="AK113" s="352"/>
      <c r="AQ113" s="72" t="str">
        <f t="shared" si="144"/>
        <v/>
      </c>
    </row>
    <row r="114" spans="1:43" x14ac:dyDescent="0.25">
      <c r="A114" s="537"/>
      <c r="B114" s="432" t="str">
        <f ca="1">VLOOKUP($B$1,INFOS!A:AV,9,FALSE)</f>
        <v>Pôle Population</v>
      </c>
      <c r="C114" s="501"/>
      <c r="D114" s="124" t="str">
        <f>IF(ROWS($D$109:D114)&lt;=MAX($U$83:$U$104),INDEX($D$83:$D$104,MATCH(ROWS($D$109:D114),$U$83:$U$104,0)),"")</f>
        <v/>
      </c>
      <c r="E114" s="152" t="str">
        <f t="shared" si="133"/>
        <v/>
      </c>
      <c r="F114" s="152" t="str">
        <f t="shared" si="133"/>
        <v/>
      </c>
      <c r="G114" s="152" t="str">
        <f t="shared" si="133"/>
        <v/>
      </c>
      <c r="H114" s="152" t="str">
        <f t="shared" si="133"/>
        <v/>
      </c>
      <c r="I114" s="112" t="str">
        <f t="shared" si="133"/>
        <v/>
      </c>
      <c r="J114" s="152" t="str">
        <f t="shared" si="133"/>
        <v/>
      </c>
      <c r="K114" s="113" t="str">
        <f t="shared" si="133"/>
        <v/>
      </c>
      <c r="L114" s="152" t="str">
        <f t="shared" si="133"/>
        <v/>
      </c>
      <c r="M114" s="113" t="str">
        <f t="shared" si="133"/>
        <v/>
      </c>
      <c r="N114" s="199" t="str">
        <f t="shared" si="134"/>
        <v/>
      </c>
      <c r="O114" s="200" t="str">
        <f t="shared" si="135"/>
        <v/>
      </c>
      <c r="P114" s="195" t="str">
        <f t="shared" si="135"/>
        <v/>
      </c>
      <c r="Q114" s="201"/>
      <c r="R114" s="201"/>
      <c r="S114" s="196"/>
      <c r="T114" s="20" t="str">
        <f>IF(N114="O",MAX(T$107:T113)+1,"")</f>
        <v/>
      </c>
      <c r="U114" s="20" t="str">
        <f>IF(Q114="O",MAX(U$107:U113)+1,"")</f>
        <v/>
      </c>
      <c r="V114" s="73" t="str">
        <f t="shared" si="136"/>
        <v/>
      </c>
      <c r="W114" s="73" t="str">
        <f t="shared" si="137"/>
        <v/>
      </c>
      <c r="X114" s="73"/>
      <c r="Y114" s="74" t="str">
        <f t="shared" si="132"/>
        <v/>
      </c>
      <c r="Z114" s="74" t="str">
        <f t="shared" si="138"/>
        <v/>
      </c>
      <c r="AA114" s="74"/>
      <c r="AB114" s="75" t="str">
        <f t="shared" si="139"/>
        <v/>
      </c>
      <c r="AC114" s="75" t="str">
        <f t="shared" si="140"/>
        <v/>
      </c>
      <c r="AD114" s="75"/>
      <c r="AE114" s="76" t="str">
        <f t="shared" si="141"/>
        <v/>
      </c>
      <c r="AF114" s="76" t="str">
        <f t="shared" si="142"/>
        <v/>
      </c>
      <c r="AG114" s="76"/>
      <c r="AH114" s="352"/>
      <c r="AI114" s="353" t="str">
        <f t="shared" si="143"/>
        <v/>
      </c>
      <c r="AJ114" s="352"/>
      <c r="AK114" s="352"/>
      <c r="AQ114" s="72" t="str">
        <f t="shared" si="144"/>
        <v/>
      </c>
    </row>
    <row r="115" spans="1:43" x14ac:dyDescent="0.25">
      <c r="A115" s="537"/>
      <c r="B115" s="433"/>
      <c r="C115" s="501"/>
      <c r="D115" s="124" t="str">
        <f>IF(ROWS($D$109:D115)&lt;=MAX($U$83:$U$104),INDEX($D$83:$D$104,MATCH(ROWS($D$109:D115),$U$83:$U$104,0)),"")</f>
        <v/>
      </c>
      <c r="E115" s="152" t="str">
        <f t="shared" si="133"/>
        <v/>
      </c>
      <c r="F115" s="152" t="str">
        <f t="shared" si="133"/>
        <v/>
      </c>
      <c r="G115" s="152" t="str">
        <f t="shared" si="133"/>
        <v/>
      </c>
      <c r="H115" s="152" t="str">
        <f t="shared" si="133"/>
        <v/>
      </c>
      <c r="I115" s="112" t="str">
        <f t="shared" si="133"/>
        <v/>
      </c>
      <c r="J115" s="152" t="str">
        <f t="shared" si="133"/>
        <v/>
      </c>
      <c r="K115" s="113" t="str">
        <f t="shared" si="133"/>
        <v/>
      </c>
      <c r="L115" s="152" t="str">
        <f t="shared" si="133"/>
        <v/>
      </c>
      <c r="M115" s="113" t="str">
        <f t="shared" si="133"/>
        <v/>
      </c>
      <c r="N115" s="199" t="str">
        <f t="shared" si="134"/>
        <v/>
      </c>
      <c r="O115" s="200" t="str">
        <f t="shared" si="135"/>
        <v/>
      </c>
      <c r="P115" s="195" t="str">
        <f t="shared" si="135"/>
        <v/>
      </c>
      <c r="Q115" s="201"/>
      <c r="R115" s="201"/>
      <c r="S115" s="196"/>
      <c r="T115" s="20" t="str">
        <f>IF(N115="O",MAX(T$107:T114)+1,"")</f>
        <v/>
      </c>
      <c r="U115" s="20" t="str">
        <f>IF(Q115="O",MAX(U$107:U114)+1,"")</f>
        <v/>
      </c>
      <c r="V115" s="73" t="str">
        <f t="shared" si="136"/>
        <v/>
      </c>
      <c r="W115" s="73" t="str">
        <f t="shared" si="137"/>
        <v/>
      </c>
      <c r="X115" s="73"/>
      <c r="Y115" s="74" t="str">
        <f t="shared" si="132"/>
        <v/>
      </c>
      <c r="Z115" s="74" t="str">
        <f t="shared" si="138"/>
        <v/>
      </c>
      <c r="AA115" s="74"/>
      <c r="AB115" s="75" t="str">
        <f t="shared" si="139"/>
        <v/>
      </c>
      <c r="AC115" s="75" t="str">
        <f t="shared" si="140"/>
        <v/>
      </c>
      <c r="AD115" s="75"/>
      <c r="AE115" s="76" t="str">
        <f t="shared" si="141"/>
        <v/>
      </c>
      <c r="AF115" s="76" t="str">
        <f t="shared" si="142"/>
        <v/>
      </c>
      <c r="AG115" s="76"/>
      <c r="AH115" s="352"/>
      <c r="AI115" s="353" t="str">
        <f t="shared" si="143"/>
        <v/>
      </c>
      <c r="AJ115" s="352"/>
      <c r="AK115" s="352"/>
      <c r="AQ115" s="72" t="str">
        <f t="shared" si="144"/>
        <v/>
      </c>
    </row>
    <row r="116" spans="1:43" x14ac:dyDescent="0.25">
      <c r="A116" s="537"/>
      <c r="B116" s="433"/>
      <c r="C116" s="501"/>
      <c r="D116" s="124" t="str">
        <f>IF(ROWS($D$109:D116)&lt;=MAX($U$83:$U$104),INDEX($D$83:$D$104,MATCH(ROWS($D$109:D116),$U$83:$U$104,0)),"")</f>
        <v/>
      </c>
      <c r="E116" s="152" t="str">
        <f t="shared" si="133"/>
        <v/>
      </c>
      <c r="F116" s="152" t="str">
        <f t="shared" si="133"/>
        <v/>
      </c>
      <c r="G116" s="152" t="str">
        <f t="shared" si="133"/>
        <v/>
      </c>
      <c r="H116" s="152" t="str">
        <f t="shared" si="133"/>
        <v/>
      </c>
      <c r="I116" s="112" t="str">
        <f t="shared" si="133"/>
        <v/>
      </c>
      <c r="J116" s="152" t="str">
        <f t="shared" si="133"/>
        <v/>
      </c>
      <c r="K116" s="113" t="str">
        <f t="shared" si="133"/>
        <v/>
      </c>
      <c r="L116" s="152" t="str">
        <f t="shared" si="133"/>
        <v/>
      </c>
      <c r="M116" s="113" t="str">
        <f t="shared" si="133"/>
        <v/>
      </c>
      <c r="N116" s="199" t="str">
        <f t="shared" si="134"/>
        <v/>
      </c>
      <c r="O116" s="200" t="str">
        <f t="shared" si="135"/>
        <v/>
      </c>
      <c r="P116" s="195" t="str">
        <f t="shared" si="135"/>
        <v/>
      </c>
      <c r="Q116" s="201"/>
      <c r="R116" s="201"/>
      <c r="S116" s="196"/>
      <c r="T116" s="20" t="str">
        <f>IF(N116="O",MAX(T$107:T115)+1,"")</f>
        <v/>
      </c>
      <c r="U116" s="20" t="str">
        <f>IF(Q116="O",MAX(U$107:U115)+1,"")</f>
        <v/>
      </c>
      <c r="V116" s="73" t="str">
        <f t="shared" si="136"/>
        <v/>
      </c>
      <c r="W116" s="73" t="str">
        <f t="shared" si="137"/>
        <v/>
      </c>
      <c r="X116" s="73"/>
      <c r="Y116" s="74" t="str">
        <f t="shared" si="132"/>
        <v/>
      </c>
      <c r="Z116" s="74" t="str">
        <f t="shared" si="138"/>
        <v/>
      </c>
      <c r="AA116" s="74"/>
      <c r="AB116" s="75" t="str">
        <f t="shared" si="139"/>
        <v/>
      </c>
      <c r="AC116" s="75" t="str">
        <f t="shared" si="140"/>
        <v/>
      </c>
      <c r="AD116" s="75"/>
      <c r="AE116" s="76" t="str">
        <f t="shared" si="141"/>
        <v/>
      </c>
      <c r="AF116" s="76" t="str">
        <f t="shared" si="142"/>
        <v/>
      </c>
      <c r="AG116" s="76"/>
      <c r="AH116" s="352"/>
      <c r="AI116" s="353" t="str">
        <f t="shared" si="143"/>
        <v/>
      </c>
      <c r="AJ116" s="352"/>
      <c r="AK116" s="352"/>
      <c r="AQ116" s="72" t="str">
        <f t="shared" si="144"/>
        <v/>
      </c>
    </row>
    <row r="117" spans="1:43" x14ac:dyDescent="0.25">
      <c r="A117" s="537"/>
      <c r="B117" s="433"/>
      <c r="C117" s="501"/>
      <c r="D117" s="139"/>
      <c r="E117" s="164"/>
      <c r="F117" s="173"/>
      <c r="G117" s="173"/>
      <c r="H117" s="120"/>
      <c r="I117" s="120"/>
      <c r="J117" s="164"/>
      <c r="K117" s="121"/>
      <c r="L117" s="164"/>
      <c r="M117" s="121"/>
      <c r="N117" s="140" t="str">
        <f>IF(AND(K117="",M117=""),"",IF(OR(SUM(K$31:K117,M$31:M117)&lt;=25,AND(SUM(K$31:K117,M$31:M117)&lt;=25,SUM(K$31:K117,M$31:M117,M117,K117)&gt;25)),"O","N"))</f>
        <v/>
      </c>
      <c r="O117" s="140"/>
      <c r="P117" s="121" t="str">
        <f>IFERROR(VLOOKUP($D117,$D$57:$S$78,COLUMN(N$1),0),"")</f>
        <v/>
      </c>
      <c r="Q117" s="131"/>
      <c r="R117" s="131"/>
      <c r="S117" s="141"/>
      <c r="T117" s="20" t="str">
        <f>IF(N117="O",MAX(T$107:T116)+1,"")</f>
        <v/>
      </c>
      <c r="U117" s="20" t="str">
        <f>IF(Q117="O",MAX(U$107:U116)+1,"")</f>
        <v/>
      </c>
      <c r="V117" s="361"/>
      <c r="W117" s="361"/>
      <c r="X117" s="361"/>
      <c r="Y117" s="361" t="str">
        <f t="shared" si="132"/>
        <v/>
      </c>
      <c r="Z117" s="361"/>
      <c r="AA117" s="361"/>
      <c r="AB117" s="361"/>
      <c r="AC117" s="361"/>
      <c r="AD117" s="361"/>
      <c r="AE117" s="361"/>
      <c r="AF117" s="361"/>
      <c r="AG117" s="361"/>
      <c r="AH117" s="363"/>
      <c r="AI117" s="364" t="str">
        <f t="shared" si="143"/>
        <v/>
      </c>
      <c r="AJ117" s="363"/>
      <c r="AK117" s="363"/>
      <c r="AQ117" s="72" t="str">
        <f t="shared" si="144"/>
        <v/>
      </c>
    </row>
    <row r="118" spans="1:43" x14ac:dyDescent="0.25">
      <c r="A118" s="537"/>
      <c r="B118" s="433"/>
      <c r="C118" s="517" t="s">
        <v>25</v>
      </c>
      <c r="D118" s="90"/>
      <c r="E118" s="153"/>
      <c r="F118" s="156"/>
      <c r="G118" s="156" t="str">
        <f t="shared" ref="G118:G130" si="145">IF(AND(E118="",F118=""),"",MOD(F118-E118,1))</f>
        <v/>
      </c>
      <c r="H118" s="156" t="str">
        <f t="shared" ref="H118:H130" si="146">IF(E118="","",IF($E118&lt;$AL$3,$AL$3-$E118,""))</f>
        <v/>
      </c>
      <c r="I118" s="156" t="str">
        <f t="shared" ref="I118:I130" si="147">IF(F118="","",IF($F118&gt;$AM$3,$F118-$AM$3,""))</f>
        <v/>
      </c>
      <c r="J118" s="153" t="str">
        <f t="shared" ref="J118:J130" si="148">IF(AND(H118="",I118=""),"",SUM(H118,I118))</f>
        <v/>
      </c>
      <c r="K118" s="92" t="str">
        <f t="shared" ref="K118:K130" si="149">IF(J118="","",J118*24)</f>
        <v/>
      </c>
      <c r="L118" s="153" t="str">
        <f>IF(AND(E118="",F118=""),"",IF(J118&lt;&gt;"",G118-J118,G118))</f>
        <v/>
      </c>
      <c r="M118" s="92" t="str">
        <f t="shared" ref="M118:M130" si="150">IF(L118="","",L118*24)</f>
        <v/>
      </c>
      <c r="N118" s="187" t="str">
        <f>IF(AND(K118="",M118=""),"",IF(OR(SUM($O$109:$P$116,K$118:K118,M$118:M118)&lt;=25,AND(SUM($O$109:$P$116,K$117:K117,M$117:M117)&lt;=25,SUM($O$109:$P$116,K$118:K118,M$118:M118)&gt;25)),"O","N"))</f>
        <v/>
      </c>
      <c r="O118" s="93" t="str">
        <f>IF(OR(N118="N",N118=""),"",IF(K118="","",IF((25-SUM(O$109:O117,P$109:P117))&gt;K118,K118,25-SUM(O$109:O117,P$109:P117))))</f>
        <v/>
      </c>
      <c r="P118" s="92" t="str">
        <f>IF(OR(N118="N",N118=""),"",IF(M118="","",IF(25-SUM($O$109:O118,$P$109:P117)&gt;M118,M118,25-SUM($O$109:O118,$P$109:P117))))</f>
        <v/>
      </c>
      <c r="Q118" s="94" t="str">
        <f t="shared" ref="Q118:Q130" si="151">IF(AND(N118="O",SUM(O118,P118)=SUM(K118,M118)),"",IF(AND(N118="O",SUM(O118,P118)&lt;SUM(K118,M118)),"O",IF(N118="N","O","")))</f>
        <v/>
      </c>
      <c r="R118" s="92" t="str">
        <f t="shared" ref="R118:R129" si="152">IF(Q118="","",IF(AND(N118="O",Q118="O"),IF(K118="","",K118-O118),IF(N118="N",IF(K118="","",K118),"")))</f>
        <v/>
      </c>
      <c r="S118" s="98" t="str">
        <f t="shared" ref="S118:S130" si="153">IF(Q118="","",IF(AND(N118="O",Q118="O"),IF(M118="","",M118-P118),IF(N118="N",IF(M118="","",M118),"")))</f>
        <v/>
      </c>
      <c r="T118" s="20" t="str">
        <f>IF(N118="O",MAX(T$107:T117)+1,"")</f>
        <v/>
      </c>
      <c r="U118" s="20" t="str">
        <f>IF(Q118="O",MAX(U$107:U117)+1,"")</f>
        <v/>
      </c>
      <c r="V118" s="73" t="str">
        <f t="shared" ref="V118:V130" si="154">IF(W118&lt;&gt;"",IF($B$5="temps complet",INDEX(TC_0_à_14,MATCH($B$3,INDICES_BRUT,0),MATCH($B$6,TC_NBI_0_à_14,0)),IF($B$5="temps partiel",INDEX(TP_0_à_14,MATCH($B$3,INDICES_BRUT,0),MATCH($B$6,TP_NBI_0_à_14,0)))),"")</f>
        <v/>
      </c>
      <c r="W118" s="73" t="str">
        <f t="shared" ref="W118:W130" si="155">IF(T118="","",IF(OR(AQ118="D",AQ118="F"),"",IF(OR(AND(N118="O",Q118="",P118&lt;=14),AND(N118="O",Q118="O",P118&lt;=14)),P118,14)))</f>
        <v/>
      </c>
      <c r="X118" s="73"/>
      <c r="Y118" s="74" t="str">
        <f t="shared" si="132"/>
        <v/>
      </c>
      <c r="Z118" s="74" t="str">
        <f t="shared" ref="Z118:Z130" si="156">IF(T118="","",IF(OR(AQ118="D",AQ118="F"),"",IF(OR(AND(N118="O",Q118="",P118&gt;14),AND(N118="O",Q118="O",P118&gt;14)),P118-14,"")))</f>
        <v/>
      </c>
      <c r="AA118" s="74"/>
      <c r="AB118" s="75" t="str">
        <f t="shared" ref="AB118:AB130" si="157">IF(AC118&lt;&gt;"",IF($B$5="temps complet",VLOOKUP($B$3,ZONE_TC,15,FALSE),IF($B$5="temps partiel",VLOOKUP($B$3,ZONE_TP,29,FALSE))),"")</f>
        <v/>
      </c>
      <c r="AC118" s="75" t="str">
        <f t="shared" ref="AC118:AC130" si="158">IF(T118="","",IF(OR(AND(OR(AQ118="D",AQ118="F"),N118="O",Q118=""),AND(OR(AQ118="D",AQ118="F"),N118="O",Q118="O")),P118,""))</f>
        <v/>
      </c>
      <c r="AD118" s="75"/>
      <c r="AE118" s="76" t="str">
        <f t="shared" ref="AE118:AE130" si="159">IF(AF118&lt;&gt;"",IF($B$5="temps complet",VLOOKUP($B$3,ZONE_TC,16,FALSE),IF($B$5="temps partiel",VLOOKUP($B$3,ZONE_TP,30,FALSE))),"")</f>
        <v/>
      </c>
      <c r="AF118" s="76" t="str">
        <f t="shared" ref="AF118:AF130" si="160">IF(T118="","",IF(O118="","",O118))</f>
        <v/>
      </c>
      <c r="AG118" s="76"/>
      <c r="AH118" s="352"/>
      <c r="AI118" s="353" t="str">
        <f t="shared" si="143"/>
        <v/>
      </c>
      <c r="AJ118" s="352"/>
      <c r="AK118" s="352"/>
      <c r="AQ118" s="72" t="str">
        <f t="shared" si="144"/>
        <v/>
      </c>
    </row>
    <row r="119" spans="1:43" x14ac:dyDescent="0.25">
      <c r="A119" s="537"/>
      <c r="B119" s="433"/>
      <c r="C119" s="517"/>
      <c r="D119" s="90"/>
      <c r="E119" s="153"/>
      <c r="F119" s="156"/>
      <c r="G119" s="156" t="str">
        <f t="shared" si="145"/>
        <v/>
      </c>
      <c r="H119" s="156" t="str">
        <f t="shared" si="146"/>
        <v/>
      </c>
      <c r="I119" s="156" t="str">
        <f t="shared" si="147"/>
        <v/>
      </c>
      <c r="J119" s="153" t="str">
        <f t="shared" si="148"/>
        <v/>
      </c>
      <c r="K119" s="92" t="str">
        <f t="shared" si="149"/>
        <v/>
      </c>
      <c r="L119" s="153" t="str">
        <f t="shared" ref="L119:L130" si="161">IF(AND(E119="",F119=""),"",IF(J119&lt;&gt;"",G119-J119,G119))</f>
        <v/>
      </c>
      <c r="M119" s="92" t="str">
        <f t="shared" si="150"/>
        <v/>
      </c>
      <c r="N119" s="187" t="str">
        <f>IF(AND(K119="",M119=""),"",IF(OR(SUM($O$109:$P$116,K$118:K119,M$118:M119)&lt;=25,AND(SUM($O$109:$P$116,K$117:K118,M$117:M118)&lt;=25,SUM($O$109:$P$116,K$118:K119,M$118:M119)&gt;25)),"O","N"))</f>
        <v/>
      </c>
      <c r="O119" s="93" t="str">
        <f>IF(OR(N119="N",N119=""),"",IF(K119="","",IF((25-SUM(O$109:O118,P$109:P118))&gt;K119,K119,25-SUM(O$109:O118,P$109:P118))))</f>
        <v/>
      </c>
      <c r="P119" s="92" t="str">
        <f>IF(OR(N119="N",N119=""),"",IF(M119="","",IF(25-SUM($O$109:O119,$P$109:P118)&gt;M119,M119,25-SUM($O$109:O119,$P$109:P118))))</f>
        <v/>
      </c>
      <c r="Q119" s="94" t="str">
        <f t="shared" si="151"/>
        <v/>
      </c>
      <c r="R119" s="92" t="str">
        <f t="shared" si="152"/>
        <v/>
      </c>
      <c r="S119" s="98" t="str">
        <f t="shared" si="153"/>
        <v/>
      </c>
      <c r="T119" s="20" t="str">
        <f>IF(N119="O",MAX(T$107:T118)+1,"")</f>
        <v/>
      </c>
      <c r="U119" s="20" t="str">
        <f>IF(Q119="O",MAX(U$107:U118)+1,"")</f>
        <v/>
      </c>
      <c r="V119" s="73" t="str">
        <f t="shared" si="154"/>
        <v/>
      </c>
      <c r="W119" s="73" t="str">
        <f t="shared" si="155"/>
        <v/>
      </c>
      <c r="X119" s="73"/>
      <c r="Y119" s="74" t="str">
        <f t="shared" si="132"/>
        <v/>
      </c>
      <c r="Z119" s="74" t="str">
        <f t="shared" si="156"/>
        <v/>
      </c>
      <c r="AA119" s="74"/>
      <c r="AB119" s="75" t="str">
        <f t="shared" si="157"/>
        <v/>
      </c>
      <c r="AC119" s="75" t="str">
        <f t="shared" si="158"/>
        <v/>
      </c>
      <c r="AD119" s="75"/>
      <c r="AE119" s="76" t="str">
        <f t="shared" si="159"/>
        <v/>
      </c>
      <c r="AF119" s="76" t="str">
        <f t="shared" si="160"/>
        <v/>
      </c>
      <c r="AG119" s="76"/>
      <c r="AH119" s="352"/>
      <c r="AI119" s="353" t="str">
        <f t="shared" si="143"/>
        <v/>
      </c>
      <c r="AJ119" s="352"/>
      <c r="AK119" s="352"/>
      <c r="AQ119" s="72" t="str">
        <f t="shared" si="144"/>
        <v/>
      </c>
    </row>
    <row r="120" spans="1:43" x14ac:dyDescent="0.25">
      <c r="A120" s="537"/>
      <c r="B120" s="433"/>
      <c r="C120" s="517"/>
      <c r="D120" s="90"/>
      <c r="E120" s="153"/>
      <c r="F120" s="156"/>
      <c r="G120" s="156" t="str">
        <f t="shared" si="145"/>
        <v/>
      </c>
      <c r="H120" s="156" t="str">
        <f t="shared" si="146"/>
        <v/>
      </c>
      <c r="I120" s="156" t="str">
        <f t="shared" si="147"/>
        <v/>
      </c>
      <c r="J120" s="153" t="str">
        <f t="shared" si="148"/>
        <v/>
      </c>
      <c r="K120" s="92" t="str">
        <f t="shared" si="149"/>
        <v/>
      </c>
      <c r="L120" s="153" t="str">
        <f t="shared" si="161"/>
        <v/>
      </c>
      <c r="M120" s="92" t="str">
        <f t="shared" si="150"/>
        <v/>
      </c>
      <c r="N120" s="187" t="str">
        <f>IF(AND(K120="",M120=""),"",IF(OR(SUM($O$109:$P$116,K$118:K120,M$118:M120)&lt;=25,AND(SUM($O$109:$P$116,K$117:K119,M$117:M119)&lt;=25,SUM($O$109:$P$116,K$118:K120,M$118:M120)&gt;25)),"O","N"))</f>
        <v/>
      </c>
      <c r="O120" s="93" t="str">
        <f>IF(OR(N120="N",N120=""),"",IF(K120="","",IF((25-SUM(O$109:O119,P$109:P119))&gt;K120,K120,25-SUM(O$109:O119,P$109:P119))))</f>
        <v/>
      </c>
      <c r="P120" s="92" t="str">
        <f>IF(OR(N120="N",N120=""),"",IF(M120="","",IF(25-SUM($O$109:O120,$P$109:P119)&gt;M120,M120,25-SUM($O$109:O120,$P$109:P119))))</f>
        <v/>
      </c>
      <c r="Q120" s="94" t="str">
        <f t="shared" si="151"/>
        <v/>
      </c>
      <c r="R120" s="92" t="str">
        <f t="shared" si="152"/>
        <v/>
      </c>
      <c r="S120" s="98" t="str">
        <f t="shared" si="153"/>
        <v/>
      </c>
      <c r="T120" s="20" t="str">
        <f>IF(N120="O",MAX(T$107:T119)+1,"")</f>
        <v/>
      </c>
      <c r="U120" s="20" t="str">
        <f>IF(Q120="O",MAX(U$107:U119)+1,"")</f>
        <v/>
      </c>
      <c r="V120" s="73" t="str">
        <f t="shared" si="154"/>
        <v/>
      </c>
      <c r="W120" s="73" t="str">
        <f t="shared" si="155"/>
        <v/>
      </c>
      <c r="X120" s="73"/>
      <c r="Y120" s="74" t="str">
        <f t="shared" si="132"/>
        <v/>
      </c>
      <c r="Z120" s="74" t="str">
        <f t="shared" si="156"/>
        <v/>
      </c>
      <c r="AA120" s="74"/>
      <c r="AB120" s="75" t="str">
        <f t="shared" si="157"/>
        <v/>
      </c>
      <c r="AC120" s="75" t="str">
        <f t="shared" si="158"/>
        <v/>
      </c>
      <c r="AD120" s="75"/>
      <c r="AE120" s="76" t="str">
        <f t="shared" si="159"/>
        <v/>
      </c>
      <c r="AF120" s="76" t="str">
        <f t="shared" si="160"/>
        <v/>
      </c>
      <c r="AG120" s="76"/>
      <c r="AH120" s="352"/>
      <c r="AI120" s="353" t="str">
        <f t="shared" si="143"/>
        <v/>
      </c>
      <c r="AJ120" s="352"/>
      <c r="AK120" s="352"/>
      <c r="AQ120" s="72" t="str">
        <f t="shared" si="144"/>
        <v/>
      </c>
    </row>
    <row r="121" spans="1:43" x14ac:dyDescent="0.25">
      <c r="A121" s="537"/>
      <c r="B121" s="433"/>
      <c r="C121" s="517"/>
      <c r="D121" s="90"/>
      <c r="E121" s="153"/>
      <c r="F121" s="156"/>
      <c r="G121" s="156" t="str">
        <f t="shared" si="145"/>
        <v/>
      </c>
      <c r="H121" s="156" t="str">
        <f t="shared" si="146"/>
        <v/>
      </c>
      <c r="I121" s="156" t="str">
        <f t="shared" si="147"/>
        <v/>
      </c>
      <c r="J121" s="153" t="str">
        <f t="shared" si="148"/>
        <v/>
      </c>
      <c r="K121" s="92" t="str">
        <f t="shared" si="149"/>
        <v/>
      </c>
      <c r="L121" s="153" t="str">
        <f t="shared" si="161"/>
        <v/>
      </c>
      <c r="M121" s="92" t="str">
        <f t="shared" si="150"/>
        <v/>
      </c>
      <c r="N121" s="187" t="str">
        <f>IF(AND(K121="",M121=""),"",IF(OR(SUM($O$109:$P$116,K$118:K121,M$118:M121)&lt;=25,AND(SUM($O$109:$P$116,K$117:K120,M$117:M120)&lt;=25,SUM($O$109:$P$116,K$118:K121,M$118:M121)&gt;25)),"O","N"))</f>
        <v/>
      </c>
      <c r="O121" s="93" t="str">
        <f>IF(OR(N121="N",N121=""),"",IF(K121="","",IF((25-SUM(O$109:O120,P$109:P120))&gt;K121,K121,25-SUM(O$109:O120,P$109:P120))))</f>
        <v/>
      </c>
      <c r="P121" s="92" t="str">
        <f>IF(OR(N121="N",N121=""),"",IF(M121="","",IF(25-SUM($O$109:O121,$P$109:P120)&gt;M121,M121,25-SUM($O$109:O121,$P$109:P120))))</f>
        <v/>
      </c>
      <c r="Q121" s="94" t="str">
        <f t="shared" si="151"/>
        <v/>
      </c>
      <c r="R121" s="92" t="str">
        <f t="shared" si="152"/>
        <v/>
      </c>
      <c r="S121" s="98" t="str">
        <f t="shared" si="153"/>
        <v/>
      </c>
      <c r="T121" s="20" t="str">
        <f>IF(N121="O",MAX(T$107:T120)+1,"")</f>
        <v/>
      </c>
      <c r="U121" s="20" t="str">
        <f>IF(Q121="O",MAX(U$107:U120)+1,"")</f>
        <v/>
      </c>
      <c r="V121" s="73" t="str">
        <f t="shared" si="154"/>
        <v/>
      </c>
      <c r="W121" s="73" t="str">
        <f t="shared" si="155"/>
        <v/>
      </c>
      <c r="X121" s="73"/>
      <c r="Y121" s="74" t="str">
        <f t="shared" si="132"/>
        <v/>
      </c>
      <c r="Z121" s="74" t="str">
        <f t="shared" si="156"/>
        <v/>
      </c>
      <c r="AA121" s="74"/>
      <c r="AB121" s="75" t="str">
        <f t="shared" si="157"/>
        <v/>
      </c>
      <c r="AC121" s="75" t="str">
        <f t="shared" si="158"/>
        <v/>
      </c>
      <c r="AD121" s="75"/>
      <c r="AE121" s="76" t="str">
        <f t="shared" si="159"/>
        <v/>
      </c>
      <c r="AF121" s="76" t="str">
        <f t="shared" si="160"/>
        <v/>
      </c>
      <c r="AG121" s="76"/>
      <c r="AH121" s="352"/>
      <c r="AI121" s="353" t="str">
        <f t="shared" si="143"/>
        <v/>
      </c>
      <c r="AJ121" s="352"/>
      <c r="AK121" s="352"/>
      <c r="AQ121" s="72" t="str">
        <f t="shared" si="144"/>
        <v/>
      </c>
    </row>
    <row r="122" spans="1:43" x14ac:dyDescent="0.25">
      <c r="A122" s="537"/>
      <c r="B122" s="433"/>
      <c r="C122" s="517"/>
      <c r="D122" s="90"/>
      <c r="E122" s="153"/>
      <c r="F122" s="156"/>
      <c r="G122" s="156" t="str">
        <f t="shared" si="145"/>
        <v/>
      </c>
      <c r="H122" s="156" t="str">
        <f t="shared" si="146"/>
        <v/>
      </c>
      <c r="I122" s="156" t="str">
        <f t="shared" si="147"/>
        <v/>
      </c>
      <c r="J122" s="153" t="str">
        <f t="shared" si="148"/>
        <v/>
      </c>
      <c r="K122" s="92" t="str">
        <f t="shared" si="149"/>
        <v/>
      </c>
      <c r="L122" s="153" t="str">
        <f t="shared" si="161"/>
        <v/>
      </c>
      <c r="M122" s="92" t="str">
        <f t="shared" si="150"/>
        <v/>
      </c>
      <c r="N122" s="187" t="str">
        <f>IF(AND(K122="",M122=""),"",IF(OR(SUM($O$109:$P$116,K$118:K122,M$118:M122)&lt;=25,AND(SUM($O$109:$P$116,K$117:K121,M$117:M121)&lt;=25,SUM($O$109:$P$116,K$118:K122,M$118:M122)&gt;25)),"O","N"))</f>
        <v/>
      </c>
      <c r="O122" s="93" t="str">
        <f>IF(OR(N122="N",N122=""),"",IF(K122="","",IF((25-SUM(O$109:O121,P$109:P121))&gt;K122,K122,25-SUM(O$109:O121,P$109:P121))))</f>
        <v/>
      </c>
      <c r="P122" s="92" t="str">
        <f>IF(OR(N122="N",N122=""),"",IF(M122="","",IF(25-SUM($O$109:O122,$P$109:P121)&gt;M122,M122,25-SUM($O$109:O122,$P$109:P121))))</f>
        <v/>
      </c>
      <c r="Q122" s="94" t="str">
        <f t="shared" si="151"/>
        <v/>
      </c>
      <c r="R122" s="92" t="str">
        <f t="shared" si="152"/>
        <v/>
      </c>
      <c r="S122" s="98" t="str">
        <f t="shared" si="153"/>
        <v/>
      </c>
      <c r="T122" s="20" t="str">
        <f>IF(N122="O",MAX(T$107:T121)+1,"")</f>
        <v/>
      </c>
      <c r="U122" s="20" t="str">
        <f>IF(Q122="O",MAX(U$107:U121)+1,"")</f>
        <v/>
      </c>
      <c r="V122" s="73" t="str">
        <f t="shared" si="154"/>
        <v/>
      </c>
      <c r="W122" s="73" t="str">
        <f t="shared" si="155"/>
        <v/>
      </c>
      <c r="X122" s="73"/>
      <c r="Y122" s="74" t="str">
        <f t="shared" si="132"/>
        <v/>
      </c>
      <c r="Z122" s="74" t="str">
        <f t="shared" si="156"/>
        <v/>
      </c>
      <c r="AA122" s="74"/>
      <c r="AB122" s="75" t="str">
        <f t="shared" si="157"/>
        <v/>
      </c>
      <c r="AC122" s="75" t="str">
        <f t="shared" si="158"/>
        <v/>
      </c>
      <c r="AD122" s="75"/>
      <c r="AE122" s="76" t="str">
        <f t="shared" si="159"/>
        <v/>
      </c>
      <c r="AF122" s="76" t="str">
        <f t="shared" si="160"/>
        <v/>
      </c>
      <c r="AG122" s="76"/>
      <c r="AH122" s="352"/>
      <c r="AI122" s="353" t="str">
        <f t="shared" si="143"/>
        <v/>
      </c>
      <c r="AJ122" s="352"/>
      <c r="AK122" s="352"/>
      <c r="AQ122" s="72" t="str">
        <f t="shared" si="144"/>
        <v/>
      </c>
    </row>
    <row r="123" spans="1:43" x14ac:dyDescent="0.25">
      <c r="A123" s="537"/>
      <c r="B123" s="433"/>
      <c r="C123" s="517"/>
      <c r="D123" s="90"/>
      <c r="E123" s="153"/>
      <c r="F123" s="156"/>
      <c r="G123" s="156" t="str">
        <f t="shared" si="145"/>
        <v/>
      </c>
      <c r="H123" s="156" t="str">
        <f t="shared" si="146"/>
        <v/>
      </c>
      <c r="I123" s="156" t="str">
        <f t="shared" si="147"/>
        <v/>
      </c>
      <c r="J123" s="153" t="str">
        <f t="shared" si="148"/>
        <v/>
      </c>
      <c r="K123" s="92" t="str">
        <f t="shared" si="149"/>
        <v/>
      </c>
      <c r="L123" s="153" t="str">
        <f t="shared" si="161"/>
        <v/>
      </c>
      <c r="M123" s="92" t="str">
        <f t="shared" si="150"/>
        <v/>
      </c>
      <c r="N123" s="187" t="str">
        <f>IF(AND(K123="",M123=""),"",IF(OR(SUM($O$109:$P$116,K$118:K123,M$118:M123)&lt;=25,AND(SUM($O$109:$P$116,K$117:K122,M$117:M122)&lt;=25,SUM($O$109:$P$116,K$118:K123,M$118:M123)&gt;25)),"O","N"))</f>
        <v/>
      </c>
      <c r="O123" s="93" t="str">
        <f>IF(OR(N123="N",N123=""),"",IF(K123="","",IF((25-SUM(O$109:O122,P$109:P122))&gt;K123,K123,25-SUM(O$109:O122,P$109:P122))))</f>
        <v/>
      </c>
      <c r="P123" s="92" t="str">
        <f>IF(OR(N123="N",N123=""),"",IF(M123="","",IF(25-SUM($O$109:O123,$P$109:P122)&gt;M123,M123,25-SUM($O$109:O123,$P$109:P122))))</f>
        <v/>
      </c>
      <c r="Q123" s="94" t="str">
        <f t="shared" si="151"/>
        <v/>
      </c>
      <c r="R123" s="92" t="str">
        <f t="shared" si="152"/>
        <v/>
      </c>
      <c r="S123" s="98" t="str">
        <f t="shared" si="153"/>
        <v/>
      </c>
      <c r="T123" s="20" t="str">
        <f>IF(N123="O",MAX(T$107:T122)+1,"")</f>
        <v/>
      </c>
      <c r="U123" s="20" t="str">
        <f>IF(Q123="O",MAX(U$107:U122)+1,"")</f>
        <v/>
      </c>
      <c r="V123" s="73" t="str">
        <f t="shared" si="154"/>
        <v/>
      </c>
      <c r="W123" s="73" t="str">
        <f t="shared" si="155"/>
        <v/>
      </c>
      <c r="X123" s="73"/>
      <c r="Y123" s="74" t="str">
        <f t="shared" si="132"/>
        <v/>
      </c>
      <c r="Z123" s="74" t="str">
        <f t="shared" si="156"/>
        <v/>
      </c>
      <c r="AA123" s="74"/>
      <c r="AB123" s="75" t="str">
        <f t="shared" si="157"/>
        <v/>
      </c>
      <c r="AC123" s="75" t="str">
        <f t="shared" si="158"/>
        <v/>
      </c>
      <c r="AD123" s="75"/>
      <c r="AE123" s="76" t="str">
        <f t="shared" si="159"/>
        <v/>
      </c>
      <c r="AF123" s="76" t="str">
        <f t="shared" si="160"/>
        <v/>
      </c>
      <c r="AG123" s="76"/>
      <c r="AH123" s="352"/>
      <c r="AI123" s="353" t="str">
        <f t="shared" si="143"/>
        <v/>
      </c>
      <c r="AJ123" s="352"/>
      <c r="AK123" s="352"/>
      <c r="AQ123" s="72" t="str">
        <f t="shared" si="144"/>
        <v/>
      </c>
    </row>
    <row r="124" spans="1:43" x14ac:dyDescent="0.25">
      <c r="A124" s="537"/>
      <c r="B124" s="433"/>
      <c r="C124" s="517"/>
      <c r="D124" s="90"/>
      <c r="E124" s="153"/>
      <c r="F124" s="156"/>
      <c r="G124" s="156" t="str">
        <f t="shared" si="145"/>
        <v/>
      </c>
      <c r="H124" s="156" t="str">
        <f t="shared" si="146"/>
        <v/>
      </c>
      <c r="I124" s="156" t="str">
        <f t="shared" si="147"/>
        <v/>
      </c>
      <c r="J124" s="153" t="str">
        <f t="shared" si="148"/>
        <v/>
      </c>
      <c r="K124" s="92" t="str">
        <f t="shared" si="149"/>
        <v/>
      </c>
      <c r="L124" s="153" t="str">
        <f t="shared" si="161"/>
        <v/>
      </c>
      <c r="M124" s="92" t="str">
        <f t="shared" si="150"/>
        <v/>
      </c>
      <c r="N124" s="187" t="str">
        <f>IF(AND(K124="",M124=""),"",IF(OR(SUM($O$109:$P$116,K$118:K124,M$118:M124)&lt;=25,AND(SUM($O$109:$P$116,K$117:K123,M$117:M123)&lt;=25,SUM($O$109:$P$116,K$118:K124,M$118:M124)&gt;25)),"O","N"))</f>
        <v/>
      </c>
      <c r="O124" s="93" t="str">
        <f>IF(OR(N124="N",N124=""),"",IF(K124="","",IF((25-SUM(O$109:O123,P$109:P123))&gt;K124,K124,25-SUM(O$109:O123,P$109:P123))))</f>
        <v/>
      </c>
      <c r="P124" s="92" t="str">
        <f>IF(OR(N124="N",N124=""),"",IF(M124="","",IF(25-SUM($O$109:O124,$P$109:P123)&gt;M124,M124,25-SUM($O$109:O124,$P$109:P123))))</f>
        <v/>
      </c>
      <c r="Q124" s="94" t="str">
        <f t="shared" si="151"/>
        <v/>
      </c>
      <c r="R124" s="92" t="str">
        <f t="shared" si="152"/>
        <v/>
      </c>
      <c r="S124" s="98" t="str">
        <f t="shared" si="153"/>
        <v/>
      </c>
      <c r="T124" s="20" t="str">
        <f>IF(N124="O",MAX(T$107:T123)+1,"")</f>
        <v/>
      </c>
      <c r="U124" s="20" t="str">
        <f>IF(Q124="O",MAX(U$107:U123)+1,"")</f>
        <v/>
      </c>
      <c r="V124" s="73" t="str">
        <f t="shared" si="154"/>
        <v/>
      </c>
      <c r="W124" s="73" t="str">
        <f t="shared" si="155"/>
        <v/>
      </c>
      <c r="X124" s="73"/>
      <c r="Y124" s="74" t="str">
        <f t="shared" si="132"/>
        <v/>
      </c>
      <c r="Z124" s="74" t="str">
        <f t="shared" si="156"/>
        <v/>
      </c>
      <c r="AA124" s="74"/>
      <c r="AB124" s="75" t="str">
        <f t="shared" si="157"/>
        <v/>
      </c>
      <c r="AC124" s="75" t="str">
        <f t="shared" si="158"/>
        <v/>
      </c>
      <c r="AD124" s="75"/>
      <c r="AE124" s="76" t="str">
        <f t="shared" si="159"/>
        <v/>
      </c>
      <c r="AF124" s="76" t="str">
        <f t="shared" si="160"/>
        <v/>
      </c>
      <c r="AG124" s="76"/>
      <c r="AH124" s="352"/>
      <c r="AI124" s="353" t="str">
        <f t="shared" si="143"/>
        <v/>
      </c>
      <c r="AJ124" s="352"/>
      <c r="AK124" s="352"/>
      <c r="AQ124" s="72" t="str">
        <f t="shared" si="144"/>
        <v/>
      </c>
    </row>
    <row r="125" spans="1:43" x14ac:dyDescent="0.25">
      <c r="A125" s="537"/>
      <c r="B125" s="433"/>
      <c r="C125" s="517"/>
      <c r="D125" s="90"/>
      <c r="E125" s="153"/>
      <c r="F125" s="156"/>
      <c r="G125" s="156" t="str">
        <f t="shared" si="145"/>
        <v/>
      </c>
      <c r="H125" s="156" t="str">
        <f t="shared" si="146"/>
        <v/>
      </c>
      <c r="I125" s="156" t="str">
        <f t="shared" si="147"/>
        <v/>
      </c>
      <c r="J125" s="153" t="str">
        <f t="shared" si="148"/>
        <v/>
      </c>
      <c r="K125" s="92" t="str">
        <f t="shared" si="149"/>
        <v/>
      </c>
      <c r="L125" s="153" t="str">
        <f t="shared" si="161"/>
        <v/>
      </c>
      <c r="M125" s="92" t="str">
        <f t="shared" si="150"/>
        <v/>
      </c>
      <c r="N125" s="187" t="str">
        <f>IF(AND(K125="",M125=""),"",IF(OR(SUM($O$109:$P$116,K$118:K125,M$118:M125)&lt;=25,AND(SUM($O$109:$P$116,K$117:K124,M$117:M124)&lt;=25,SUM($O$109:$P$116,K$118:K125,M$118:M125)&gt;25)),"O","N"))</f>
        <v/>
      </c>
      <c r="O125" s="93" t="str">
        <f>IF(OR(N125="N",N125=""),"",IF(K125="","",IF((25-SUM(O$109:O124,P$109:P124))&gt;K125,K125,25-SUM(O$109:O124,P$109:P124))))</f>
        <v/>
      </c>
      <c r="P125" s="92" t="str">
        <f>IF(OR(N125="N",N125=""),"",IF(M125="","",IF(25-SUM($O$109:O125,$P$109:P124)&gt;M125,M125,25-SUM($O$109:O125,$P$109:P124))))</f>
        <v/>
      </c>
      <c r="Q125" s="94" t="str">
        <f t="shared" si="151"/>
        <v/>
      </c>
      <c r="R125" s="92" t="str">
        <f t="shared" si="152"/>
        <v/>
      </c>
      <c r="S125" s="98" t="str">
        <f t="shared" si="153"/>
        <v/>
      </c>
      <c r="T125" s="20" t="str">
        <f>IF(N125="O",MAX(T$107:T124)+1,"")</f>
        <v/>
      </c>
      <c r="U125" s="20" t="str">
        <f>IF(Q125="O",MAX(U$107:U124)+1,"")</f>
        <v/>
      </c>
      <c r="V125" s="73" t="str">
        <f t="shared" si="154"/>
        <v/>
      </c>
      <c r="W125" s="73" t="str">
        <f t="shared" si="155"/>
        <v/>
      </c>
      <c r="X125" s="73"/>
      <c r="Y125" s="74" t="str">
        <f t="shared" si="132"/>
        <v/>
      </c>
      <c r="Z125" s="74" t="str">
        <f t="shared" si="156"/>
        <v/>
      </c>
      <c r="AA125" s="74"/>
      <c r="AB125" s="75" t="str">
        <f t="shared" si="157"/>
        <v/>
      </c>
      <c r="AC125" s="75" t="str">
        <f t="shared" si="158"/>
        <v/>
      </c>
      <c r="AD125" s="75"/>
      <c r="AE125" s="76" t="str">
        <f t="shared" si="159"/>
        <v/>
      </c>
      <c r="AF125" s="76" t="str">
        <f t="shared" si="160"/>
        <v/>
      </c>
      <c r="AG125" s="76"/>
      <c r="AH125" s="352"/>
      <c r="AI125" s="353" t="str">
        <f t="shared" si="143"/>
        <v/>
      </c>
      <c r="AJ125" s="352"/>
      <c r="AK125" s="352"/>
      <c r="AQ125" s="72" t="str">
        <f t="shared" si="144"/>
        <v/>
      </c>
    </row>
    <row r="126" spans="1:43" x14ac:dyDescent="0.25">
      <c r="A126" s="537"/>
      <c r="B126" s="433"/>
      <c r="C126" s="517"/>
      <c r="D126" s="90"/>
      <c r="E126" s="153"/>
      <c r="F126" s="156"/>
      <c r="G126" s="156" t="str">
        <f t="shared" si="145"/>
        <v/>
      </c>
      <c r="H126" s="156" t="str">
        <f t="shared" si="146"/>
        <v/>
      </c>
      <c r="I126" s="156" t="str">
        <f t="shared" si="147"/>
        <v/>
      </c>
      <c r="J126" s="153" t="str">
        <f t="shared" si="148"/>
        <v/>
      </c>
      <c r="K126" s="92" t="str">
        <f t="shared" si="149"/>
        <v/>
      </c>
      <c r="L126" s="153" t="str">
        <f t="shared" si="161"/>
        <v/>
      </c>
      <c r="M126" s="92" t="str">
        <f t="shared" si="150"/>
        <v/>
      </c>
      <c r="N126" s="187" t="str">
        <f>IF(AND(K126="",M126=""),"",IF(OR(SUM($O$109:$P$116,K$118:K126,M$118:M126)&lt;=25,AND(SUM($O$109:$P$116,K$117:K125,M$117:M125)&lt;=25,SUM($O$109:$P$116,K$118:K126,M$118:M126)&gt;25)),"O","N"))</f>
        <v/>
      </c>
      <c r="O126" s="93" t="str">
        <f>IF(OR(N126="N",N126=""),"",IF(K126="","",IF((25-SUM(O$109:O125,P$109:P125))&gt;K126,K126,25-SUM(O$109:O125,P$109:P125))))</f>
        <v/>
      </c>
      <c r="P126" s="92" t="str">
        <f>IF(OR(N126="N",N126=""),"",IF(M126="","",IF(25-SUM($O$109:O126,$P$109:P125)&gt;M126,M126,25-SUM($O$109:O126,$P$109:P125))))</f>
        <v/>
      </c>
      <c r="Q126" s="94" t="str">
        <f t="shared" si="151"/>
        <v/>
      </c>
      <c r="R126" s="92" t="str">
        <f t="shared" si="152"/>
        <v/>
      </c>
      <c r="S126" s="98" t="str">
        <f t="shared" si="153"/>
        <v/>
      </c>
      <c r="T126" s="20" t="str">
        <f>IF(N126="O",MAX(T$107:T125)+1,"")</f>
        <v/>
      </c>
      <c r="U126" s="20" t="str">
        <f>IF(Q126="O",MAX(U$107:U125)+1,"")</f>
        <v/>
      </c>
      <c r="V126" s="73" t="str">
        <f t="shared" si="154"/>
        <v/>
      </c>
      <c r="W126" s="73" t="str">
        <f t="shared" si="155"/>
        <v/>
      </c>
      <c r="X126" s="73"/>
      <c r="Y126" s="74" t="str">
        <f t="shared" si="132"/>
        <v/>
      </c>
      <c r="Z126" s="74" t="str">
        <f t="shared" si="156"/>
        <v/>
      </c>
      <c r="AA126" s="74"/>
      <c r="AB126" s="75" t="str">
        <f t="shared" si="157"/>
        <v/>
      </c>
      <c r="AC126" s="75" t="str">
        <f t="shared" si="158"/>
        <v/>
      </c>
      <c r="AD126" s="75"/>
      <c r="AE126" s="76" t="str">
        <f t="shared" si="159"/>
        <v/>
      </c>
      <c r="AF126" s="76" t="str">
        <f t="shared" si="160"/>
        <v/>
      </c>
      <c r="AG126" s="76"/>
      <c r="AH126" s="352"/>
      <c r="AI126" s="353" t="str">
        <f t="shared" si="143"/>
        <v/>
      </c>
      <c r="AJ126" s="352"/>
      <c r="AK126" s="352"/>
      <c r="AQ126" s="72" t="str">
        <f t="shared" si="144"/>
        <v/>
      </c>
    </row>
    <row r="127" spans="1:43" x14ac:dyDescent="0.25">
      <c r="A127" s="537"/>
      <c r="B127" s="433"/>
      <c r="C127" s="517"/>
      <c r="D127" s="90"/>
      <c r="E127" s="153"/>
      <c r="F127" s="156"/>
      <c r="G127" s="156" t="str">
        <f t="shared" si="145"/>
        <v/>
      </c>
      <c r="H127" s="156" t="str">
        <f t="shared" si="146"/>
        <v/>
      </c>
      <c r="I127" s="156" t="str">
        <f t="shared" si="147"/>
        <v/>
      </c>
      <c r="J127" s="153" t="str">
        <f t="shared" si="148"/>
        <v/>
      </c>
      <c r="K127" s="92" t="str">
        <f t="shared" si="149"/>
        <v/>
      </c>
      <c r="L127" s="153" t="str">
        <f t="shared" si="161"/>
        <v/>
      </c>
      <c r="M127" s="92" t="str">
        <f t="shared" si="150"/>
        <v/>
      </c>
      <c r="N127" s="187" t="str">
        <f>IF(AND(K127="",M127=""),"",IF(OR(SUM($O$109:$P$116,K$118:K127,M$118:M127)&lt;=25,AND(SUM($O$109:$P$116,K$117:K126,M$117:M126)&lt;=25,SUM($O$109:$P$116,K$118:K127,M$118:M127)&gt;25)),"O","N"))</f>
        <v/>
      </c>
      <c r="O127" s="93" t="str">
        <f>IF(OR(N127="N",N127=""),"",IF(K127="","",IF((25-SUM(O$109:O126,P$109:P126))&gt;K127,K127,25-SUM(O$109:O126,P$109:P126))))</f>
        <v/>
      </c>
      <c r="P127" s="92" t="str">
        <f>IF(OR(N127="N",N127=""),"",IF(M127="","",IF(25-SUM($O$109:O127,$P$109:P126)&gt;M127,M127,25-SUM($O$109:O127,$P$109:P126))))</f>
        <v/>
      </c>
      <c r="Q127" s="94" t="str">
        <f t="shared" si="151"/>
        <v/>
      </c>
      <c r="R127" s="92" t="str">
        <f t="shared" si="152"/>
        <v/>
      </c>
      <c r="S127" s="98" t="str">
        <f t="shared" si="153"/>
        <v/>
      </c>
      <c r="T127" s="20" t="str">
        <f>IF(N127="O",MAX(T$107:T126)+1,"")</f>
        <v/>
      </c>
      <c r="U127" s="20" t="str">
        <f>IF(Q127="O",MAX(U$107:U126)+1,"")</f>
        <v/>
      </c>
      <c r="V127" s="73" t="str">
        <f t="shared" si="154"/>
        <v/>
      </c>
      <c r="W127" s="73" t="str">
        <f t="shared" si="155"/>
        <v/>
      </c>
      <c r="X127" s="73"/>
      <c r="Y127" s="74" t="str">
        <f t="shared" si="132"/>
        <v/>
      </c>
      <c r="Z127" s="74" t="str">
        <f t="shared" si="156"/>
        <v/>
      </c>
      <c r="AA127" s="74"/>
      <c r="AB127" s="75" t="str">
        <f t="shared" si="157"/>
        <v/>
      </c>
      <c r="AC127" s="75" t="str">
        <f t="shared" si="158"/>
        <v/>
      </c>
      <c r="AD127" s="75"/>
      <c r="AE127" s="76" t="str">
        <f t="shared" si="159"/>
        <v/>
      </c>
      <c r="AF127" s="76" t="str">
        <f t="shared" si="160"/>
        <v/>
      </c>
      <c r="AG127" s="76"/>
      <c r="AH127" s="352"/>
      <c r="AI127" s="353" t="str">
        <f t="shared" si="143"/>
        <v/>
      </c>
      <c r="AJ127" s="352"/>
      <c r="AK127" s="352"/>
      <c r="AQ127" s="72" t="str">
        <f t="shared" si="144"/>
        <v/>
      </c>
    </row>
    <row r="128" spans="1:43" x14ac:dyDescent="0.25">
      <c r="A128" s="537"/>
      <c r="B128" s="433"/>
      <c r="C128" s="517"/>
      <c r="D128" s="90"/>
      <c r="E128" s="153"/>
      <c r="F128" s="156"/>
      <c r="G128" s="156" t="str">
        <f t="shared" si="145"/>
        <v/>
      </c>
      <c r="H128" s="156" t="str">
        <f t="shared" si="146"/>
        <v/>
      </c>
      <c r="I128" s="156" t="str">
        <f t="shared" si="147"/>
        <v/>
      </c>
      <c r="J128" s="153" t="str">
        <f t="shared" si="148"/>
        <v/>
      </c>
      <c r="K128" s="92" t="str">
        <f t="shared" si="149"/>
        <v/>
      </c>
      <c r="L128" s="153" t="str">
        <f t="shared" si="161"/>
        <v/>
      </c>
      <c r="M128" s="92" t="str">
        <f t="shared" si="150"/>
        <v/>
      </c>
      <c r="N128" s="187" t="str">
        <f>IF(AND(K128="",M128=""),"",IF(OR(SUM($O$109:$P$116,K$118:K128,M$118:M128)&lt;=25,AND(SUM($O$109:$P$116,K$117:K127,M$117:M127)&lt;=25,SUM($O$109:$P$116,K$118:K128,M$118:M128)&gt;25)),"O","N"))</f>
        <v/>
      </c>
      <c r="O128" s="93" t="str">
        <f>IF(OR(N128="N",N128=""),"",IF(K128="","",IF((25-SUM(O$109:O127,P$109:P127))&gt;K128,K128,25-SUM(O$109:O127,P$109:P127))))</f>
        <v/>
      </c>
      <c r="P128" s="92" t="str">
        <f>IF(OR(N128="N",N128=""),"",IF(M128="","",IF(25-SUM($O$109:O128,$P$109:P127)&gt;M128,M128,25-SUM($O$109:O128,$P$109:P127))))</f>
        <v/>
      </c>
      <c r="Q128" s="94" t="str">
        <f t="shared" si="151"/>
        <v/>
      </c>
      <c r="R128" s="92" t="str">
        <f t="shared" si="152"/>
        <v/>
      </c>
      <c r="S128" s="98" t="str">
        <f t="shared" si="153"/>
        <v/>
      </c>
      <c r="T128" s="20" t="str">
        <f>IF(N128="O",MAX(T$107:T127)+1,"")</f>
        <v/>
      </c>
      <c r="U128" s="20" t="str">
        <f>IF(Q128="O",MAX(U$107:U127)+1,"")</f>
        <v/>
      </c>
      <c r="V128" s="73" t="str">
        <f t="shared" si="154"/>
        <v/>
      </c>
      <c r="W128" s="73" t="str">
        <f t="shared" si="155"/>
        <v/>
      </c>
      <c r="X128" s="73"/>
      <c r="Y128" s="74" t="str">
        <f t="shared" si="132"/>
        <v/>
      </c>
      <c r="Z128" s="74" t="str">
        <f t="shared" si="156"/>
        <v/>
      </c>
      <c r="AA128" s="74"/>
      <c r="AB128" s="75" t="str">
        <f t="shared" si="157"/>
        <v/>
      </c>
      <c r="AC128" s="75" t="str">
        <f t="shared" si="158"/>
        <v/>
      </c>
      <c r="AD128" s="75"/>
      <c r="AE128" s="76" t="str">
        <f t="shared" si="159"/>
        <v/>
      </c>
      <c r="AF128" s="76" t="str">
        <f t="shared" si="160"/>
        <v/>
      </c>
      <c r="AG128" s="76"/>
      <c r="AH128" s="352"/>
      <c r="AI128" s="353" t="str">
        <f t="shared" si="143"/>
        <v/>
      </c>
      <c r="AJ128" s="352"/>
      <c r="AK128" s="352"/>
      <c r="AQ128" s="72" t="str">
        <f t="shared" si="144"/>
        <v/>
      </c>
    </row>
    <row r="129" spans="1:43" x14ac:dyDescent="0.25">
      <c r="A129" s="537"/>
      <c r="B129" s="433"/>
      <c r="C129" s="517"/>
      <c r="D129" s="90"/>
      <c r="E129" s="153"/>
      <c r="F129" s="156"/>
      <c r="G129" s="156" t="str">
        <f t="shared" si="145"/>
        <v/>
      </c>
      <c r="H129" s="156" t="str">
        <f t="shared" si="146"/>
        <v/>
      </c>
      <c r="I129" s="156" t="str">
        <f t="shared" si="147"/>
        <v/>
      </c>
      <c r="J129" s="153" t="str">
        <f t="shared" si="148"/>
        <v/>
      </c>
      <c r="K129" s="92" t="str">
        <f t="shared" si="149"/>
        <v/>
      </c>
      <c r="L129" s="153" t="str">
        <f t="shared" si="161"/>
        <v/>
      </c>
      <c r="M129" s="92" t="str">
        <f t="shared" si="150"/>
        <v/>
      </c>
      <c r="N129" s="187" t="str">
        <f>IF(AND(K129="",M129=""),"",IF(OR(SUM($O$109:$P$116,K$118:K129,M$118:M129)&lt;=25,AND(SUM($O$109:$P$116,K$117:K128,M$117:M128)&lt;=25,SUM($O$109:$P$116,K$118:K129,M$118:M129)&gt;25)),"O","N"))</f>
        <v/>
      </c>
      <c r="O129" s="93" t="str">
        <f>IF(OR(N129="N",N129=""),"",IF(K129="","",IF((25-SUM(O$109:O128,P$109:P128))&gt;K129,K129,25-SUM(O$109:O128,P$109:P128))))</f>
        <v/>
      </c>
      <c r="P129" s="92" t="str">
        <f>IF(OR(N129="N",N129=""),"",IF(M129="","",IF(25-SUM($O$109:O129,$P$109:P128)&gt;M129,M129,25-SUM($O$109:O129,$P$109:P128))))</f>
        <v/>
      </c>
      <c r="Q129" s="94" t="str">
        <f t="shared" si="151"/>
        <v/>
      </c>
      <c r="R129" s="92" t="str">
        <f t="shared" si="152"/>
        <v/>
      </c>
      <c r="S129" s="98" t="str">
        <f t="shared" si="153"/>
        <v/>
      </c>
      <c r="T129" s="20" t="str">
        <f>IF(N129="O",MAX(T$107:T128)+1,"")</f>
        <v/>
      </c>
      <c r="U129" s="20" t="str">
        <f>IF(Q129="O",MAX(U$107:U128)+1,"")</f>
        <v/>
      </c>
      <c r="V129" s="73" t="str">
        <f t="shared" si="154"/>
        <v/>
      </c>
      <c r="W129" s="73" t="str">
        <f t="shared" si="155"/>
        <v/>
      </c>
      <c r="X129" s="73"/>
      <c r="Y129" s="74" t="str">
        <f t="shared" si="132"/>
        <v/>
      </c>
      <c r="Z129" s="74" t="str">
        <f t="shared" si="156"/>
        <v/>
      </c>
      <c r="AA129" s="74"/>
      <c r="AB129" s="75" t="str">
        <f t="shared" si="157"/>
        <v/>
      </c>
      <c r="AC129" s="75" t="str">
        <f t="shared" si="158"/>
        <v/>
      </c>
      <c r="AD129" s="75"/>
      <c r="AE129" s="76" t="str">
        <f t="shared" si="159"/>
        <v/>
      </c>
      <c r="AF129" s="76" t="str">
        <f t="shared" si="160"/>
        <v/>
      </c>
      <c r="AG129" s="76"/>
      <c r="AH129" s="352"/>
      <c r="AI129" s="353" t="str">
        <f t="shared" si="143"/>
        <v/>
      </c>
      <c r="AJ129" s="352"/>
      <c r="AK129" s="352"/>
      <c r="AQ129" s="72" t="str">
        <f t="shared" si="144"/>
        <v/>
      </c>
    </row>
    <row r="130" spans="1:43" x14ac:dyDescent="0.25">
      <c r="A130" s="537"/>
      <c r="B130" s="433"/>
      <c r="C130" s="517"/>
      <c r="D130" s="90"/>
      <c r="E130" s="153"/>
      <c r="F130" s="156"/>
      <c r="G130" s="156" t="str">
        <f t="shared" si="145"/>
        <v/>
      </c>
      <c r="H130" s="156" t="str">
        <f t="shared" si="146"/>
        <v/>
      </c>
      <c r="I130" s="156" t="str">
        <f t="shared" si="147"/>
        <v/>
      </c>
      <c r="J130" s="153" t="str">
        <f t="shared" si="148"/>
        <v/>
      </c>
      <c r="K130" s="92" t="str">
        <f t="shared" si="149"/>
        <v/>
      </c>
      <c r="L130" s="153" t="str">
        <f t="shared" si="161"/>
        <v/>
      </c>
      <c r="M130" s="92" t="str">
        <f t="shared" si="150"/>
        <v/>
      </c>
      <c r="N130" s="187" t="str">
        <f>IF(AND(K130="",M130=""),"",IF(OR(SUM($O$109:$P$116,K$118:K130,M$118:M130)&lt;=25,AND(SUM($O$109:$P$116,K$117:K129,M$117:M129)&lt;=25,SUM($O$109:$P$116,K$118:K130,M$118:M130)&gt;25)),"O","N"))</f>
        <v/>
      </c>
      <c r="O130" s="93" t="str">
        <f>IF(OR(N130="N",N130=""),"",IF(K130="","",IF((25-SUM(O$109:O129,P$109:P129))&gt;K130,K130,25-SUM(O$109:O129,P$109:P129))))</f>
        <v/>
      </c>
      <c r="P130" s="92" t="str">
        <f>IF(OR(N130="N",N130=""),"",IF(M130="","",IF(25-SUM($O$109:O130,$P$109:P129)&gt;M130,M130,25-SUM($O$109:O130,$P$109:P129))))</f>
        <v/>
      </c>
      <c r="Q130" s="94" t="str">
        <f t="shared" si="151"/>
        <v/>
      </c>
      <c r="R130" s="92" t="str">
        <f>IF(Q130="","",IF(AND(N130="O",Q130="O"),IF(K130="","",K130-O130),IF(N130="N",IF(K130="","",K130),"")))</f>
        <v/>
      </c>
      <c r="S130" s="98" t="str">
        <f t="shared" si="153"/>
        <v/>
      </c>
      <c r="T130" s="20" t="str">
        <f>IF(N130="O",MAX(T$107:T129)+1,"")</f>
        <v/>
      </c>
      <c r="U130" s="20" t="str">
        <f>IF(Q130="O",MAX(U$107:U129)+1,"")</f>
        <v/>
      </c>
      <c r="V130" s="73" t="str">
        <f t="shared" si="154"/>
        <v/>
      </c>
      <c r="W130" s="73" t="str">
        <f t="shared" si="155"/>
        <v/>
      </c>
      <c r="X130" s="73"/>
      <c r="Y130" s="74" t="str">
        <f t="shared" si="132"/>
        <v/>
      </c>
      <c r="Z130" s="74" t="str">
        <f t="shared" si="156"/>
        <v/>
      </c>
      <c r="AA130" s="74"/>
      <c r="AB130" s="75" t="str">
        <f t="shared" si="157"/>
        <v/>
      </c>
      <c r="AC130" s="75" t="str">
        <f t="shared" si="158"/>
        <v/>
      </c>
      <c r="AD130" s="75"/>
      <c r="AE130" s="76" t="str">
        <f t="shared" si="159"/>
        <v/>
      </c>
      <c r="AF130" s="76" t="str">
        <f t="shared" si="160"/>
        <v/>
      </c>
      <c r="AG130" s="76"/>
      <c r="AH130" s="352"/>
      <c r="AI130" s="353" t="str">
        <f t="shared" si="143"/>
        <v/>
      </c>
      <c r="AJ130" s="352"/>
      <c r="AK130" s="352"/>
      <c r="AQ130" s="72" t="str">
        <f t="shared" si="144"/>
        <v/>
      </c>
    </row>
    <row r="131" spans="1:43" ht="18" thickBot="1" x14ac:dyDescent="0.35">
      <c r="A131" s="547"/>
      <c r="B131" s="435"/>
      <c r="C131" s="517"/>
      <c r="D131" s="144"/>
      <c r="E131" s="174"/>
      <c r="F131" s="175"/>
      <c r="G131" s="175"/>
      <c r="H131" s="538" t="s">
        <v>26</v>
      </c>
      <c r="I131" s="538"/>
      <c r="J131" s="154">
        <f>SUM(J118:J127)</f>
        <v>0</v>
      </c>
      <c r="K131" s="118">
        <f>SUM(K109:K130)</f>
        <v>0</v>
      </c>
      <c r="L131" s="154">
        <f>SUM(L118:L127)</f>
        <v>0</v>
      </c>
      <c r="M131" s="118">
        <f>L131*24</f>
        <v>0</v>
      </c>
      <c r="N131" s="119"/>
      <c r="O131" s="519">
        <f>SUM(O109:P130)</f>
        <v>0</v>
      </c>
      <c r="P131" s="519"/>
      <c r="Q131" s="130"/>
      <c r="R131" s="179">
        <f>SUM(R116:R130)</f>
        <v>0</v>
      </c>
      <c r="S131" s="179">
        <f>SUM(S116:S130)</f>
        <v>0</v>
      </c>
      <c r="V131" s="357"/>
      <c r="W131" s="390">
        <f>SUM(W109:W130)</f>
        <v>0</v>
      </c>
      <c r="X131" s="492">
        <f>CEILING(W131,0.25)</f>
        <v>0</v>
      </c>
      <c r="Y131" s="358"/>
      <c r="Z131" s="391">
        <f>SUM(Z109:Z130)</f>
        <v>0</v>
      </c>
      <c r="AA131" s="493">
        <f>CEILING(Z131,0.25)</f>
        <v>0</v>
      </c>
      <c r="AB131" s="359"/>
      <c r="AC131" s="392">
        <f>SUM(AC109:AC130)</f>
        <v>0</v>
      </c>
      <c r="AD131" s="494">
        <f>CEILING(AC131,0.25)</f>
        <v>0</v>
      </c>
      <c r="AE131" s="360"/>
      <c r="AF131" s="393">
        <f>SUM(AF109:AF130)</f>
        <v>0</v>
      </c>
      <c r="AG131" s="495">
        <f>CEILING(AF131,0.25)</f>
        <v>0</v>
      </c>
      <c r="AH131" s="352"/>
      <c r="AI131" s="490">
        <f>SUM(AI109:AI130)</f>
        <v>0</v>
      </c>
      <c r="AJ131" s="352"/>
      <c r="AK131" s="352"/>
      <c r="AQ131" s="72" t="str">
        <f t="shared" si="144"/>
        <v/>
      </c>
    </row>
    <row r="132" spans="1:43" ht="18" thickBot="1" x14ac:dyDescent="0.35">
      <c r="A132" s="180"/>
      <c r="B132" s="180"/>
      <c r="C132" s="180"/>
      <c r="D132" s="180"/>
      <c r="E132" s="180"/>
      <c r="F132" s="180"/>
      <c r="G132" s="180"/>
      <c r="H132" s="180"/>
      <c r="I132" s="180"/>
      <c r="J132" s="180"/>
      <c r="K132" s="245">
        <f>CEILING(K131,0.25)</f>
        <v>0</v>
      </c>
      <c r="L132" s="246"/>
      <c r="M132" s="246">
        <f>CEILING(M131,0.25)</f>
        <v>0</v>
      </c>
      <c r="N132" s="246"/>
      <c r="O132" s="498">
        <f>CEILING(O131,0.25)</f>
        <v>0</v>
      </c>
      <c r="P132" s="498"/>
      <c r="Q132" s="180"/>
      <c r="R132" s="180"/>
      <c r="S132" s="181"/>
      <c r="V132" s="357"/>
      <c r="W132" s="390">
        <f>SUMPRODUCT(V109:V130,W109:W130)</f>
        <v>0</v>
      </c>
      <c r="X132" s="492"/>
      <c r="Y132" s="358"/>
      <c r="Z132" s="391">
        <f>SUMPRODUCT(Y109:Y130,Z109:Z130)</f>
        <v>0</v>
      </c>
      <c r="AA132" s="493"/>
      <c r="AB132" s="359"/>
      <c r="AC132" s="392">
        <f>SUMPRODUCT(AB109:AB130,AC109:AC130)</f>
        <v>0</v>
      </c>
      <c r="AD132" s="494"/>
      <c r="AE132" s="360"/>
      <c r="AF132" s="393">
        <f>SUMPRODUCT(AE109:AE130,AF109:AF130)</f>
        <v>0</v>
      </c>
      <c r="AG132" s="495"/>
      <c r="AH132" s="352"/>
      <c r="AI132" s="490"/>
      <c r="AJ132" s="352"/>
      <c r="AK132" s="352"/>
      <c r="AQ132" s="72" t="str">
        <f t="shared" si="144"/>
        <v/>
      </c>
    </row>
    <row r="133" spans="1:43" x14ac:dyDescent="0.25">
      <c r="A133" s="499">
        <f>EDATE(A107,1)</f>
        <v>43221</v>
      </c>
      <c r="B133" s="431">
        <f ca="1">VLOOKUP($B$1,INFOS!A:AV,39,FALSE)</f>
        <v>362</v>
      </c>
      <c r="C133" s="501" t="s">
        <v>27</v>
      </c>
      <c r="D133" s="502" t="s">
        <v>148</v>
      </c>
      <c r="E133" s="503"/>
      <c r="F133" s="503"/>
      <c r="G133" s="503"/>
      <c r="H133" s="503"/>
      <c r="I133" s="503"/>
      <c r="J133" s="503"/>
      <c r="K133" s="503"/>
      <c r="L133" s="503"/>
      <c r="M133" s="504"/>
      <c r="N133" s="507" t="s">
        <v>28</v>
      </c>
      <c r="O133" s="508"/>
      <c r="P133" s="508"/>
      <c r="Q133" s="509"/>
      <c r="R133" s="513">
        <f>R131</f>
        <v>0</v>
      </c>
      <c r="S133" s="515">
        <f>S131</f>
        <v>0</v>
      </c>
      <c r="V133" s="361"/>
      <c r="W133" s="362"/>
      <c r="X133" s="362"/>
      <c r="Y133" s="361" t="str">
        <f t="shared" ref="Y133:Y156" si="162">IF(Z133&lt;&gt;"",IF($B$5="temps complet",INDEX(TC_Sup_14,MATCH($B$3,INDICES_BRUT,0),MATCH($B$6,TC_NBI_Sup_14,0)),IF($B$5="temps partiel",INDEX(TP_Sup_14,MATCH($B$3,INDICES_BRUT,0),MATCH($B$6,TP_NBI_Sup_14,0)))),"")</f>
        <v/>
      </c>
      <c r="Z133" s="362"/>
      <c r="AA133" s="362"/>
      <c r="AB133" s="362"/>
      <c r="AC133" s="362"/>
      <c r="AD133" s="362"/>
      <c r="AE133" s="362"/>
      <c r="AF133" s="362"/>
      <c r="AG133" s="362"/>
      <c r="AH133" s="363"/>
      <c r="AI133" s="364"/>
      <c r="AJ133" s="363"/>
      <c r="AK133" s="363"/>
      <c r="AQ133" s="241"/>
    </row>
    <row r="134" spans="1:43" ht="19.5" customHeight="1" x14ac:dyDescent="0.25">
      <c r="A134" s="500"/>
      <c r="B134" s="432">
        <f ca="1">VLOOKUP($B$1,INFOS!A:AV,41,FALSE)</f>
        <v>0.8</v>
      </c>
      <c r="C134" s="501"/>
      <c r="D134" s="505"/>
      <c r="E134" s="505"/>
      <c r="F134" s="505"/>
      <c r="G134" s="505"/>
      <c r="H134" s="505"/>
      <c r="I134" s="505"/>
      <c r="J134" s="505"/>
      <c r="K134" s="505"/>
      <c r="L134" s="505"/>
      <c r="M134" s="506"/>
      <c r="N134" s="510"/>
      <c r="O134" s="511"/>
      <c r="P134" s="511"/>
      <c r="Q134" s="512"/>
      <c r="R134" s="514"/>
      <c r="S134" s="516"/>
      <c r="V134" s="361"/>
      <c r="W134" s="361"/>
      <c r="X134" s="361"/>
      <c r="Y134" s="361" t="str">
        <f t="shared" si="162"/>
        <v/>
      </c>
      <c r="Z134" s="361"/>
      <c r="AA134" s="361"/>
      <c r="AB134" s="361"/>
      <c r="AC134" s="361"/>
      <c r="AD134" s="361"/>
      <c r="AE134" s="361"/>
      <c r="AF134" s="361"/>
      <c r="AG134" s="361"/>
      <c r="AH134" s="363"/>
      <c r="AI134" s="364"/>
      <c r="AJ134" s="363"/>
      <c r="AK134" s="363"/>
      <c r="AQ134" s="241"/>
    </row>
    <row r="135" spans="1:43" x14ac:dyDescent="0.25">
      <c r="A135" s="500"/>
      <c r="B135" s="5" t="str">
        <f ca="1">IF($B134&lt;&gt;100%,"temps partiel","temps complet")</f>
        <v>temps partiel</v>
      </c>
      <c r="C135" s="501"/>
      <c r="D135" s="124" t="str">
        <f>IF(ROWS($D$135:D135)&lt;=MAX($U$109:$U$130),INDEX($D$109:$D$130,MATCH(ROWS($D$135:D135),$U$109:$U$130,0)),"")</f>
        <v/>
      </c>
      <c r="E135" s="152" t="str">
        <f t="shared" ref="E135:M142" si="163">IF($D135&lt;&gt;"",IFERROR(VLOOKUP($D135,$D$118:$S$130,COLUMN(B$1),0),""),"")</f>
        <v/>
      </c>
      <c r="F135" s="152" t="str">
        <f t="shared" si="163"/>
        <v/>
      </c>
      <c r="G135" s="152" t="str">
        <f t="shared" si="163"/>
        <v/>
      </c>
      <c r="H135" s="152" t="str">
        <f t="shared" si="163"/>
        <v/>
      </c>
      <c r="I135" s="152" t="str">
        <f t="shared" si="163"/>
        <v/>
      </c>
      <c r="J135" s="152" t="str">
        <f t="shared" si="163"/>
        <v/>
      </c>
      <c r="K135" s="113" t="str">
        <f t="shared" si="163"/>
        <v/>
      </c>
      <c r="L135" s="152" t="str">
        <f t="shared" si="163"/>
        <v/>
      </c>
      <c r="M135" s="113" t="str">
        <f t="shared" si="163"/>
        <v/>
      </c>
      <c r="N135" s="189" t="str">
        <f t="shared" ref="N135:N142" si="164">IF(OR(O135&lt;&gt;"",P135&lt;&gt;""),"O","")</f>
        <v/>
      </c>
      <c r="O135" s="190" t="str">
        <f t="shared" ref="O135:O142" si="165">IF(D135&lt;&gt;"",IFERROR(VLOOKUP($D135,$D$118:$S$130,COLUMN(O$1),0),""),"")</f>
        <v/>
      </c>
      <c r="P135" s="190" t="str">
        <f t="shared" ref="P135:P142" si="166">IF(D135&lt;&gt;"",IFERROR(VLOOKUP($D135,$D$118:$S$130,COLUMN(P$1),0),""),"")</f>
        <v/>
      </c>
      <c r="Q135" s="191"/>
      <c r="R135" s="191"/>
      <c r="S135" s="192"/>
      <c r="T135" s="20" t="str">
        <f>IF(N135="O",MAX(T$133:T134)+1,"")</f>
        <v/>
      </c>
      <c r="U135" s="20" t="str">
        <f>IF(Q135="O",MAX(U$133:U134)+1,"")</f>
        <v/>
      </c>
      <c r="V135" s="73" t="str">
        <f t="shared" ref="V135:V142" si="167">IF(W135&lt;&gt;"",IF($B$5="temps complet",INDEX(TC_0_à_14,MATCH($B$3,INDICES_BRUT,0),MATCH($B$6,TC_NBI_0_à_14,0)),IF($B$5="temps partiel",INDEX(TP_0_à_14,MATCH($B$3,INDICES_BRUT,0),MATCH($B$6,TP_NBI_0_à_14,0)))),"")</f>
        <v/>
      </c>
      <c r="W135" s="73" t="str">
        <f t="shared" ref="W135:W142" si="168">IF(T135="","",IF(OR(AQ135="D",AQ135="F"),"",IF(OR(AND(N135="O",Q135="",P135&lt;=14),AND(N135="O",Q135="O",P135&lt;=14)),P135,14)))</f>
        <v/>
      </c>
      <c r="X135" s="73"/>
      <c r="Y135" s="74" t="str">
        <f t="shared" si="162"/>
        <v/>
      </c>
      <c r="Z135" s="74" t="str">
        <f t="shared" ref="Z135:Z142" si="169">IF(T135="","",IF(OR(AQ135="D",AQ135="F"),"",IF(OR(AND(N135="O",Q135="",P135&gt;14),AND(N135="O",Q135="O",P135&gt;14)),P135-14,"")))</f>
        <v/>
      </c>
      <c r="AA135" s="74"/>
      <c r="AB135" s="75" t="str">
        <f t="shared" ref="AB135:AB142" si="170">IF(AC135&lt;&gt;"",IF($B$5="temps complet",VLOOKUP($B$3,ZONE_TC,15,FALSE),IF($B$5="temps partiel",VLOOKUP($B$3,ZONE_TP,29,FALSE))),"")</f>
        <v/>
      </c>
      <c r="AC135" s="75" t="str">
        <f t="shared" ref="AC135:AC142" si="171">IF(T135="","",IF(OR(AND(OR(AQ135="D",AQ135="F"),N135="O",Q135=""),AND(OR(AQ135="D",AQ135="F"),N135="O",Q135="O")),P135,""))</f>
        <v/>
      </c>
      <c r="AD135" s="75"/>
      <c r="AE135" s="76" t="str">
        <f t="shared" ref="AE135:AE142" si="172">IF(AF135&lt;&gt;"",IF($B$5="temps complet",VLOOKUP($B$3,ZONE_TC,16,FALSE),IF($B$5="temps partiel",VLOOKUP($B$3,ZONE_TP,30,FALSE))),"")</f>
        <v/>
      </c>
      <c r="AF135" s="76" t="str">
        <f t="shared" ref="AF135:AF142" si="173">IF(T135="","",IF(O135="","",O135))</f>
        <v/>
      </c>
      <c r="AG135" s="76"/>
      <c r="AH135" s="352"/>
      <c r="AI135" s="353" t="str">
        <f t="shared" ref="AI135:AI156" si="174">IF(AND(W135="",Z135="",AC135=""),"",IF(WEEKDAY(D135,2)=6,SUM(W135,Z135,AC135)*V135/2,""))</f>
        <v/>
      </c>
      <c r="AJ135" s="352"/>
      <c r="AK135" s="352"/>
      <c r="AQ135" s="72" t="str">
        <f t="shared" ref="AQ135:AQ158" si="175">IF(D135&lt;&gt;"",IF(AND(ISERROR(VLOOKUP(D135,$AU$30:$AU$42,1,0)),WEEKDAY(D135,2)&lt;=6),"",IF(WEEKDAY(D135,2)&gt;6,"D",IF(VLOOKUP(D135,$AU$30:$AU$42,1,0),"F",""))),"")</f>
        <v/>
      </c>
    </row>
    <row r="136" spans="1:43" x14ac:dyDescent="0.25">
      <c r="A136" s="500"/>
      <c r="B136" s="5" t="str">
        <f>$B$6</f>
        <v>NBI 20 pts</v>
      </c>
      <c r="C136" s="501"/>
      <c r="D136" s="124" t="str">
        <f>IF(ROWS($D$135:D136)&lt;=MAX($U$109:$U$130),INDEX($D$109:$D$130,MATCH(ROWS($D$135:D136),$U$109:$U$130,0)),"")</f>
        <v/>
      </c>
      <c r="E136" s="152" t="str">
        <f t="shared" si="163"/>
        <v/>
      </c>
      <c r="F136" s="152" t="str">
        <f t="shared" si="163"/>
        <v/>
      </c>
      <c r="G136" s="152" t="str">
        <f t="shared" si="163"/>
        <v/>
      </c>
      <c r="H136" s="152" t="str">
        <f t="shared" si="163"/>
        <v/>
      </c>
      <c r="I136" s="152" t="str">
        <f t="shared" si="163"/>
        <v/>
      </c>
      <c r="J136" s="152" t="str">
        <f t="shared" si="163"/>
        <v/>
      </c>
      <c r="K136" s="113" t="str">
        <f t="shared" si="163"/>
        <v/>
      </c>
      <c r="L136" s="152" t="str">
        <f t="shared" si="163"/>
        <v/>
      </c>
      <c r="M136" s="113" t="str">
        <f t="shared" si="163"/>
        <v/>
      </c>
      <c r="N136" s="193" t="str">
        <f t="shared" si="164"/>
        <v/>
      </c>
      <c r="O136" s="195" t="str">
        <f t="shared" si="165"/>
        <v/>
      </c>
      <c r="P136" s="195" t="str">
        <f t="shared" si="166"/>
        <v/>
      </c>
      <c r="Q136" s="194"/>
      <c r="R136" s="194"/>
      <c r="S136" s="196"/>
      <c r="T136" s="20" t="str">
        <f>IF(N136="O",MAX(T$133:T135)+1,"")</f>
        <v/>
      </c>
      <c r="U136" s="20" t="str">
        <f>IF(Q136="O",MAX(U$133:U135)+1,"")</f>
        <v/>
      </c>
      <c r="V136" s="73" t="str">
        <f t="shared" si="167"/>
        <v/>
      </c>
      <c r="W136" s="73" t="str">
        <f t="shared" si="168"/>
        <v/>
      </c>
      <c r="X136" s="73"/>
      <c r="Y136" s="74" t="str">
        <f t="shared" si="162"/>
        <v/>
      </c>
      <c r="Z136" s="74" t="str">
        <f t="shared" si="169"/>
        <v/>
      </c>
      <c r="AA136" s="74"/>
      <c r="AB136" s="75" t="str">
        <f t="shared" si="170"/>
        <v/>
      </c>
      <c r="AC136" s="75" t="str">
        <f t="shared" si="171"/>
        <v/>
      </c>
      <c r="AD136" s="75"/>
      <c r="AE136" s="76" t="str">
        <f t="shared" si="172"/>
        <v/>
      </c>
      <c r="AF136" s="76" t="str">
        <f t="shared" si="173"/>
        <v/>
      </c>
      <c r="AG136" s="76"/>
      <c r="AH136" s="352"/>
      <c r="AI136" s="353" t="str">
        <f t="shared" si="174"/>
        <v/>
      </c>
      <c r="AJ136" s="352"/>
      <c r="AK136" s="352"/>
      <c r="AQ136" s="72" t="str">
        <f t="shared" si="175"/>
        <v/>
      </c>
    </row>
    <row r="137" spans="1:43" x14ac:dyDescent="0.25">
      <c r="A137" s="500"/>
      <c r="B137" s="432">
        <f ca="1">VLOOKUP($B$1,INFOS!A:AV,40,FALSE)</f>
        <v>12</v>
      </c>
      <c r="C137" s="501"/>
      <c r="D137" s="124" t="str">
        <f>IF(ROWS($D$135:D137)&lt;=MAX($U$109:$U$130),INDEX($D$109:$D$130,MATCH(ROWS($D$135:D137),$U$109:$U$130,0)),"")</f>
        <v/>
      </c>
      <c r="E137" s="152" t="str">
        <f t="shared" si="163"/>
        <v/>
      </c>
      <c r="F137" s="152" t="str">
        <f t="shared" si="163"/>
        <v/>
      </c>
      <c r="G137" s="152" t="str">
        <f t="shared" si="163"/>
        <v/>
      </c>
      <c r="H137" s="152" t="str">
        <f t="shared" si="163"/>
        <v/>
      </c>
      <c r="I137" s="152" t="str">
        <f t="shared" si="163"/>
        <v/>
      </c>
      <c r="J137" s="152" t="str">
        <f t="shared" si="163"/>
        <v/>
      </c>
      <c r="K137" s="113" t="str">
        <f t="shared" si="163"/>
        <v/>
      </c>
      <c r="L137" s="152" t="str">
        <f t="shared" si="163"/>
        <v/>
      </c>
      <c r="M137" s="113" t="str">
        <f t="shared" si="163"/>
        <v/>
      </c>
      <c r="N137" s="193" t="str">
        <f t="shared" si="164"/>
        <v/>
      </c>
      <c r="O137" s="195" t="str">
        <f t="shared" si="165"/>
        <v/>
      </c>
      <c r="P137" s="195" t="str">
        <f t="shared" si="166"/>
        <v/>
      </c>
      <c r="Q137" s="194"/>
      <c r="R137" s="194"/>
      <c r="S137" s="196"/>
      <c r="T137" s="20" t="str">
        <f>IF(N137="O",MAX(T$133:T136)+1,"")</f>
        <v/>
      </c>
      <c r="U137" s="20" t="str">
        <f>IF(Q137="O",MAX(U$133:U136)+1,"")</f>
        <v/>
      </c>
      <c r="V137" s="73" t="str">
        <f t="shared" si="167"/>
        <v/>
      </c>
      <c r="W137" s="73" t="str">
        <f t="shared" si="168"/>
        <v/>
      </c>
      <c r="X137" s="73"/>
      <c r="Y137" s="74" t="str">
        <f t="shared" si="162"/>
        <v/>
      </c>
      <c r="Z137" s="74" t="str">
        <f t="shared" si="169"/>
        <v/>
      </c>
      <c r="AA137" s="74"/>
      <c r="AB137" s="75" t="str">
        <f t="shared" si="170"/>
        <v/>
      </c>
      <c r="AC137" s="75" t="str">
        <f t="shared" si="171"/>
        <v/>
      </c>
      <c r="AD137" s="75"/>
      <c r="AE137" s="76" t="str">
        <f t="shared" si="172"/>
        <v/>
      </c>
      <c r="AF137" s="76" t="str">
        <f t="shared" si="173"/>
        <v/>
      </c>
      <c r="AG137" s="76"/>
      <c r="AH137" s="352"/>
      <c r="AI137" s="353" t="str">
        <f t="shared" si="174"/>
        <v/>
      </c>
      <c r="AJ137" s="352"/>
      <c r="AK137" s="352"/>
      <c r="AQ137" s="72" t="str">
        <f t="shared" si="175"/>
        <v/>
      </c>
    </row>
    <row r="138" spans="1:43" x14ac:dyDescent="0.25">
      <c r="A138" s="500"/>
      <c r="B138" s="445"/>
      <c r="C138" s="501"/>
      <c r="D138" s="124" t="str">
        <f>IF(ROWS($D$135:D138)&lt;=MAX($U$109:$U$130),INDEX($D$109:$D$130,MATCH(ROWS($D$135:D138),$U$109:$U$130,0)),"")</f>
        <v/>
      </c>
      <c r="E138" s="152" t="str">
        <f t="shared" si="163"/>
        <v/>
      </c>
      <c r="F138" s="152" t="str">
        <f t="shared" si="163"/>
        <v/>
      </c>
      <c r="G138" s="152" t="str">
        <f t="shared" si="163"/>
        <v/>
      </c>
      <c r="H138" s="152" t="str">
        <f t="shared" si="163"/>
        <v/>
      </c>
      <c r="I138" s="152" t="str">
        <f t="shared" si="163"/>
        <v/>
      </c>
      <c r="J138" s="152" t="str">
        <f t="shared" si="163"/>
        <v/>
      </c>
      <c r="K138" s="113" t="str">
        <f t="shared" si="163"/>
        <v/>
      </c>
      <c r="L138" s="152" t="str">
        <f t="shared" si="163"/>
        <v/>
      </c>
      <c r="M138" s="113" t="str">
        <f t="shared" si="163"/>
        <v/>
      </c>
      <c r="N138" s="193" t="str">
        <f t="shared" si="164"/>
        <v/>
      </c>
      <c r="O138" s="195" t="str">
        <f t="shared" si="165"/>
        <v/>
      </c>
      <c r="P138" s="195" t="str">
        <f t="shared" si="166"/>
        <v/>
      </c>
      <c r="Q138" s="194"/>
      <c r="R138" s="194"/>
      <c r="S138" s="196"/>
      <c r="T138" s="20" t="str">
        <f>IF(N138="O",MAX(T$133:T137)+1,"")</f>
        <v/>
      </c>
      <c r="U138" s="20" t="str">
        <f>IF(Q138="O",MAX(U$133:U137)+1,"")</f>
        <v/>
      </c>
      <c r="V138" s="73" t="str">
        <f t="shared" si="167"/>
        <v/>
      </c>
      <c r="W138" s="73" t="str">
        <f t="shared" si="168"/>
        <v/>
      </c>
      <c r="X138" s="73"/>
      <c r="Y138" s="74" t="str">
        <f t="shared" si="162"/>
        <v/>
      </c>
      <c r="Z138" s="74" t="str">
        <f t="shared" si="169"/>
        <v/>
      </c>
      <c r="AA138" s="74"/>
      <c r="AB138" s="75" t="str">
        <f t="shared" si="170"/>
        <v/>
      </c>
      <c r="AC138" s="75" t="str">
        <f t="shared" si="171"/>
        <v/>
      </c>
      <c r="AD138" s="75"/>
      <c r="AE138" s="76" t="str">
        <f t="shared" si="172"/>
        <v/>
      </c>
      <c r="AF138" s="76" t="str">
        <f t="shared" si="173"/>
        <v/>
      </c>
      <c r="AG138" s="76"/>
      <c r="AH138" s="352"/>
      <c r="AI138" s="353" t="str">
        <f t="shared" si="174"/>
        <v/>
      </c>
      <c r="AJ138" s="352"/>
      <c r="AK138" s="352"/>
      <c r="AQ138" s="72" t="str">
        <f t="shared" si="175"/>
        <v/>
      </c>
    </row>
    <row r="139" spans="1:43" x14ac:dyDescent="0.25">
      <c r="A139" s="500"/>
      <c r="B139" s="445"/>
      <c r="C139" s="501"/>
      <c r="D139" s="124" t="str">
        <f>IF(ROWS($D$135:D139)&lt;=MAX($U$109:$U$130),INDEX($D$109:$D$130,MATCH(ROWS($D$135:D139),$U$109:$U$130,0)),"")</f>
        <v/>
      </c>
      <c r="E139" s="152" t="str">
        <f t="shared" si="163"/>
        <v/>
      </c>
      <c r="F139" s="152" t="str">
        <f t="shared" si="163"/>
        <v/>
      </c>
      <c r="G139" s="152" t="str">
        <f t="shared" si="163"/>
        <v/>
      </c>
      <c r="H139" s="152" t="str">
        <f t="shared" si="163"/>
        <v/>
      </c>
      <c r="I139" s="152" t="str">
        <f t="shared" si="163"/>
        <v/>
      </c>
      <c r="J139" s="152" t="str">
        <f t="shared" si="163"/>
        <v/>
      </c>
      <c r="K139" s="113" t="str">
        <f t="shared" si="163"/>
        <v/>
      </c>
      <c r="L139" s="152" t="str">
        <f t="shared" si="163"/>
        <v/>
      </c>
      <c r="M139" s="113" t="str">
        <f t="shared" si="163"/>
        <v/>
      </c>
      <c r="N139" s="193" t="str">
        <f t="shared" si="164"/>
        <v/>
      </c>
      <c r="O139" s="195" t="str">
        <f t="shared" si="165"/>
        <v/>
      </c>
      <c r="P139" s="195" t="str">
        <f t="shared" si="166"/>
        <v/>
      </c>
      <c r="Q139" s="194"/>
      <c r="R139" s="194"/>
      <c r="S139" s="196"/>
      <c r="T139" s="20" t="str">
        <f>IF(N139="O",MAX(T$133:T138)+1,"")</f>
        <v/>
      </c>
      <c r="U139" s="20" t="str">
        <f>IF(Q139="O",MAX(U$133:U138)+1,"")</f>
        <v/>
      </c>
      <c r="V139" s="73" t="str">
        <f t="shared" si="167"/>
        <v/>
      </c>
      <c r="W139" s="73" t="str">
        <f t="shared" si="168"/>
        <v/>
      </c>
      <c r="X139" s="73"/>
      <c r="Y139" s="74" t="str">
        <f t="shared" si="162"/>
        <v/>
      </c>
      <c r="Z139" s="74" t="str">
        <f t="shared" si="169"/>
        <v/>
      </c>
      <c r="AA139" s="74"/>
      <c r="AB139" s="75" t="str">
        <f t="shared" si="170"/>
        <v/>
      </c>
      <c r="AC139" s="75" t="str">
        <f t="shared" si="171"/>
        <v/>
      </c>
      <c r="AD139" s="75"/>
      <c r="AE139" s="76" t="str">
        <f t="shared" si="172"/>
        <v/>
      </c>
      <c r="AF139" s="76" t="str">
        <f t="shared" si="173"/>
        <v/>
      </c>
      <c r="AG139" s="76"/>
      <c r="AH139" s="352"/>
      <c r="AI139" s="353" t="str">
        <f t="shared" si="174"/>
        <v/>
      </c>
      <c r="AJ139" s="352"/>
      <c r="AK139" s="352"/>
      <c r="AQ139" s="72" t="str">
        <f t="shared" si="175"/>
        <v/>
      </c>
    </row>
    <row r="140" spans="1:43" x14ac:dyDescent="0.25">
      <c r="A140" s="500"/>
      <c r="B140" s="432" t="str">
        <f ca="1">VLOOKUP($B$1,INFOS!A:AV,9,FALSE)</f>
        <v>Pôle Population</v>
      </c>
      <c r="C140" s="501"/>
      <c r="D140" s="124" t="str">
        <f>IF(ROWS($D$135:D140)&lt;=MAX($U$109:$U$130),INDEX($D$109:$D$130,MATCH(ROWS($D$135:D140),$U$109:$U$130,0)),"")</f>
        <v/>
      </c>
      <c r="E140" s="152" t="str">
        <f t="shared" si="163"/>
        <v/>
      </c>
      <c r="F140" s="152" t="str">
        <f t="shared" si="163"/>
        <v/>
      </c>
      <c r="G140" s="152" t="str">
        <f t="shared" si="163"/>
        <v/>
      </c>
      <c r="H140" s="152" t="str">
        <f t="shared" si="163"/>
        <v/>
      </c>
      <c r="I140" s="152" t="str">
        <f t="shared" si="163"/>
        <v/>
      </c>
      <c r="J140" s="152" t="str">
        <f t="shared" si="163"/>
        <v/>
      </c>
      <c r="K140" s="113" t="str">
        <f t="shared" si="163"/>
        <v/>
      </c>
      <c r="L140" s="152" t="str">
        <f t="shared" si="163"/>
        <v/>
      </c>
      <c r="M140" s="113" t="str">
        <f t="shared" si="163"/>
        <v/>
      </c>
      <c r="N140" s="193" t="str">
        <f t="shared" si="164"/>
        <v/>
      </c>
      <c r="O140" s="195" t="str">
        <f t="shared" si="165"/>
        <v/>
      </c>
      <c r="P140" s="195" t="str">
        <f t="shared" si="166"/>
        <v/>
      </c>
      <c r="Q140" s="194"/>
      <c r="R140" s="194"/>
      <c r="S140" s="196"/>
      <c r="T140" s="20" t="str">
        <f>IF(N140="O",MAX(T$133:T139)+1,"")</f>
        <v/>
      </c>
      <c r="U140" s="20" t="str">
        <f>IF(Q140="O",MAX(U$133:U139)+1,"")</f>
        <v/>
      </c>
      <c r="V140" s="73" t="str">
        <f t="shared" si="167"/>
        <v/>
      </c>
      <c r="W140" s="73" t="str">
        <f t="shared" si="168"/>
        <v/>
      </c>
      <c r="X140" s="73"/>
      <c r="Y140" s="74" t="str">
        <f t="shared" si="162"/>
        <v/>
      </c>
      <c r="Z140" s="74" t="str">
        <f t="shared" si="169"/>
        <v/>
      </c>
      <c r="AA140" s="74"/>
      <c r="AB140" s="75" t="str">
        <f t="shared" si="170"/>
        <v/>
      </c>
      <c r="AC140" s="75" t="str">
        <f t="shared" si="171"/>
        <v/>
      </c>
      <c r="AD140" s="75"/>
      <c r="AE140" s="76" t="str">
        <f t="shared" si="172"/>
        <v/>
      </c>
      <c r="AF140" s="76" t="str">
        <f t="shared" si="173"/>
        <v/>
      </c>
      <c r="AG140" s="76"/>
      <c r="AH140" s="352"/>
      <c r="AI140" s="353" t="str">
        <f t="shared" si="174"/>
        <v/>
      </c>
      <c r="AJ140" s="352"/>
      <c r="AK140" s="352"/>
      <c r="AQ140" s="72" t="str">
        <f t="shared" si="175"/>
        <v/>
      </c>
    </row>
    <row r="141" spans="1:43" x14ac:dyDescent="0.25">
      <c r="A141" s="500"/>
      <c r="B141" s="433"/>
      <c r="C141" s="501"/>
      <c r="D141" s="124" t="str">
        <f>IF(ROWS($D$135:D141)&lt;=MAX($U$109:$U$130),INDEX($D$109:$D$130,MATCH(ROWS($D$135:D141),$U$109:$U$130,0)),"")</f>
        <v/>
      </c>
      <c r="E141" s="152" t="str">
        <f t="shared" si="163"/>
        <v/>
      </c>
      <c r="F141" s="152" t="str">
        <f t="shared" si="163"/>
        <v/>
      </c>
      <c r="G141" s="152" t="str">
        <f t="shared" si="163"/>
        <v/>
      </c>
      <c r="H141" s="152" t="str">
        <f t="shared" si="163"/>
        <v/>
      </c>
      <c r="I141" s="152" t="str">
        <f t="shared" si="163"/>
        <v/>
      </c>
      <c r="J141" s="152" t="str">
        <f t="shared" si="163"/>
        <v/>
      </c>
      <c r="K141" s="113" t="str">
        <f t="shared" si="163"/>
        <v/>
      </c>
      <c r="L141" s="152" t="str">
        <f t="shared" si="163"/>
        <v/>
      </c>
      <c r="M141" s="113" t="str">
        <f t="shared" si="163"/>
        <v/>
      </c>
      <c r="N141" s="193" t="str">
        <f t="shared" si="164"/>
        <v/>
      </c>
      <c r="O141" s="195" t="str">
        <f t="shared" si="165"/>
        <v/>
      </c>
      <c r="P141" s="195" t="str">
        <f t="shared" si="166"/>
        <v/>
      </c>
      <c r="Q141" s="194"/>
      <c r="R141" s="194"/>
      <c r="S141" s="196"/>
      <c r="T141" s="20" t="str">
        <f>IF(N141="O",MAX(T$133:T140)+1,"")</f>
        <v/>
      </c>
      <c r="U141" s="20" t="str">
        <f>IF(Q141="O",MAX(U$133:U140)+1,"")</f>
        <v/>
      </c>
      <c r="V141" s="73" t="str">
        <f t="shared" si="167"/>
        <v/>
      </c>
      <c r="W141" s="73" t="str">
        <f t="shared" si="168"/>
        <v/>
      </c>
      <c r="X141" s="73"/>
      <c r="Y141" s="74" t="str">
        <f t="shared" si="162"/>
        <v/>
      </c>
      <c r="Z141" s="74" t="str">
        <f t="shared" si="169"/>
        <v/>
      </c>
      <c r="AA141" s="74"/>
      <c r="AB141" s="75" t="str">
        <f t="shared" si="170"/>
        <v/>
      </c>
      <c r="AC141" s="75" t="str">
        <f t="shared" si="171"/>
        <v/>
      </c>
      <c r="AD141" s="75"/>
      <c r="AE141" s="76" t="str">
        <f t="shared" si="172"/>
        <v/>
      </c>
      <c r="AF141" s="76" t="str">
        <f t="shared" si="173"/>
        <v/>
      </c>
      <c r="AG141" s="76"/>
      <c r="AH141" s="352"/>
      <c r="AI141" s="353" t="str">
        <f t="shared" si="174"/>
        <v/>
      </c>
      <c r="AJ141" s="352"/>
      <c r="AK141" s="352"/>
      <c r="AQ141" s="72" t="str">
        <f t="shared" si="175"/>
        <v/>
      </c>
    </row>
    <row r="142" spans="1:43" x14ac:dyDescent="0.25">
      <c r="A142" s="500"/>
      <c r="B142" s="433"/>
      <c r="C142" s="501"/>
      <c r="D142" s="124" t="str">
        <f>IF(ROWS($D$135:D142)&lt;=MAX($U$109:$U$130),INDEX($D$109:$D$130,MATCH(ROWS($D$135:D142),$U$109:$U$130,0)),"")</f>
        <v/>
      </c>
      <c r="E142" s="152" t="str">
        <f t="shared" si="163"/>
        <v/>
      </c>
      <c r="F142" s="152" t="str">
        <f t="shared" si="163"/>
        <v/>
      </c>
      <c r="G142" s="152" t="str">
        <f t="shared" si="163"/>
        <v/>
      </c>
      <c r="H142" s="152" t="str">
        <f t="shared" si="163"/>
        <v/>
      </c>
      <c r="I142" s="152" t="str">
        <f t="shared" si="163"/>
        <v/>
      </c>
      <c r="J142" s="152" t="str">
        <f t="shared" si="163"/>
        <v/>
      </c>
      <c r="K142" s="113" t="str">
        <f t="shared" si="163"/>
        <v/>
      </c>
      <c r="L142" s="152" t="str">
        <f t="shared" si="163"/>
        <v/>
      </c>
      <c r="M142" s="113" t="str">
        <f t="shared" si="163"/>
        <v/>
      </c>
      <c r="N142" s="193" t="str">
        <f t="shared" si="164"/>
        <v/>
      </c>
      <c r="O142" s="195" t="str">
        <f t="shared" si="165"/>
        <v/>
      </c>
      <c r="P142" s="195" t="str">
        <f t="shared" si="166"/>
        <v/>
      </c>
      <c r="Q142" s="194"/>
      <c r="R142" s="194"/>
      <c r="S142" s="196"/>
      <c r="T142" s="20" t="str">
        <f>IF(N142="O",MAX(T$133:T141)+1,"")</f>
        <v/>
      </c>
      <c r="U142" s="20" t="str">
        <f>IF(Q142="O",MAX(U$133:U141)+1,"")</f>
        <v/>
      </c>
      <c r="V142" s="73" t="str">
        <f t="shared" si="167"/>
        <v/>
      </c>
      <c r="W142" s="73" t="str">
        <f t="shared" si="168"/>
        <v/>
      </c>
      <c r="X142" s="73"/>
      <c r="Y142" s="74" t="str">
        <f t="shared" si="162"/>
        <v/>
      </c>
      <c r="Z142" s="74" t="str">
        <f t="shared" si="169"/>
        <v/>
      </c>
      <c r="AA142" s="74"/>
      <c r="AB142" s="75" t="str">
        <f t="shared" si="170"/>
        <v/>
      </c>
      <c r="AC142" s="75" t="str">
        <f t="shared" si="171"/>
        <v/>
      </c>
      <c r="AD142" s="75"/>
      <c r="AE142" s="76" t="str">
        <f t="shared" si="172"/>
        <v/>
      </c>
      <c r="AF142" s="76" t="str">
        <f t="shared" si="173"/>
        <v/>
      </c>
      <c r="AG142" s="76"/>
      <c r="AH142" s="352"/>
      <c r="AI142" s="353" t="str">
        <f t="shared" si="174"/>
        <v/>
      </c>
      <c r="AJ142" s="352"/>
      <c r="AK142" s="352"/>
      <c r="AQ142" s="72" t="str">
        <f t="shared" si="175"/>
        <v/>
      </c>
    </row>
    <row r="143" spans="1:43" x14ac:dyDescent="0.25">
      <c r="A143" s="500"/>
      <c r="B143" s="433"/>
      <c r="C143" s="501"/>
      <c r="D143" s="217"/>
      <c r="E143" s="217"/>
      <c r="F143" s="217"/>
      <c r="G143" s="217"/>
      <c r="H143" s="217"/>
      <c r="I143" s="217"/>
      <c r="J143" s="217"/>
      <c r="K143" s="217"/>
      <c r="L143" s="217"/>
      <c r="M143" s="217"/>
      <c r="N143" s="217"/>
      <c r="O143" s="217"/>
      <c r="P143" s="217"/>
      <c r="Q143" s="217"/>
      <c r="R143" s="217"/>
      <c r="S143" s="218"/>
      <c r="T143" s="20" t="str">
        <f>IF(N143="O",MAX(T$133:T142)+1,"")</f>
        <v/>
      </c>
      <c r="U143" s="20" t="str">
        <f>IF(Q143="O",MAX(U$133:U142)+1,"")</f>
        <v/>
      </c>
      <c r="V143" s="361"/>
      <c r="W143" s="361"/>
      <c r="X143" s="361"/>
      <c r="Y143" s="361" t="str">
        <f t="shared" si="162"/>
        <v/>
      </c>
      <c r="Z143" s="361"/>
      <c r="AA143" s="361"/>
      <c r="AB143" s="361"/>
      <c r="AC143" s="361"/>
      <c r="AD143" s="361"/>
      <c r="AE143" s="361"/>
      <c r="AF143" s="361"/>
      <c r="AG143" s="361"/>
      <c r="AH143" s="363"/>
      <c r="AI143" s="364" t="str">
        <f t="shared" si="174"/>
        <v/>
      </c>
      <c r="AJ143" s="363"/>
      <c r="AK143" s="363"/>
      <c r="AQ143" s="72" t="str">
        <f t="shared" si="175"/>
        <v/>
      </c>
    </row>
    <row r="144" spans="1:43" x14ac:dyDescent="0.25">
      <c r="A144" s="500"/>
      <c r="B144" s="433"/>
      <c r="C144" s="517" t="s">
        <v>25</v>
      </c>
      <c r="D144" s="90"/>
      <c r="E144" s="153"/>
      <c r="F144" s="156"/>
      <c r="G144" s="156" t="str">
        <f t="shared" ref="G144:G156" si="176">IF(AND(E144="",F144=""),"",MOD(F144-E144,1))</f>
        <v/>
      </c>
      <c r="H144" s="156" t="str">
        <f t="shared" ref="H144:H156" si="177">IF(E144="","",IF($E144&lt;$AL$3,$AL$3-$E144,""))</f>
        <v/>
      </c>
      <c r="I144" s="156" t="str">
        <f t="shared" ref="I144:I156" si="178">IF(F144="","",IF($F144&gt;$AM$3,$F144-$AM$3,""))</f>
        <v/>
      </c>
      <c r="J144" s="153" t="str">
        <f t="shared" ref="J144:J156" si="179">IF(AND(H144="",I144=""),"",SUM(H144,I144))</f>
        <v/>
      </c>
      <c r="K144" s="92" t="str">
        <f t="shared" ref="K144:K156" si="180">IF(J144="","",J144*24)</f>
        <v/>
      </c>
      <c r="L144" s="153" t="str">
        <f>IF(AND(E144="",F144=""),"",IF(J144&lt;&gt;"",G144-J144,G144))</f>
        <v/>
      </c>
      <c r="M144" s="92" t="str">
        <f t="shared" ref="M144:M156" si="181">IF(L144="","",L144*24)</f>
        <v/>
      </c>
      <c r="N144" s="188" t="str">
        <f>IF(AND(K144="",M144=""),"",IF(OR(SUM($O$135:$P$142,K$144:K144,M$144:M144)&lt;=25,AND(SUM($O$135:$P$142,K$143:K143,M$143:M143)&lt;=25,SUM($O$135:$P$142,K$144:K144,M$144:M144)&gt;25)),"O","N"))</f>
        <v/>
      </c>
      <c r="O144" s="142" t="str">
        <f>IF(OR(N144="N",N144=""),"",IF(K144="","",IF((25-SUM(O$135:O143,P$135:P143))&gt;K144,K144,25-SUM(O$135:O143,P$135:P143))))</f>
        <v/>
      </c>
      <c r="P144" s="92" t="str">
        <f>IF(OR(N144="N",N144=""),"",IF(M144="","",IF(25-SUM($O$135:O144,$P$135:P143)&gt;M144,M144,25-SUM($O$135:O144,$P$135:P143))))</f>
        <v/>
      </c>
      <c r="Q144" s="94" t="str">
        <f t="shared" ref="Q144:Q156" si="182">IF(AND(N144="O",SUM(O144,P144)=SUM(K144,M144)),"",IF(AND(N144="O",SUM(O144,P144)&lt;SUM(K144,M144)),"O",IF(N144="N","O","")))</f>
        <v/>
      </c>
      <c r="R144" s="92" t="str">
        <f t="shared" ref="R144:R156" si="183">IF(Q144="","",IF(AND(N144="O",Q144="O"),IF(K144="","",K144-O144),IF(N144="N",IF(K144="","",K144),"")))</f>
        <v/>
      </c>
      <c r="S144" s="98" t="str">
        <f t="shared" ref="S144:S156" si="184">IF(Q144="","",IF(AND(N144="O",Q144="O"),IF(M144="","",M144-P144),IF(N144="N",IF(M144="","",M144),"")))</f>
        <v/>
      </c>
      <c r="T144" s="20" t="str">
        <f>IF(N144="O",MAX(T$133:T143)+1,"")</f>
        <v/>
      </c>
      <c r="U144" s="20" t="str">
        <f>IF(Q144="O",MAX(U$133:U143)+1,"")</f>
        <v/>
      </c>
      <c r="V144" s="73" t="str">
        <f t="shared" ref="V144:V156" si="185">IF(W144&lt;&gt;"",IF($B$5="temps complet",INDEX(TC_0_à_14,MATCH($B$3,INDICES_BRUT,0),MATCH($B$6,TC_NBI_0_à_14,0)),IF($B$5="temps partiel",INDEX(TP_0_à_14,MATCH($B$3,INDICES_BRUT,0),MATCH($B$6,TP_NBI_0_à_14,0)))),"")</f>
        <v/>
      </c>
      <c r="W144" s="73" t="str">
        <f t="shared" ref="W144:W156" si="186">IF(T144="","",IF(OR(AQ144="D",AQ144="F"),"",IF(OR(AND(N144="O",Q144="",P144&lt;=14),AND(N144="O",Q144="O",P144&lt;=14)),P144,14)))</f>
        <v/>
      </c>
      <c r="X144" s="73"/>
      <c r="Y144" s="74" t="str">
        <f t="shared" si="162"/>
        <v/>
      </c>
      <c r="Z144" s="74" t="str">
        <f t="shared" ref="Z144:Z156" si="187">IF(T144="","",IF(OR(AQ144="D",AQ144="F"),"",IF(OR(AND(N144="O",Q144="",P144&gt;14),AND(N144="O",Q144="O",P144&gt;14)),P144-14,"")))</f>
        <v/>
      </c>
      <c r="AA144" s="74"/>
      <c r="AB144" s="75" t="str">
        <f t="shared" ref="AB144:AB156" si="188">IF(AC144&lt;&gt;"",IF($B$5="temps complet",VLOOKUP($B$3,ZONE_TC,15,FALSE),IF($B$5="temps partiel",VLOOKUP($B$3,ZONE_TP,29,FALSE))),"")</f>
        <v/>
      </c>
      <c r="AC144" s="75" t="str">
        <f t="shared" ref="AC144:AC156" si="189">IF(T144="","",IF(OR(AND(OR(AQ144="D",AQ144="F"),N144="O",Q144=""),AND(OR(AQ144="D",AQ144="F"),N144="O",Q144="O")),P144,""))</f>
        <v/>
      </c>
      <c r="AD144" s="75"/>
      <c r="AE144" s="76" t="str">
        <f t="shared" ref="AE144:AE156" si="190">IF(AF144&lt;&gt;"",IF($B$5="temps complet",VLOOKUP($B$3,ZONE_TC,16,FALSE),IF($B$5="temps partiel",VLOOKUP($B$3,ZONE_TP,30,FALSE))),"")</f>
        <v/>
      </c>
      <c r="AF144" s="76" t="str">
        <f t="shared" ref="AF144:AF156" si="191">IF(T144="","",IF(O144="","",O144))</f>
        <v/>
      </c>
      <c r="AG144" s="76"/>
      <c r="AH144" s="352"/>
      <c r="AI144" s="353" t="str">
        <f t="shared" si="174"/>
        <v/>
      </c>
      <c r="AJ144" s="352"/>
      <c r="AK144" s="352"/>
      <c r="AQ144" s="72" t="str">
        <f t="shared" si="175"/>
        <v/>
      </c>
    </row>
    <row r="145" spans="1:43" ht="22.15" customHeight="1" x14ac:dyDescent="0.25">
      <c r="A145" s="500"/>
      <c r="B145" s="433"/>
      <c r="C145" s="517"/>
      <c r="D145" s="90"/>
      <c r="E145" s="153"/>
      <c r="F145" s="156"/>
      <c r="G145" s="156" t="str">
        <f t="shared" si="176"/>
        <v/>
      </c>
      <c r="H145" s="156" t="str">
        <f t="shared" si="177"/>
        <v/>
      </c>
      <c r="I145" s="156" t="str">
        <f t="shared" si="178"/>
        <v/>
      </c>
      <c r="J145" s="153" t="str">
        <f t="shared" si="179"/>
        <v/>
      </c>
      <c r="K145" s="92" t="str">
        <f t="shared" si="180"/>
        <v/>
      </c>
      <c r="L145" s="153" t="str">
        <f t="shared" ref="L145:L156" si="192">IF(AND(E145="",F145=""),"",IF(J145&lt;&gt;"",G145-J145,G145))</f>
        <v/>
      </c>
      <c r="M145" s="92" t="str">
        <f t="shared" si="181"/>
        <v/>
      </c>
      <c r="N145" s="188" t="str">
        <f>IF(AND(K145="",M145=""),"",IF(OR(SUM($O$135:$P$142,K$144:K145,M$144:M145)&lt;=25,AND(SUM($O$135:$P$142,K$143:K144,M$143:M144)&lt;=25,SUM($O$135:$P$142,K$144:K145,M$144:M145)&gt;25)),"O","N"))</f>
        <v/>
      </c>
      <c r="O145" s="142" t="str">
        <f>IF(OR(N145="N",N145=""),"",IF(K145="","",IF((25-SUM(O$135:O144,P$135:P144))&gt;K145,K145,25-SUM(O$135:O144,P$135:P144))))</f>
        <v/>
      </c>
      <c r="P145" s="92" t="str">
        <f>IF(OR(N145="N",N145=""),"",IF(M145="","",IF(25-SUM($O$135:O145,$P$135:P144)&gt;M145,M145,25-SUM($O$135:O145,$P$135:P144))))</f>
        <v/>
      </c>
      <c r="Q145" s="94" t="str">
        <f t="shared" si="182"/>
        <v/>
      </c>
      <c r="R145" s="92" t="str">
        <f t="shared" si="183"/>
        <v/>
      </c>
      <c r="S145" s="98" t="str">
        <f t="shared" si="184"/>
        <v/>
      </c>
      <c r="T145" s="20" t="str">
        <f>IF(N145="O",MAX(T$133:T144)+1,"")</f>
        <v/>
      </c>
      <c r="U145" s="20" t="str">
        <f>IF(Q145="O",MAX(U$133:U144)+1,"")</f>
        <v/>
      </c>
      <c r="V145" s="73" t="str">
        <f t="shared" si="185"/>
        <v/>
      </c>
      <c r="W145" s="73" t="str">
        <f t="shared" si="186"/>
        <v/>
      </c>
      <c r="X145" s="73"/>
      <c r="Y145" s="74" t="str">
        <f t="shared" si="162"/>
        <v/>
      </c>
      <c r="Z145" s="74" t="str">
        <f t="shared" si="187"/>
        <v/>
      </c>
      <c r="AA145" s="74"/>
      <c r="AB145" s="75" t="str">
        <f t="shared" si="188"/>
        <v/>
      </c>
      <c r="AC145" s="75" t="str">
        <f t="shared" si="189"/>
        <v/>
      </c>
      <c r="AD145" s="75"/>
      <c r="AE145" s="76" t="str">
        <f t="shared" si="190"/>
        <v/>
      </c>
      <c r="AF145" s="76" t="str">
        <f t="shared" si="191"/>
        <v/>
      </c>
      <c r="AG145" s="76"/>
      <c r="AH145" s="352"/>
      <c r="AI145" s="353" t="str">
        <f t="shared" si="174"/>
        <v/>
      </c>
      <c r="AJ145" s="352"/>
      <c r="AK145" s="352"/>
      <c r="AQ145" s="72" t="str">
        <f t="shared" si="175"/>
        <v/>
      </c>
    </row>
    <row r="146" spans="1:43" ht="14.45" customHeight="1" x14ac:dyDescent="0.25">
      <c r="A146" s="500"/>
      <c r="B146" s="433"/>
      <c r="C146" s="517"/>
      <c r="D146" s="90"/>
      <c r="E146" s="153"/>
      <c r="F146" s="156"/>
      <c r="G146" s="156" t="str">
        <f t="shared" si="176"/>
        <v/>
      </c>
      <c r="H146" s="156" t="str">
        <f t="shared" si="177"/>
        <v/>
      </c>
      <c r="I146" s="156" t="str">
        <f t="shared" si="178"/>
        <v/>
      </c>
      <c r="J146" s="153" t="str">
        <f t="shared" si="179"/>
        <v/>
      </c>
      <c r="K146" s="92" t="str">
        <f t="shared" si="180"/>
        <v/>
      </c>
      <c r="L146" s="153" t="str">
        <f t="shared" si="192"/>
        <v/>
      </c>
      <c r="M146" s="92" t="str">
        <f t="shared" si="181"/>
        <v/>
      </c>
      <c r="N146" s="188" t="str">
        <f>IF(AND(K146="",M146=""),"",IF(OR(SUM($O$135:$P$142,K$144:K146,M$144:M146)&lt;=25,AND(SUM($O$135:$P$142,K$143:K145,M$143:M145)&lt;=25,SUM($O$135:$P$142,K$144:K146,M$144:M146)&gt;25)),"O","N"))</f>
        <v/>
      </c>
      <c r="O146" s="142" t="str">
        <f>IF(OR(N146="N",N146=""),"",IF(K146="","",IF((25-SUM(O$135:O145,P$135:P145))&gt;K146,K146,25-SUM(O$135:O145,P$135:P145))))</f>
        <v/>
      </c>
      <c r="P146" s="92" t="str">
        <f>IF(OR(N146="N",N146=""),"",IF(M146="","",IF(25-SUM($O$135:O146,$P$135:P145)&gt;M146,M146,25-SUM($O$135:O146,$P$135:P145))))</f>
        <v/>
      </c>
      <c r="Q146" s="94" t="str">
        <f t="shared" si="182"/>
        <v/>
      </c>
      <c r="R146" s="92" t="str">
        <f t="shared" si="183"/>
        <v/>
      </c>
      <c r="S146" s="98" t="str">
        <f t="shared" si="184"/>
        <v/>
      </c>
      <c r="T146" s="20" t="str">
        <f>IF(N146="O",MAX(T$133:T145)+1,"")</f>
        <v/>
      </c>
      <c r="U146" s="20" t="str">
        <f>IF(Q146="O",MAX(U$133:U145)+1,"")</f>
        <v/>
      </c>
      <c r="V146" s="73" t="str">
        <f t="shared" si="185"/>
        <v/>
      </c>
      <c r="W146" s="73" t="str">
        <f t="shared" si="186"/>
        <v/>
      </c>
      <c r="X146" s="73"/>
      <c r="Y146" s="74" t="str">
        <f t="shared" si="162"/>
        <v/>
      </c>
      <c r="Z146" s="74" t="str">
        <f t="shared" si="187"/>
        <v/>
      </c>
      <c r="AA146" s="74"/>
      <c r="AB146" s="75" t="str">
        <f t="shared" si="188"/>
        <v/>
      </c>
      <c r="AC146" s="75" t="str">
        <f t="shared" si="189"/>
        <v/>
      </c>
      <c r="AD146" s="75"/>
      <c r="AE146" s="76" t="str">
        <f t="shared" si="190"/>
        <v/>
      </c>
      <c r="AF146" s="76" t="str">
        <f t="shared" si="191"/>
        <v/>
      </c>
      <c r="AG146" s="76"/>
      <c r="AH146" s="352"/>
      <c r="AI146" s="353" t="str">
        <f t="shared" si="174"/>
        <v/>
      </c>
      <c r="AJ146" s="352"/>
      <c r="AK146" s="352"/>
      <c r="AQ146" s="72" t="str">
        <f t="shared" si="175"/>
        <v/>
      </c>
    </row>
    <row r="147" spans="1:43" x14ac:dyDescent="0.25">
      <c r="A147" s="500"/>
      <c r="B147" s="433"/>
      <c r="C147" s="517"/>
      <c r="D147" s="90"/>
      <c r="E147" s="153"/>
      <c r="F147" s="156"/>
      <c r="G147" s="156" t="str">
        <f t="shared" si="176"/>
        <v/>
      </c>
      <c r="H147" s="156" t="str">
        <f t="shared" si="177"/>
        <v/>
      </c>
      <c r="I147" s="156" t="str">
        <f t="shared" si="178"/>
        <v/>
      </c>
      <c r="J147" s="153" t="str">
        <f t="shared" si="179"/>
        <v/>
      </c>
      <c r="K147" s="92" t="str">
        <f t="shared" si="180"/>
        <v/>
      </c>
      <c r="L147" s="153" t="str">
        <f t="shared" si="192"/>
        <v/>
      </c>
      <c r="M147" s="92" t="str">
        <f t="shared" si="181"/>
        <v/>
      </c>
      <c r="N147" s="188" t="str">
        <f>IF(AND(K147="",M147=""),"",IF(OR(SUM($O$135:$P$142,K$144:K147,M$144:M147)&lt;=25,AND(SUM($O$135:$P$142,K$143:K146,M$143:M146)&lt;=25,SUM($O$135:$P$142,K$144:K147,M$144:M147)&gt;25)),"O","N"))</f>
        <v/>
      </c>
      <c r="O147" s="142" t="str">
        <f>IF(OR(N147="N",N147=""),"",IF(K147="","",IF((25-SUM(O$135:O146,P$135:P146))&gt;K147,K147,25-SUM(O$135:O146,P$135:P146))))</f>
        <v/>
      </c>
      <c r="P147" s="92" t="str">
        <f>IF(OR(N147="N",N147=""),"",IF(M147="","",IF(25-SUM($O$135:O147,$P$135:P146)&gt;M147,M147,25-SUM($O$135:O147,$P$135:P146))))</f>
        <v/>
      </c>
      <c r="Q147" s="94" t="str">
        <f t="shared" si="182"/>
        <v/>
      </c>
      <c r="R147" s="92" t="str">
        <f t="shared" si="183"/>
        <v/>
      </c>
      <c r="S147" s="98" t="str">
        <f t="shared" si="184"/>
        <v/>
      </c>
      <c r="T147" s="20" t="str">
        <f>IF(N147="O",MAX(T$133:T146)+1,"")</f>
        <v/>
      </c>
      <c r="U147" s="20" t="str">
        <f>IF(Q147="O",MAX(U$133:U146)+1,"")</f>
        <v/>
      </c>
      <c r="V147" s="73" t="str">
        <f t="shared" si="185"/>
        <v/>
      </c>
      <c r="W147" s="73" t="str">
        <f t="shared" si="186"/>
        <v/>
      </c>
      <c r="X147" s="73"/>
      <c r="Y147" s="74" t="str">
        <f t="shared" si="162"/>
        <v/>
      </c>
      <c r="Z147" s="74" t="str">
        <f t="shared" si="187"/>
        <v/>
      </c>
      <c r="AA147" s="74"/>
      <c r="AB147" s="75" t="str">
        <f t="shared" si="188"/>
        <v/>
      </c>
      <c r="AC147" s="75" t="str">
        <f t="shared" si="189"/>
        <v/>
      </c>
      <c r="AD147" s="75"/>
      <c r="AE147" s="76" t="str">
        <f t="shared" si="190"/>
        <v/>
      </c>
      <c r="AF147" s="76" t="str">
        <f t="shared" si="191"/>
        <v/>
      </c>
      <c r="AG147" s="76"/>
      <c r="AH147" s="352"/>
      <c r="AI147" s="353" t="str">
        <f t="shared" si="174"/>
        <v/>
      </c>
      <c r="AJ147" s="352"/>
      <c r="AK147" s="352"/>
      <c r="AQ147" s="72" t="str">
        <f t="shared" si="175"/>
        <v/>
      </c>
    </row>
    <row r="148" spans="1:43" x14ac:dyDescent="0.25">
      <c r="A148" s="500"/>
      <c r="B148" s="433"/>
      <c r="C148" s="517"/>
      <c r="D148" s="90"/>
      <c r="E148" s="153"/>
      <c r="F148" s="156"/>
      <c r="G148" s="156" t="str">
        <f t="shared" si="176"/>
        <v/>
      </c>
      <c r="H148" s="156" t="str">
        <f t="shared" si="177"/>
        <v/>
      </c>
      <c r="I148" s="156" t="str">
        <f t="shared" si="178"/>
        <v/>
      </c>
      <c r="J148" s="153" t="str">
        <f t="shared" si="179"/>
        <v/>
      </c>
      <c r="K148" s="92" t="str">
        <f t="shared" si="180"/>
        <v/>
      </c>
      <c r="L148" s="153" t="str">
        <f t="shared" si="192"/>
        <v/>
      </c>
      <c r="M148" s="92" t="str">
        <f t="shared" si="181"/>
        <v/>
      </c>
      <c r="N148" s="188" t="str">
        <f>IF(AND(K148="",M148=""),"",IF(OR(SUM($O$135:$P$142,K$144:K148,M$144:M148)&lt;=25,AND(SUM($O$135:$P$142,K$143:K147,M$143:M147)&lt;=25,SUM($O$135:$P$142,K$144:K148,M$144:M148)&gt;25)),"O","N"))</f>
        <v/>
      </c>
      <c r="O148" s="142" t="str">
        <f>IF(OR(N148="N",N148=""),"",IF(K148="","",IF((25-SUM(O$135:O147,P$135:P147))&gt;K148,K148,25-SUM(O$135:O147,P$135:P147))))</f>
        <v/>
      </c>
      <c r="P148" s="92" t="str">
        <f>IF(OR(N148="N",N148=""),"",IF(M148="","",IF(25-SUM($O$135:O148,$P$135:P147)&gt;M148,M148,25-SUM($O$135:O148,$P$135:P147))))</f>
        <v/>
      </c>
      <c r="Q148" s="94" t="str">
        <f t="shared" si="182"/>
        <v/>
      </c>
      <c r="R148" s="92" t="str">
        <f t="shared" si="183"/>
        <v/>
      </c>
      <c r="S148" s="98" t="str">
        <f t="shared" si="184"/>
        <v/>
      </c>
      <c r="T148" s="20" t="str">
        <f>IF(N148="O",MAX(T$133:T147)+1,"")</f>
        <v/>
      </c>
      <c r="U148" s="20" t="str">
        <f>IF(Q148="O",MAX(U$133:U147)+1,"")</f>
        <v/>
      </c>
      <c r="V148" s="73" t="str">
        <f t="shared" si="185"/>
        <v/>
      </c>
      <c r="W148" s="73" t="str">
        <f t="shared" si="186"/>
        <v/>
      </c>
      <c r="X148" s="73"/>
      <c r="Y148" s="74" t="str">
        <f t="shared" si="162"/>
        <v/>
      </c>
      <c r="Z148" s="74" t="str">
        <f t="shared" si="187"/>
        <v/>
      </c>
      <c r="AA148" s="74"/>
      <c r="AB148" s="75" t="str">
        <f t="shared" si="188"/>
        <v/>
      </c>
      <c r="AC148" s="75" t="str">
        <f t="shared" si="189"/>
        <v/>
      </c>
      <c r="AD148" s="75"/>
      <c r="AE148" s="76" t="str">
        <f t="shared" si="190"/>
        <v/>
      </c>
      <c r="AF148" s="76" t="str">
        <f t="shared" si="191"/>
        <v/>
      </c>
      <c r="AG148" s="76"/>
      <c r="AH148" s="352"/>
      <c r="AI148" s="353" t="str">
        <f t="shared" si="174"/>
        <v/>
      </c>
      <c r="AJ148" s="352"/>
      <c r="AK148" s="352"/>
      <c r="AQ148" s="72" t="str">
        <f t="shared" si="175"/>
        <v/>
      </c>
    </row>
    <row r="149" spans="1:43" x14ac:dyDescent="0.25">
      <c r="A149" s="500"/>
      <c r="B149" s="433"/>
      <c r="C149" s="517"/>
      <c r="D149" s="90"/>
      <c r="E149" s="153"/>
      <c r="F149" s="156"/>
      <c r="G149" s="156" t="str">
        <f t="shared" si="176"/>
        <v/>
      </c>
      <c r="H149" s="156" t="str">
        <f t="shared" si="177"/>
        <v/>
      </c>
      <c r="I149" s="156" t="str">
        <f t="shared" si="178"/>
        <v/>
      </c>
      <c r="J149" s="153" t="str">
        <f t="shared" si="179"/>
        <v/>
      </c>
      <c r="K149" s="92" t="str">
        <f t="shared" si="180"/>
        <v/>
      </c>
      <c r="L149" s="153" t="str">
        <f t="shared" si="192"/>
        <v/>
      </c>
      <c r="M149" s="92" t="str">
        <f t="shared" si="181"/>
        <v/>
      </c>
      <c r="N149" s="188" t="str">
        <f>IF(AND(K149="",M149=""),"",IF(OR(SUM($O$135:$P$142,K$144:K149,M$144:M149)&lt;=25,AND(SUM($O$135:$P$142,K$143:K148,M$143:M148)&lt;=25,SUM($O$135:$P$142,K$144:K149,M$144:M149)&gt;25)),"O","N"))</f>
        <v/>
      </c>
      <c r="O149" s="142" t="str">
        <f>IF(OR(N149="N",N149=""),"",IF(K149="","",IF((25-SUM(O$135:O148,P$135:P148))&gt;K149,K149,25-SUM(O$135:O148,P$135:P148))))</f>
        <v/>
      </c>
      <c r="P149" s="92" t="str">
        <f>IF(OR(N149="N",N149=""),"",IF(M149="","",IF(25-SUM($O$135:O149,$P$135:P148)&gt;M149,M149,25-SUM($O$135:O149,$P$135:P148))))</f>
        <v/>
      </c>
      <c r="Q149" s="94" t="str">
        <f t="shared" si="182"/>
        <v/>
      </c>
      <c r="R149" s="92" t="str">
        <f t="shared" si="183"/>
        <v/>
      </c>
      <c r="S149" s="98" t="str">
        <f t="shared" si="184"/>
        <v/>
      </c>
      <c r="T149" s="20" t="str">
        <f>IF(N149="O",MAX(T$133:T148)+1,"")</f>
        <v/>
      </c>
      <c r="U149" s="20" t="str">
        <f>IF(Q149="O",MAX(U$133:U148)+1,"")</f>
        <v/>
      </c>
      <c r="V149" s="73" t="str">
        <f t="shared" si="185"/>
        <v/>
      </c>
      <c r="W149" s="73" t="str">
        <f t="shared" si="186"/>
        <v/>
      </c>
      <c r="X149" s="73"/>
      <c r="Y149" s="74" t="str">
        <f t="shared" si="162"/>
        <v/>
      </c>
      <c r="Z149" s="74" t="str">
        <f t="shared" si="187"/>
        <v/>
      </c>
      <c r="AA149" s="74"/>
      <c r="AB149" s="75" t="str">
        <f t="shared" si="188"/>
        <v/>
      </c>
      <c r="AC149" s="75" t="str">
        <f t="shared" si="189"/>
        <v/>
      </c>
      <c r="AD149" s="75"/>
      <c r="AE149" s="76" t="str">
        <f t="shared" si="190"/>
        <v/>
      </c>
      <c r="AF149" s="76" t="str">
        <f t="shared" si="191"/>
        <v/>
      </c>
      <c r="AG149" s="76"/>
      <c r="AH149" s="352"/>
      <c r="AI149" s="353" t="str">
        <f t="shared" si="174"/>
        <v/>
      </c>
      <c r="AJ149" s="352"/>
      <c r="AK149" s="352"/>
      <c r="AQ149" s="72" t="str">
        <f t="shared" si="175"/>
        <v/>
      </c>
    </row>
    <row r="150" spans="1:43" x14ac:dyDescent="0.25">
      <c r="A150" s="500"/>
      <c r="B150" s="433"/>
      <c r="C150" s="517"/>
      <c r="D150" s="90"/>
      <c r="E150" s="153"/>
      <c r="F150" s="156"/>
      <c r="G150" s="156" t="str">
        <f t="shared" si="176"/>
        <v/>
      </c>
      <c r="H150" s="156" t="str">
        <f t="shared" si="177"/>
        <v/>
      </c>
      <c r="I150" s="156" t="str">
        <f t="shared" si="178"/>
        <v/>
      </c>
      <c r="J150" s="153" t="str">
        <f t="shared" si="179"/>
        <v/>
      </c>
      <c r="K150" s="92" t="str">
        <f t="shared" si="180"/>
        <v/>
      </c>
      <c r="L150" s="153" t="str">
        <f t="shared" si="192"/>
        <v/>
      </c>
      <c r="M150" s="92" t="str">
        <f t="shared" si="181"/>
        <v/>
      </c>
      <c r="N150" s="188" t="str">
        <f>IF(AND(K150="",M150=""),"",IF(OR(SUM($O$135:$P$142,K$144:K150,M$144:M150)&lt;=25,AND(SUM($O$135:$P$142,K$143:K149,M$143:M149)&lt;=25,SUM($O$135:$P$142,K$144:K150,M$144:M150)&gt;25)),"O","N"))</f>
        <v/>
      </c>
      <c r="O150" s="142" t="str">
        <f>IF(OR(N150="N",N150=""),"",IF(K150="","",IF((25-SUM(O$135:O149,P$135:P149))&gt;K150,K150,25-SUM(O$135:O149,P$135:P149))))</f>
        <v/>
      </c>
      <c r="P150" s="92" t="str">
        <f>IF(OR(N150="N",N150=""),"",IF(M150="","",IF(25-SUM($O$135:O150,$P$135:P149)&gt;M150,M150,25-SUM($O$135:O150,$P$135:P149))))</f>
        <v/>
      </c>
      <c r="Q150" s="94" t="str">
        <f t="shared" si="182"/>
        <v/>
      </c>
      <c r="R150" s="92" t="str">
        <f t="shared" si="183"/>
        <v/>
      </c>
      <c r="S150" s="98" t="str">
        <f t="shared" si="184"/>
        <v/>
      </c>
      <c r="T150" s="20" t="str">
        <f>IF(N150="O",MAX(T$133:T149)+1,"")</f>
        <v/>
      </c>
      <c r="U150" s="20" t="str">
        <f>IF(Q150="O",MAX(U$133:U149)+1,"")</f>
        <v/>
      </c>
      <c r="V150" s="73" t="str">
        <f t="shared" si="185"/>
        <v/>
      </c>
      <c r="W150" s="73" t="str">
        <f t="shared" si="186"/>
        <v/>
      </c>
      <c r="X150" s="73"/>
      <c r="Y150" s="74" t="str">
        <f t="shared" si="162"/>
        <v/>
      </c>
      <c r="Z150" s="74" t="str">
        <f t="shared" si="187"/>
        <v/>
      </c>
      <c r="AA150" s="74"/>
      <c r="AB150" s="75" t="str">
        <f t="shared" si="188"/>
        <v/>
      </c>
      <c r="AC150" s="75" t="str">
        <f t="shared" si="189"/>
        <v/>
      </c>
      <c r="AD150" s="75"/>
      <c r="AE150" s="76" t="str">
        <f t="shared" si="190"/>
        <v/>
      </c>
      <c r="AF150" s="76" t="str">
        <f t="shared" si="191"/>
        <v/>
      </c>
      <c r="AG150" s="76"/>
      <c r="AH150" s="352"/>
      <c r="AI150" s="353" t="str">
        <f t="shared" si="174"/>
        <v/>
      </c>
      <c r="AJ150" s="352"/>
      <c r="AK150" s="352"/>
      <c r="AQ150" s="72" t="str">
        <f t="shared" si="175"/>
        <v/>
      </c>
    </row>
    <row r="151" spans="1:43" x14ac:dyDescent="0.25">
      <c r="A151" s="500"/>
      <c r="B151" s="433"/>
      <c r="C151" s="517"/>
      <c r="D151" s="90"/>
      <c r="E151" s="153"/>
      <c r="F151" s="156"/>
      <c r="G151" s="156" t="str">
        <f t="shared" si="176"/>
        <v/>
      </c>
      <c r="H151" s="156" t="str">
        <f t="shared" si="177"/>
        <v/>
      </c>
      <c r="I151" s="156" t="str">
        <f t="shared" si="178"/>
        <v/>
      </c>
      <c r="J151" s="153" t="str">
        <f t="shared" si="179"/>
        <v/>
      </c>
      <c r="K151" s="92" t="str">
        <f t="shared" si="180"/>
        <v/>
      </c>
      <c r="L151" s="153" t="str">
        <f t="shared" si="192"/>
        <v/>
      </c>
      <c r="M151" s="92" t="str">
        <f t="shared" si="181"/>
        <v/>
      </c>
      <c r="N151" s="188" t="str">
        <f>IF(AND(K151="",M151=""),"",IF(OR(SUM($O$135:$P$142,K$144:K151,M$144:M151)&lt;=25,AND(SUM($O$135:$P$142,K$143:K150,M$143:M150)&lt;=25,SUM($O$135:$P$142,K$144:K151,M$144:M151)&gt;25)),"O","N"))</f>
        <v/>
      </c>
      <c r="O151" s="142" t="str">
        <f>IF(OR(N151="N",N151=""),"",IF(K151="","",IF((25-SUM(O$135:O150,P$135:P150))&gt;K151,K151,25-SUM(O$135:O150,P$135:P150))))</f>
        <v/>
      </c>
      <c r="P151" s="92" t="str">
        <f>IF(OR(N151="N",N151=""),"",IF(M151="","",IF(25-SUM($O$135:O151,$P$135:P150)&gt;M151,M151,25-SUM($O$135:O151,$P$135:P150))))</f>
        <v/>
      </c>
      <c r="Q151" s="94" t="str">
        <f t="shared" si="182"/>
        <v/>
      </c>
      <c r="R151" s="92" t="str">
        <f t="shared" si="183"/>
        <v/>
      </c>
      <c r="S151" s="98" t="str">
        <f t="shared" si="184"/>
        <v/>
      </c>
      <c r="T151" s="20" t="str">
        <f>IF(N151="O",MAX(T$133:T150)+1,"")</f>
        <v/>
      </c>
      <c r="U151" s="20" t="str">
        <f>IF(Q151="O",MAX(U$133:U150)+1,"")</f>
        <v/>
      </c>
      <c r="V151" s="73" t="str">
        <f t="shared" si="185"/>
        <v/>
      </c>
      <c r="W151" s="73" t="str">
        <f t="shared" si="186"/>
        <v/>
      </c>
      <c r="X151" s="73"/>
      <c r="Y151" s="74" t="str">
        <f t="shared" si="162"/>
        <v/>
      </c>
      <c r="Z151" s="74" t="str">
        <f t="shared" si="187"/>
        <v/>
      </c>
      <c r="AA151" s="74"/>
      <c r="AB151" s="75" t="str">
        <f t="shared" si="188"/>
        <v/>
      </c>
      <c r="AC151" s="75" t="str">
        <f t="shared" si="189"/>
        <v/>
      </c>
      <c r="AD151" s="75"/>
      <c r="AE151" s="76" t="str">
        <f t="shared" si="190"/>
        <v/>
      </c>
      <c r="AF151" s="76" t="str">
        <f t="shared" si="191"/>
        <v/>
      </c>
      <c r="AG151" s="76"/>
      <c r="AH151" s="352"/>
      <c r="AI151" s="353" t="str">
        <f t="shared" si="174"/>
        <v/>
      </c>
      <c r="AJ151" s="352"/>
      <c r="AK151" s="352"/>
      <c r="AQ151" s="72" t="str">
        <f t="shared" si="175"/>
        <v/>
      </c>
    </row>
    <row r="152" spans="1:43" x14ac:dyDescent="0.25">
      <c r="A152" s="500"/>
      <c r="B152" s="433"/>
      <c r="C152" s="517"/>
      <c r="D152" s="90"/>
      <c r="E152" s="153"/>
      <c r="F152" s="156"/>
      <c r="G152" s="156" t="str">
        <f t="shared" si="176"/>
        <v/>
      </c>
      <c r="H152" s="156" t="str">
        <f t="shared" si="177"/>
        <v/>
      </c>
      <c r="I152" s="156" t="str">
        <f t="shared" si="178"/>
        <v/>
      </c>
      <c r="J152" s="153" t="str">
        <f t="shared" si="179"/>
        <v/>
      </c>
      <c r="K152" s="92" t="str">
        <f t="shared" si="180"/>
        <v/>
      </c>
      <c r="L152" s="153" t="str">
        <f t="shared" si="192"/>
        <v/>
      </c>
      <c r="M152" s="92" t="str">
        <f t="shared" si="181"/>
        <v/>
      </c>
      <c r="N152" s="188" t="str">
        <f>IF(AND(K152="",M152=""),"",IF(OR(SUM($O$135:$P$142,K$144:K152,M$144:M152)&lt;=25,AND(SUM($O$135:$P$142,K$143:K151,M$143:M151)&lt;=25,SUM($O$135:$P$142,K$144:K152,M$144:M152)&gt;25)),"O","N"))</f>
        <v/>
      </c>
      <c r="O152" s="142" t="str">
        <f>IF(OR(N152="N",N152=""),"",IF(K152="","",IF((25-SUM(O$135:O151,P$135:P151))&gt;K152,K152,25-SUM(O$135:O151,P$135:P151))))</f>
        <v/>
      </c>
      <c r="P152" s="92" t="str">
        <f>IF(OR(N152="N",N152=""),"",IF(M152="","",IF(25-SUM($O$135:O152,$P$135:P151)&gt;M152,M152,25-SUM($O$135:O152,$P$135:P151))))</f>
        <v/>
      </c>
      <c r="Q152" s="94" t="str">
        <f t="shared" si="182"/>
        <v/>
      </c>
      <c r="R152" s="92" t="str">
        <f t="shared" si="183"/>
        <v/>
      </c>
      <c r="S152" s="98" t="str">
        <f t="shared" si="184"/>
        <v/>
      </c>
      <c r="T152" s="20" t="str">
        <f>IF(N152="O",MAX(T$133:T151)+1,"")</f>
        <v/>
      </c>
      <c r="U152" s="20" t="str">
        <f>IF(Q152="O",MAX(U$133:U151)+1,"")</f>
        <v/>
      </c>
      <c r="V152" s="73" t="str">
        <f t="shared" si="185"/>
        <v/>
      </c>
      <c r="W152" s="73" t="str">
        <f t="shared" si="186"/>
        <v/>
      </c>
      <c r="X152" s="73"/>
      <c r="Y152" s="74" t="str">
        <f t="shared" si="162"/>
        <v/>
      </c>
      <c r="Z152" s="74" t="str">
        <f t="shared" si="187"/>
        <v/>
      </c>
      <c r="AA152" s="74"/>
      <c r="AB152" s="75" t="str">
        <f t="shared" si="188"/>
        <v/>
      </c>
      <c r="AC152" s="75" t="str">
        <f t="shared" si="189"/>
        <v/>
      </c>
      <c r="AD152" s="75"/>
      <c r="AE152" s="76" t="str">
        <f t="shared" si="190"/>
        <v/>
      </c>
      <c r="AF152" s="76" t="str">
        <f t="shared" si="191"/>
        <v/>
      </c>
      <c r="AG152" s="76"/>
      <c r="AH152" s="352"/>
      <c r="AI152" s="353" t="str">
        <f t="shared" si="174"/>
        <v/>
      </c>
      <c r="AJ152" s="352"/>
      <c r="AK152" s="352"/>
      <c r="AQ152" s="72" t="str">
        <f t="shared" si="175"/>
        <v/>
      </c>
    </row>
    <row r="153" spans="1:43" x14ac:dyDescent="0.25">
      <c r="A153" s="500"/>
      <c r="B153" s="433"/>
      <c r="C153" s="517"/>
      <c r="D153" s="90"/>
      <c r="E153" s="153"/>
      <c r="F153" s="156"/>
      <c r="G153" s="156" t="str">
        <f t="shared" si="176"/>
        <v/>
      </c>
      <c r="H153" s="156" t="str">
        <f t="shared" si="177"/>
        <v/>
      </c>
      <c r="I153" s="156" t="str">
        <f t="shared" si="178"/>
        <v/>
      </c>
      <c r="J153" s="153" t="str">
        <f t="shared" si="179"/>
        <v/>
      </c>
      <c r="K153" s="92" t="str">
        <f t="shared" si="180"/>
        <v/>
      </c>
      <c r="L153" s="153" t="str">
        <f t="shared" si="192"/>
        <v/>
      </c>
      <c r="M153" s="92" t="str">
        <f t="shared" si="181"/>
        <v/>
      </c>
      <c r="N153" s="188" t="str">
        <f>IF(AND(K153="",M153=""),"",IF(OR(SUM($O$135:$P$142,K$144:K153,M$144:M153)&lt;=25,AND(SUM($O$135:$P$142,K$143:K152,M$143:M152)&lt;=25,SUM($O$135:$P$142,K$144:K153,M$144:M153)&gt;25)),"O","N"))</f>
        <v/>
      </c>
      <c r="O153" s="142" t="str">
        <f>IF(OR(N153="N",N153=""),"",IF(K153="","",IF((25-SUM(O$135:O152,P$135:P152))&gt;K153,K153,25-SUM(O$135:O152,P$135:P152))))</f>
        <v/>
      </c>
      <c r="P153" s="92" t="str">
        <f>IF(OR(N153="N",N153=""),"",IF(M153="","",IF(25-SUM($O$135:O153,$P$135:P152)&gt;M153,M153,25-SUM($O$135:O153,$P$135:P152))))</f>
        <v/>
      </c>
      <c r="Q153" s="94" t="str">
        <f t="shared" si="182"/>
        <v/>
      </c>
      <c r="R153" s="92" t="str">
        <f t="shared" si="183"/>
        <v/>
      </c>
      <c r="S153" s="98" t="str">
        <f t="shared" si="184"/>
        <v/>
      </c>
      <c r="T153" s="20" t="str">
        <f>IF(N153="O",MAX(T$133:T152)+1,"")</f>
        <v/>
      </c>
      <c r="U153" s="20" t="str">
        <f>IF(Q153="O",MAX(U$133:U152)+1,"")</f>
        <v/>
      </c>
      <c r="V153" s="73" t="str">
        <f t="shared" si="185"/>
        <v/>
      </c>
      <c r="W153" s="73" t="str">
        <f t="shared" si="186"/>
        <v/>
      </c>
      <c r="X153" s="73"/>
      <c r="Y153" s="74" t="str">
        <f t="shared" si="162"/>
        <v/>
      </c>
      <c r="Z153" s="74" t="str">
        <f t="shared" si="187"/>
        <v/>
      </c>
      <c r="AA153" s="74"/>
      <c r="AB153" s="75" t="str">
        <f t="shared" si="188"/>
        <v/>
      </c>
      <c r="AC153" s="75" t="str">
        <f t="shared" si="189"/>
        <v/>
      </c>
      <c r="AD153" s="75"/>
      <c r="AE153" s="76" t="str">
        <f t="shared" si="190"/>
        <v/>
      </c>
      <c r="AF153" s="76" t="str">
        <f t="shared" si="191"/>
        <v/>
      </c>
      <c r="AG153" s="76"/>
      <c r="AH153" s="352"/>
      <c r="AI153" s="353" t="str">
        <f t="shared" si="174"/>
        <v/>
      </c>
      <c r="AJ153" s="352"/>
      <c r="AK153" s="352"/>
      <c r="AQ153" s="72" t="str">
        <f t="shared" si="175"/>
        <v/>
      </c>
    </row>
    <row r="154" spans="1:43" x14ac:dyDescent="0.25">
      <c r="A154" s="500"/>
      <c r="B154" s="433"/>
      <c r="C154" s="517"/>
      <c r="D154" s="90"/>
      <c r="E154" s="153"/>
      <c r="F154" s="156"/>
      <c r="G154" s="156" t="str">
        <f t="shared" si="176"/>
        <v/>
      </c>
      <c r="H154" s="156" t="str">
        <f t="shared" si="177"/>
        <v/>
      </c>
      <c r="I154" s="156" t="str">
        <f t="shared" si="178"/>
        <v/>
      </c>
      <c r="J154" s="153" t="str">
        <f t="shared" si="179"/>
        <v/>
      </c>
      <c r="K154" s="92" t="str">
        <f t="shared" si="180"/>
        <v/>
      </c>
      <c r="L154" s="153" t="str">
        <f t="shared" si="192"/>
        <v/>
      </c>
      <c r="M154" s="92" t="str">
        <f t="shared" si="181"/>
        <v/>
      </c>
      <c r="N154" s="188" t="str">
        <f>IF(AND(K154="",M154=""),"",IF(OR(SUM($O$135:$P$142,K$144:K154,M$144:M154)&lt;=25,AND(SUM($O$135:$P$142,K$143:K153,M$143:M153)&lt;=25,SUM($O$135:$P$142,K$144:K154,M$144:M154)&gt;25)),"O","N"))</f>
        <v/>
      </c>
      <c r="O154" s="142" t="str">
        <f>IF(OR(N154="N",N154=""),"",IF(K154="","",IF((25-SUM(O$135:O153,P$135:P153))&gt;K154,K154,25-SUM(O$135:O153,P$135:P153))))</f>
        <v/>
      </c>
      <c r="P154" s="92" t="str">
        <f>IF(OR(N154="N",N154=""),"",IF(M154="","",IF(25-SUM($O$135:O154,$P$135:P153)&gt;M154,M154,25-SUM($O$135:O154,$P$135:P153))))</f>
        <v/>
      </c>
      <c r="Q154" s="94" t="str">
        <f t="shared" si="182"/>
        <v/>
      </c>
      <c r="R154" s="92" t="str">
        <f t="shared" si="183"/>
        <v/>
      </c>
      <c r="S154" s="98" t="str">
        <f t="shared" si="184"/>
        <v/>
      </c>
      <c r="T154" s="20" t="str">
        <f>IF(N154="O",MAX(T$133:T153)+1,"")</f>
        <v/>
      </c>
      <c r="U154" s="20" t="str">
        <f>IF(Q154="O",MAX(U$133:U153)+1,"")</f>
        <v/>
      </c>
      <c r="V154" s="73" t="str">
        <f t="shared" si="185"/>
        <v/>
      </c>
      <c r="W154" s="73" t="str">
        <f t="shared" si="186"/>
        <v/>
      </c>
      <c r="X154" s="73"/>
      <c r="Y154" s="74" t="str">
        <f t="shared" si="162"/>
        <v/>
      </c>
      <c r="Z154" s="74" t="str">
        <f t="shared" si="187"/>
        <v/>
      </c>
      <c r="AA154" s="74"/>
      <c r="AB154" s="75" t="str">
        <f t="shared" si="188"/>
        <v/>
      </c>
      <c r="AC154" s="75" t="str">
        <f t="shared" si="189"/>
        <v/>
      </c>
      <c r="AD154" s="75"/>
      <c r="AE154" s="76" t="str">
        <f t="shared" si="190"/>
        <v/>
      </c>
      <c r="AF154" s="76" t="str">
        <f t="shared" si="191"/>
        <v/>
      </c>
      <c r="AG154" s="76"/>
      <c r="AH154" s="352"/>
      <c r="AI154" s="353" t="str">
        <f t="shared" si="174"/>
        <v/>
      </c>
      <c r="AJ154" s="352"/>
      <c r="AK154" s="352"/>
      <c r="AQ154" s="72" t="str">
        <f t="shared" si="175"/>
        <v/>
      </c>
    </row>
    <row r="155" spans="1:43" x14ac:dyDescent="0.25">
      <c r="A155" s="500"/>
      <c r="B155" s="433"/>
      <c r="C155" s="517"/>
      <c r="D155" s="90"/>
      <c r="E155" s="153"/>
      <c r="F155" s="156"/>
      <c r="G155" s="156" t="str">
        <f t="shared" si="176"/>
        <v/>
      </c>
      <c r="H155" s="156" t="str">
        <f t="shared" si="177"/>
        <v/>
      </c>
      <c r="I155" s="156" t="str">
        <f t="shared" si="178"/>
        <v/>
      </c>
      <c r="J155" s="153" t="str">
        <f t="shared" si="179"/>
        <v/>
      </c>
      <c r="K155" s="92" t="str">
        <f t="shared" si="180"/>
        <v/>
      </c>
      <c r="L155" s="153" t="str">
        <f t="shared" si="192"/>
        <v/>
      </c>
      <c r="M155" s="92" t="str">
        <f t="shared" si="181"/>
        <v/>
      </c>
      <c r="N155" s="188" t="str">
        <f>IF(AND(K155="",M155=""),"",IF(OR(SUM($O$135:$P$142,K$144:K155,M$144:M155)&lt;=25,AND(SUM($O$135:$P$142,K$143:K154,M$143:M154)&lt;=25,SUM($O$135:$P$142,K$144:K155,M$144:M155)&gt;25)),"O","N"))</f>
        <v/>
      </c>
      <c r="O155" s="142" t="str">
        <f>IF(OR(N155="N",N155=""),"",IF(K155="","",IF((25-SUM(O$135:O154,P$135:P154))&gt;K155,K155,25-SUM(O$135:O154,P$135:P154))))</f>
        <v/>
      </c>
      <c r="P155" s="92" t="str">
        <f>IF(OR(N155="N",N155=""),"",IF(M155="","",IF(25-SUM($O$135:O155,$P$135:P154)&gt;M155,M155,25-SUM($O$135:O155,$P$135:P154))))</f>
        <v/>
      </c>
      <c r="Q155" s="94" t="str">
        <f t="shared" si="182"/>
        <v/>
      </c>
      <c r="R155" s="92" t="str">
        <f t="shared" si="183"/>
        <v/>
      </c>
      <c r="S155" s="98" t="str">
        <f t="shared" si="184"/>
        <v/>
      </c>
      <c r="T155" s="20" t="str">
        <f>IF(N155="O",MAX(T$133:T154)+1,"")</f>
        <v/>
      </c>
      <c r="U155" s="20" t="str">
        <f>IF(Q155="O",MAX(U$133:U154)+1,"")</f>
        <v/>
      </c>
      <c r="V155" s="73" t="str">
        <f t="shared" si="185"/>
        <v/>
      </c>
      <c r="W155" s="73" t="str">
        <f t="shared" si="186"/>
        <v/>
      </c>
      <c r="X155" s="73"/>
      <c r="Y155" s="74" t="str">
        <f t="shared" si="162"/>
        <v/>
      </c>
      <c r="Z155" s="74" t="str">
        <f t="shared" si="187"/>
        <v/>
      </c>
      <c r="AA155" s="74"/>
      <c r="AB155" s="75" t="str">
        <f t="shared" si="188"/>
        <v/>
      </c>
      <c r="AC155" s="75" t="str">
        <f t="shared" si="189"/>
        <v/>
      </c>
      <c r="AD155" s="75"/>
      <c r="AE155" s="76" t="str">
        <f t="shared" si="190"/>
        <v/>
      </c>
      <c r="AF155" s="76" t="str">
        <f t="shared" si="191"/>
        <v/>
      </c>
      <c r="AG155" s="76"/>
      <c r="AH155" s="352"/>
      <c r="AI155" s="353" t="str">
        <f t="shared" si="174"/>
        <v/>
      </c>
      <c r="AJ155" s="352"/>
      <c r="AK155" s="352"/>
      <c r="AQ155" s="72" t="str">
        <f t="shared" si="175"/>
        <v/>
      </c>
    </row>
    <row r="156" spans="1:43" x14ac:dyDescent="0.25">
      <c r="A156" s="500"/>
      <c r="B156" s="433"/>
      <c r="C156" s="517"/>
      <c r="D156" s="90"/>
      <c r="E156" s="153"/>
      <c r="F156" s="156"/>
      <c r="G156" s="156" t="str">
        <f t="shared" si="176"/>
        <v/>
      </c>
      <c r="H156" s="156" t="str">
        <f t="shared" si="177"/>
        <v/>
      </c>
      <c r="I156" s="156" t="str">
        <f t="shared" si="178"/>
        <v/>
      </c>
      <c r="J156" s="153" t="str">
        <f t="shared" si="179"/>
        <v/>
      </c>
      <c r="K156" s="92" t="str">
        <f t="shared" si="180"/>
        <v/>
      </c>
      <c r="L156" s="153" t="str">
        <f t="shared" si="192"/>
        <v/>
      </c>
      <c r="M156" s="92" t="str">
        <f t="shared" si="181"/>
        <v/>
      </c>
      <c r="N156" s="188" t="str">
        <f>IF(AND(K156="",M156=""),"",IF(OR(SUM($O$135:$P$142,K$144:K156,M$144:M156)&lt;=25,AND(SUM($O$135:$P$142,K$143:K155,M$143:M155)&lt;=25,SUM($O$135:$P$142,K$144:K156,M$144:M156)&gt;25)),"O","N"))</f>
        <v/>
      </c>
      <c r="O156" s="142" t="str">
        <f>IF(OR(N156="N",N156=""),"",IF(K156="","",IF((25-SUM(O$135:O155,P$135:P155))&gt;K156,K156,25-SUM(O$135:O155,P$135:P155))))</f>
        <v/>
      </c>
      <c r="P156" s="92" t="str">
        <f>IF(OR(N156="N",N156=""),"",IF(M156="","",IF(25-SUM($O$135:O156,$P$135:P155)&gt;M156,M156,25-SUM($O$135:O156,$P$135:P155))))</f>
        <v/>
      </c>
      <c r="Q156" s="94" t="str">
        <f t="shared" si="182"/>
        <v/>
      </c>
      <c r="R156" s="92" t="str">
        <f t="shared" si="183"/>
        <v/>
      </c>
      <c r="S156" s="98" t="str">
        <f t="shared" si="184"/>
        <v/>
      </c>
      <c r="T156" s="20" t="str">
        <f>IF(N156="O",MAX(T$133:T155)+1,"")</f>
        <v/>
      </c>
      <c r="U156" s="20" t="str">
        <f>IF(Q156="O",MAX(U$133:U155)+1,"")</f>
        <v/>
      </c>
      <c r="V156" s="73" t="str">
        <f t="shared" si="185"/>
        <v/>
      </c>
      <c r="W156" s="73" t="str">
        <f t="shared" si="186"/>
        <v/>
      </c>
      <c r="X156" s="73"/>
      <c r="Y156" s="74" t="str">
        <f t="shared" si="162"/>
        <v/>
      </c>
      <c r="Z156" s="74" t="str">
        <f t="shared" si="187"/>
        <v/>
      </c>
      <c r="AA156" s="74"/>
      <c r="AB156" s="75" t="str">
        <f t="shared" si="188"/>
        <v/>
      </c>
      <c r="AC156" s="75" t="str">
        <f t="shared" si="189"/>
        <v/>
      </c>
      <c r="AD156" s="75"/>
      <c r="AE156" s="76" t="str">
        <f t="shared" si="190"/>
        <v/>
      </c>
      <c r="AF156" s="76" t="str">
        <f t="shared" si="191"/>
        <v/>
      </c>
      <c r="AG156" s="76"/>
      <c r="AH156" s="352"/>
      <c r="AI156" s="353" t="str">
        <f t="shared" si="174"/>
        <v/>
      </c>
      <c r="AJ156" s="352"/>
      <c r="AK156" s="352"/>
      <c r="AQ156" s="72" t="str">
        <f t="shared" si="175"/>
        <v/>
      </c>
    </row>
    <row r="157" spans="1:43" ht="18" thickBot="1" x14ac:dyDescent="0.35">
      <c r="A157" s="500"/>
      <c r="B157" s="433"/>
      <c r="C157" s="517"/>
      <c r="D157" s="146"/>
      <c r="E157" s="151"/>
      <c r="F157" s="170"/>
      <c r="G157" s="170"/>
      <c r="H157" s="518" t="s">
        <v>26</v>
      </c>
      <c r="I157" s="518"/>
      <c r="J157" s="151">
        <f>SUM(J144:J153)</f>
        <v>0</v>
      </c>
      <c r="K157" s="116">
        <f>SUM(K135:K156)</f>
        <v>0</v>
      </c>
      <c r="L157" s="151">
        <f>SUM(L144:L153)</f>
        <v>0</v>
      </c>
      <c r="M157" s="116">
        <f>L157*24</f>
        <v>0</v>
      </c>
      <c r="N157" s="145"/>
      <c r="O157" s="519">
        <f>SUM(O135:P156)</f>
        <v>0</v>
      </c>
      <c r="P157" s="519"/>
      <c r="Q157" s="130"/>
      <c r="R157" s="179">
        <f>SUM(R142:R156)</f>
        <v>0</v>
      </c>
      <c r="S157" s="179">
        <f>SUM(S142:S156)</f>
        <v>0</v>
      </c>
      <c r="V157" s="357"/>
      <c r="W157" s="390">
        <f>SUM(W135:W156)</f>
        <v>0</v>
      </c>
      <c r="X157" s="492">
        <f>CEILING(W157,0.25)</f>
        <v>0</v>
      </c>
      <c r="Y157" s="358"/>
      <c r="Z157" s="391">
        <f>SUM(Z135:Z156)</f>
        <v>0</v>
      </c>
      <c r="AA157" s="493">
        <f>CEILING(Z157,0.25)</f>
        <v>0</v>
      </c>
      <c r="AB157" s="359"/>
      <c r="AC157" s="392">
        <f>SUM(AC135:AC156)</f>
        <v>0</v>
      </c>
      <c r="AD157" s="494">
        <f>CEILING(AC157,0.25)</f>
        <v>0</v>
      </c>
      <c r="AE157" s="360"/>
      <c r="AF157" s="393">
        <f>SUM(AF135:AF156)</f>
        <v>0</v>
      </c>
      <c r="AG157" s="495">
        <f>CEILING(AF157,0.25)</f>
        <v>0</v>
      </c>
      <c r="AH157" s="352"/>
      <c r="AI157" s="490">
        <f>SUM(AI135:AI156)</f>
        <v>0</v>
      </c>
      <c r="AJ157" s="352"/>
      <c r="AK157" s="352"/>
      <c r="AQ157" s="72" t="str">
        <f t="shared" si="175"/>
        <v/>
      </c>
    </row>
    <row r="158" spans="1:43" ht="18" thickBot="1" x14ac:dyDescent="0.35">
      <c r="A158" s="133"/>
      <c r="B158" s="434"/>
      <c r="C158" s="134"/>
      <c r="D158" s="135"/>
      <c r="E158" s="163"/>
      <c r="F158" s="172"/>
      <c r="G158" s="172"/>
      <c r="H158" s="136"/>
      <c r="I158" s="136"/>
      <c r="J158" s="163"/>
      <c r="K158" s="242">
        <f>CEILING(K157,0.25)</f>
        <v>0</v>
      </c>
      <c r="L158" s="254"/>
      <c r="M158" s="242">
        <f>CEILING(M157,0.25)</f>
        <v>0</v>
      </c>
      <c r="N158" s="268"/>
      <c r="O158" s="497">
        <f>CEILING(O157,0.25)</f>
        <v>0</v>
      </c>
      <c r="P158" s="497"/>
      <c r="Q158" s="138"/>
      <c r="R158" s="138"/>
      <c r="S158" s="137"/>
      <c r="V158" s="357"/>
      <c r="W158" s="390">
        <f>SUMPRODUCT(V135:V156,W135:W156)</f>
        <v>0</v>
      </c>
      <c r="X158" s="492"/>
      <c r="Y158" s="358"/>
      <c r="Z158" s="391">
        <f>SUMPRODUCT(Y135:Y156,Z135:Z156)</f>
        <v>0</v>
      </c>
      <c r="AA158" s="493"/>
      <c r="AB158" s="359"/>
      <c r="AC158" s="392">
        <f>SUMPRODUCT(AB135:AB156,AC135:AC156)</f>
        <v>0</v>
      </c>
      <c r="AD158" s="494"/>
      <c r="AE158" s="360"/>
      <c r="AF158" s="393">
        <f>SUMPRODUCT(AE135:AE156,AF135:AF156)</f>
        <v>0</v>
      </c>
      <c r="AG158" s="495"/>
      <c r="AH158" s="352"/>
      <c r="AI158" s="490"/>
      <c r="AJ158" s="352"/>
      <c r="AK158" s="352"/>
      <c r="AQ158" s="72" t="str">
        <f t="shared" si="175"/>
        <v/>
      </c>
    </row>
    <row r="159" spans="1:43" x14ac:dyDescent="0.25">
      <c r="A159" s="546">
        <f>EDATE(A133,1)</f>
        <v>43252</v>
      </c>
      <c r="B159" s="431">
        <f ca="1">VLOOKUP($B$1,INFOS!A:AV,39,FALSE)</f>
        <v>362</v>
      </c>
      <c r="C159" s="501" t="s">
        <v>27</v>
      </c>
      <c r="D159" s="533" t="s">
        <v>148</v>
      </c>
      <c r="E159" s="542"/>
      <c r="F159" s="542"/>
      <c r="G159" s="542"/>
      <c r="H159" s="542"/>
      <c r="I159" s="542"/>
      <c r="J159" s="542"/>
      <c r="K159" s="542"/>
      <c r="L159" s="542"/>
      <c r="M159" s="543"/>
      <c r="N159" s="507" t="s">
        <v>28</v>
      </c>
      <c r="O159" s="508"/>
      <c r="P159" s="508"/>
      <c r="Q159" s="509"/>
      <c r="R159" s="513">
        <f>R157</f>
        <v>0</v>
      </c>
      <c r="S159" s="515">
        <f>S157</f>
        <v>0</v>
      </c>
      <c r="T159" s="14"/>
      <c r="U159" s="14"/>
      <c r="V159" s="361"/>
      <c r="W159" s="361"/>
      <c r="X159" s="361"/>
      <c r="Y159" s="361" t="str">
        <f t="shared" ref="Y159:Y182" si="193">IF(Z159&lt;&gt;"",IF($B$5="temps complet",INDEX(TC_Sup_14,MATCH($B$3,INDICES_BRUT,0),MATCH($B$6,TC_NBI_Sup_14,0)),IF($B$5="temps partiel",INDEX(TP_Sup_14,MATCH($B$3,INDICES_BRUT,0),MATCH($B$6,TP_NBI_Sup_14,0)))),"")</f>
        <v/>
      </c>
      <c r="Z159" s="361"/>
      <c r="AA159" s="361"/>
      <c r="AB159" s="361"/>
      <c r="AC159" s="361"/>
      <c r="AD159" s="361"/>
      <c r="AE159" s="361"/>
      <c r="AF159" s="361"/>
      <c r="AG159" s="361"/>
      <c r="AH159" s="363"/>
      <c r="AI159" s="364"/>
      <c r="AJ159" s="363"/>
      <c r="AK159" s="363"/>
      <c r="AQ159" s="241"/>
    </row>
    <row r="160" spans="1:43" ht="19.5" customHeight="1" x14ac:dyDescent="0.25">
      <c r="A160" s="537"/>
      <c r="B160" s="432">
        <f ca="1">VLOOKUP($B$1,INFOS!A:AV,41,FALSE)</f>
        <v>0.8</v>
      </c>
      <c r="C160" s="501"/>
      <c r="D160" s="544"/>
      <c r="E160" s="544"/>
      <c r="F160" s="544"/>
      <c r="G160" s="544"/>
      <c r="H160" s="544"/>
      <c r="I160" s="544"/>
      <c r="J160" s="544"/>
      <c r="K160" s="544"/>
      <c r="L160" s="544"/>
      <c r="M160" s="545"/>
      <c r="N160" s="510"/>
      <c r="O160" s="511"/>
      <c r="P160" s="511"/>
      <c r="Q160" s="512"/>
      <c r="R160" s="514"/>
      <c r="S160" s="516"/>
      <c r="T160" s="14"/>
      <c r="U160" s="14"/>
      <c r="V160" s="361"/>
      <c r="W160" s="361"/>
      <c r="X160" s="361"/>
      <c r="Y160" s="361" t="str">
        <f t="shared" si="193"/>
        <v/>
      </c>
      <c r="Z160" s="361"/>
      <c r="AA160" s="361"/>
      <c r="AB160" s="361"/>
      <c r="AC160" s="361"/>
      <c r="AD160" s="361"/>
      <c r="AE160" s="361"/>
      <c r="AF160" s="361"/>
      <c r="AG160" s="361"/>
      <c r="AH160" s="363"/>
      <c r="AI160" s="364"/>
      <c r="AJ160" s="363"/>
      <c r="AK160" s="363"/>
      <c r="AQ160" s="241"/>
    </row>
    <row r="161" spans="1:43" x14ac:dyDescent="0.25">
      <c r="A161" s="537"/>
      <c r="B161" s="5" t="str">
        <f ca="1">IF($B160&lt;&gt;100%,"temps partiel","temps complet")</f>
        <v>temps partiel</v>
      </c>
      <c r="C161" s="501"/>
      <c r="D161" s="227" t="str">
        <f>IF(ROWS($D$161:D161)&lt;=MAX($U$135:$U$156),INDEX($D$135:$D$156,MATCH(ROWS($D$161:D161),$U$135:$U$156,0)),"")</f>
        <v/>
      </c>
      <c r="E161" s="147" t="str">
        <f t="shared" ref="E161:E168" si="194">IF(D161&lt;&gt;"",IFERROR(VLOOKUP($D161,$D$144:$S$156,COLUMN(B$1),0),""),"")</f>
        <v/>
      </c>
      <c r="F161" s="147" t="str">
        <f t="shared" ref="F161:F168" si="195">IF(D161&lt;&gt;"",IFERROR(VLOOKUP($D161,$D$144:$S$156,COLUMN(C$1),0),""),"")</f>
        <v/>
      </c>
      <c r="G161" s="147" t="str">
        <f t="shared" ref="G161:M168" si="196">IF($D161&lt;&gt;"",IFERROR(VLOOKUP($D161,$D$144:$S$156,COLUMN(D$1),0),""),"")</f>
        <v/>
      </c>
      <c r="H161" s="147" t="str">
        <f t="shared" si="196"/>
        <v/>
      </c>
      <c r="I161" s="147" t="str">
        <f t="shared" si="196"/>
        <v/>
      </c>
      <c r="J161" s="147" t="str">
        <f t="shared" si="196"/>
        <v/>
      </c>
      <c r="K161" s="129" t="str">
        <f t="shared" si="196"/>
        <v/>
      </c>
      <c r="L161" s="147" t="str">
        <f t="shared" si="196"/>
        <v/>
      </c>
      <c r="M161" s="129" t="str">
        <f t="shared" si="196"/>
        <v/>
      </c>
      <c r="N161" s="205" t="str">
        <f t="shared" ref="N161:N168" si="197">IF(OR(O161&lt;&gt;"",P161&lt;&gt;""),"O","")</f>
        <v/>
      </c>
      <c r="O161" s="206" t="str">
        <f t="shared" ref="O161:P168" si="198">IF($D161&lt;&gt;"",IFERROR(VLOOKUP($D161,$D$144:$S$156,COLUMN(O$1),0),""),"")</f>
        <v/>
      </c>
      <c r="P161" s="206" t="str">
        <f t="shared" si="198"/>
        <v/>
      </c>
      <c r="Q161" s="207"/>
      <c r="R161" s="207"/>
      <c r="S161" s="208"/>
      <c r="T161" s="14" t="str">
        <f>IF(N161="O",MAX(T$159:T160)+1,"")</f>
        <v/>
      </c>
      <c r="U161" s="14" t="str">
        <f>IF(Q161="O",MAX(U$159:U160)+1,"")</f>
        <v/>
      </c>
      <c r="V161" s="73" t="str">
        <f t="shared" ref="V161:V168" si="199">IF(W161&lt;&gt;"",IF($B$5="temps complet",INDEX(TC_0_à_14,MATCH($B$3,INDICES_BRUT,0),MATCH($B$6,TC_NBI_0_à_14,0)),IF($B$5="temps partiel",INDEX(TP_0_à_14,MATCH($B$3,INDICES_BRUT,0),MATCH($B$6,TP_NBI_0_à_14,0)))),"")</f>
        <v/>
      </c>
      <c r="W161" s="73" t="str">
        <f t="shared" ref="W161:W168" si="200">IF(T161="","",IF(OR(AQ161="D",AQ161="F"),"",IF(OR(AND(N161="O",Q161="",P161&lt;=14),AND(N161="O",Q161="O",P161&lt;=14)),P161,14)))</f>
        <v/>
      </c>
      <c r="X161" s="73"/>
      <c r="Y161" s="74" t="str">
        <f t="shared" si="193"/>
        <v/>
      </c>
      <c r="Z161" s="74" t="str">
        <f t="shared" ref="Z161:Z168" si="201">IF(T161="","",IF(OR(AQ161="D",AQ161="F"),"",IF(OR(AND(N161="O",Q161="",P161&gt;14),AND(N161="O",Q161="O",P161&gt;14)),P161-14,"")))</f>
        <v/>
      </c>
      <c r="AA161" s="74"/>
      <c r="AB161" s="75" t="str">
        <f t="shared" ref="AB161:AB168" si="202">IF(AC161&lt;&gt;"",IF($B$5="temps complet",VLOOKUP($B$3,ZONE_TC,15,FALSE),IF($B$5="temps partiel",VLOOKUP($B$3,ZONE_TP,29,FALSE))),"")</f>
        <v/>
      </c>
      <c r="AC161" s="75" t="str">
        <f t="shared" ref="AC161:AC168" si="203">IF(T161="","",IF(OR(AND(OR(AQ161="D",AQ161="F"),N161="O",Q161=""),AND(OR(AQ161="D",AQ161="F"),N161="O",Q161="O")),P161,""))</f>
        <v/>
      </c>
      <c r="AD161" s="75"/>
      <c r="AE161" s="76" t="str">
        <f t="shared" ref="AE161:AE168" si="204">IF(AF161&lt;&gt;"",IF($B$5="temps complet",VLOOKUP($B$3,ZONE_TC,16,FALSE),IF($B$5="temps partiel",VLOOKUP($B$3,ZONE_TP,30,FALSE))),"")</f>
        <v/>
      </c>
      <c r="AF161" s="76" t="str">
        <f t="shared" ref="AF161:AF168" si="205">IF(T161="","",IF(O161="","",O161))</f>
        <v/>
      </c>
      <c r="AG161" s="76"/>
      <c r="AH161" s="352"/>
      <c r="AI161" s="353" t="str">
        <f t="shared" ref="AI161:AI182" si="206">IF(AND(W161="",Z161="",AC161=""),"",IF(WEEKDAY(D161,2)=6,SUM(W161,Z161,AC161)*V161/2,""))</f>
        <v/>
      </c>
      <c r="AJ161" s="352"/>
      <c r="AK161" s="352"/>
      <c r="AQ161" s="72" t="str">
        <f t="shared" ref="AQ161:AQ184" si="207">IF(D161&lt;&gt;"",IF(AND(ISERROR(VLOOKUP(D161,$AU$30:$AU$42,1,0)),WEEKDAY(D161,2)&lt;=6),"",IF(WEEKDAY(D161,2)&gt;6,"D",IF(VLOOKUP(D161,$AU$30:$AU$42,1,0),"F",""))),"")</f>
        <v/>
      </c>
    </row>
    <row r="162" spans="1:43" x14ac:dyDescent="0.25">
      <c r="A162" s="537"/>
      <c r="B162" s="5" t="str">
        <f>$B$6</f>
        <v>NBI 20 pts</v>
      </c>
      <c r="C162" s="501"/>
      <c r="D162" s="227" t="str">
        <f>IF(ROWS($D$161:D162)&lt;=MAX($U$135:$U$156),INDEX($D$135:$D$156,MATCH(ROWS($D$161:D162),$U$135:$U$156,0)),"")</f>
        <v/>
      </c>
      <c r="E162" s="147" t="str">
        <f t="shared" si="194"/>
        <v/>
      </c>
      <c r="F162" s="147" t="str">
        <f t="shared" si="195"/>
        <v/>
      </c>
      <c r="G162" s="147" t="str">
        <f t="shared" si="196"/>
        <v/>
      </c>
      <c r="H162" s="147" t="str">
        <f t="shared" si="196"/>
        <v/>
      </c>
      <c r="I162" s="147" t="str">
        <f t="shared" si="196"/>
        <v/>
      </c>
      <c r="J162" s="147" t="str">
        <f t="shared" si="196"/>
        <v/>
      </c>
      <c r="K162" s="129" t="str">
        <f t="shared" si="196"/>
        <v/>
      </c>
      <c r="L162" s="147" t="str">
        <f t="shared" si="196"/>
        <v/>
      </c>
      <c r="M162" s="129" t="str">
        <f t="shared" si="196"/>
        <v/>
      </c>
      <c r="N162" s="209" t="str">
        <f t="shared" si="197"/>
        <v/>
      </c>
      <c r="O162" s="210" t="str">
        <f t="shared" si="198"/>
        <v/>
      </c>
      <c r="P162" s="210" t="str">
        <f t="shared" si="198"/>
        <v/>
      </c>
      <c r="Q162" s="211"/>
      <c r="R162" s="211"/>
      <c r="S162" s="212"/>
      <c r="T162" s="14" t="str">
        <f>IF(N162="O",MAX(T$159:T161)+1,"")</f>
        <v/>
      </c>
      <c r="U162" s="14" t="str">
        <f>IF(Q162="O",MAX(U$159:U161)+1,"")</f>
        <v/>
      </c>
      <c r="V162" s="73" t="str">
        <f t="shared" si="199"/>
        <v/>
      </c>
      <c r="W162" s="73" t="str">
        <f t="shared" si="200"/>
        <v/>
      </c>
      <c r="X162" s="73"/>
      <c r="Y162" s="74" t="str">
        <f t="shared" si="193"/>
        <v/>
      </c>
      <c r="Z162" s="74" t="str">
        <f t="shared" si="201"/>
        <v/>
      </c>
      <c r="AA162" s="74"/>
      <c r="AB162" s="75" t="str">
        <f t="shared" si="202"/>
        <v/>
      </c>
      <c r="AC162" s="75" t="str">
        <f t="shared" si="203"/>
        <v/>
      </c>
      <c r="AD162" s="75"/>
      <c r="AE162" s="76" t="str">
        <f t="shared" si="204"/>
        <v/>
      </c>
      <c r="AF162" s="76" t="str">
        <f t="shared" si="205"/>
        <v/>
      </c>
      <c r="AG162" s="76"/>
      <c r="AH162" s="352"/>
      <c r="AI162" s="353" t="str">
        <f t="shared" si="206"/>
        <v/>
      </c>
      <c r="AJ162" s="352"/>
      <c r="AK162" s="352"/>
      <c r="AQ162" s="72" t="str">
        <f t="shared" si="207"/>
        <v/>
      </c>
    </row>
    <row r="163" spans="1:43" x14ac:dyDescent="0.25">
      <c r="A163" s="537"/>
      <c r="B163" s="432">
        <f ca="1">VLOOKUP($B$1,INFOS!A:AV,40,FALSE)</f>
        <v>12</v>
      </c>
      <c r="C163" s="501"/>
      <c r="D163" s="227" t="str">
        <f>IF(ROWS($D$161:D163)&lt;=MAX($U$135:$U$156),INDEX($D$135:$D$156,MATCH(ROWS($D$161:D163),$U$135:$U$156,0)),"")</f>
        <v/>
      </c>
      <c r="E163" s="147" t="str">
        <f t="shared" si="194"/>
        <v/>
      </c>
      <c r="F163" s="147" t="str">
        <f t="shared" si="195"/>
        <v/>
      </c>
      <c r="G163" s="147" t="str">
        <f t="shared" si="196"/>
        <v/>
      </c>
      <c r="H163" s="147" t="str">
        <f t="shared" si="196"/>
        <v/>
      </c>
      <c r="I163" s="147" t="str">
        <f t="shared" si="196"/>
        <v/>
      </c>
      <c r="J163" s="147" t="str">
        <f t="shared" si="196"/>
        <v/>
      </c>
      <c r="K163" s="129" t="str">
        <f t="shared" si="196"/>
        <v/>
      </c>
      <c r="L163" s="147" t="str">
        <f t="shared" si="196"/>
        <v/>
      </c>
      <c r="M163" s="129" t="str">
        <f t="shared" si="196"/>
        <v/>
      </c>
      <c r="N163" s="213" t="str">
        <f t="shared" si="197"/>
        <v/>
      </c>
      <c r="O163" s="210" t="str">
        <f t="shared" si="198"/>
        <v/>
      </c>
      <c r="P163" s="210" t="str">
        <f t="shared" si="198"/>
        <v/>
      </c>
      <c r="Q163" s="214"/>
      <c r="R163" s="214"/>
      <c r="S163" s="215"/>
      <c r="T163" s="14" t="str">
        <f>IF(N163="O",MAX(T$159:T162)+1,"")</f>
        <v/>
      </c>
      <c r="U163" s="14" t="str">
        <f>IF(Q163="O",MAX(U$159:U162)+1,"")</f>
        <v/>
      </c>
      <c r="V163" s="73" t="str">
        <f t="shared" si="199"/>
        <v/>
      </c>
      <c r="W163" s="73" t="str">
        <f t="shared" si="200"/>
        <v/>
      </c>
      <c r="X163" s="73"/>
      <c r="Y163" s="74" t="str">
        <f t="shared" si="193"/>
        <v/>
      </c>
      <c r="Z163" s="74" t="str">
        <f t="shared" si="201"/>
        <v/>
      </c>
      <c r="AA163" s="74"/>
      <c r="AB163" s="75" t="str">
        <f t="shared" si="202"/>
        <v/>
      </c>
      <c r="AC163" s="75" t="str">
        <f t="shared" si="203"/>
        <v/>
      </c>
      <c r="AD163" s="75"/>
      <c r="AE163" s="76" t="str">
        <f t="shared" si="204"/>
        <v/>
      </c>
      <c r="AF163" s="76" t="str">
        <f t="shared" si="205"/>
        <v/>
      </c>
      <c r="AG163" s="76"/>
      <c r="AH163" s="352"/>
      <c r="AI163" s="353" t="str">
        <f t="shared" si="206"/>
        <v/>
      </c>
      <c r="AJ163" s="352"/>
      <c r="AK163" s="352"/>
      <c r="AQ163" s="72" t="str">
        <f t="shared" si="207"/>
        <v/>
      </c>
    </row>
    <row r="164" spans="1:43" x14ac:dyDescent="0.25">
      <c r="A164" s="537"/>
      <c r="B164" s="445"/>
      <c r="C164" s="501"/>
      <c r="D164" s="227" t="str">
        <f>IF(ROWS($D$161:D164)&lt;=MAX($U$135:$U$156),INDEX($D$135:$D$156,MATCH(ROWS($D$161:D164),$U$135:$U$156,0)),"")</f>
        <v/>
      </c>
      <c r="E164" s="147" t="str">
        <f t="shared" si="194"/>
        <v/>
      </c>
      <c r="F164" s="147" t="str">
        <f t="shared" si="195"/>
        <v/>
      </c>
      <c r="G164" s="147" t="str">
        <f t="shared" si="196"/>
        <v/>
      </c>
      <c r="H164" s="147" t="str">
        <f t="shared" si="196"/>
        <v/>
      </c>
      <c r="I164" s="147" t="str">
        <f t="shared" si="196"/>
        <v/>
      </c>
      <c r="J164" s="147" t="str">
        <f t="shared" si="196"/>
        <v/>
      </c>
      <c r="K164" s="129" t="str">
        <f t="shared" si="196"/>
        <v/>
      </c>
      <c r="L164" s="147" t="str">
        <f t="shared" si="196"/>
        <v/>
      </c>
      <c r="M164" s="129" t="str">
        <f t="shared" si="196"/>
        <v/>
      </c>
      <c r="N164" s="213" t="str">
        <f t="shared" si="197"/>
        <v/>
      </c>
      <c r="O164" s="210" t="str">
        <f t="shared" si="198"/>
        <v/>
      </c>
      <c r="P164" s="210" t="str">
        <f t="shared" si="198"/>
        <v/>
      </c>
      <c r="Q164" s="214"/>
      <c r="R164" s="214"/>
      <c r="S164" s="215"/>
      <c r="T164" s="14" t="str">
        <f>IF(N164="O",MAX(T$159:T163)+1,"")</f>
        <v/>
      </c>
      <c r="U164" s="14" t="str">
        <f>IF(Q164="O",MAX(U$159:U163)+1,"")</f>
        <v/>
      </c>
      <c r="V164" s="73" t="str">
        <f t="shared" si="199"/>
        <v/>
      </c>
      <c r="W164" s="73" t="str">
        <f t="shared" si="200"/>
        <v/>
      </c>
      <c r="X164" s="73"/>
      <c r="Y164" s="74" t="str">
        <f t="shared" si="193"/>
        <v/>
      </c>
      <c r="Z164" s="74" t="str">
        <f t="shared" si="201"/>
        <v/>
      </c>
      <c r="AA164" s="74"/>
      <c r="AB164" s="75" t="str">
        <f t="shared" si="202"/>
        <v/>
      </c>
      <c r="AC164" s="75" t="str">
        <f t="shared" si="203"/>
        <v/>
      </c>
      <c r="AD164" s="75"/>
      <c r="AE164" s="76" t="str">
        <f t="shared" si="204"/>
        <v/>
      </c>
      <c r="AF164" s="76" t="str">
        <f t="shared" si="205"/>
        <v/>
      </c>
      <c r="AG164" s="76"/>
      <c r="AH164" s="352"/>
      <c r="AI164" s="353" t="str">
        <f t="shared" si="206"/>
        <v/>
      </c>
      <c r="AJ164" s="352"/>
      <c r="AK164" s="352"/>
      <c r="AQ164" s="72" t="str">
        <f t="shared" si="207"/>
        <v/>
      </c>
    </row>
    <row r="165" spans="1:43" x14ac:dyDescent="0.25">
      <c r="A165" s="537"/>
      <c r="B165" s="445"/>
      <c r="C165" s="501"/>
      <c r="D165" s="227" t="str">
        <f>IF(ROWS($D$161:D165)&lt;=MAX($U$135:$U$156),INDEX($D$135:$D$156,MATCH(ROWS($D$161:D165),$U$135:$U$156,0)),"")</f>
        <v/>
      </c>
      <c r="E165" s="147" t="str">
        <f t="shared" si="194"/>
        <v/>
      </c>
      <c r="F165" s="147" t="str">
        <f t="shared" si="195"/>
        <v/>
      </c>
      <c r="G165" s="147" t="str">
        <f t="shared" si="196"/>
        <v/>
      </c>
      <c r="H165" s="147" t="str">
        <f t="shared" si="196"/>
        <v/>
      </c>
      <c r="I165" s="147" t="str">
        <f t="shared" si="196"/>
        <v/>
      </c>
      <c r="J165" s="147" t="str">
        <f t="shared" si="196"/>
        <v/>
      </c>
      <c r="K165" s="129" t="str">
        <f t="shared" si="196"/>
        <v/>
      </c>
      <c r="L165" s="147" t="str">
        <f t="shared" si="196"/>
        <v/>
      </c>
      <c r="M165" s="129" t="str">
        <f t="shared" si="196"/>
        <v/>
      </c>
      <c r="N165" s="213" t="str">
        <f t="shared" si="197"/>
        <v/>
      </c>
      <c r="O165" s="210" t="str">
        <f t="shared" si="198"/>
        <v/>
      </c>
      <c r="P165" s="210" t="str">
        <f t="shared" si="198"/>
        <v/>
      </c>
      <c r="Q165" s="214"/>
      <c r="R165" s="214"/>
      <c r="S165" s="215"/>
      <c r="T165" s="14" t="str">
        <f>IF(N165="O",MAX(T$159:T164)+1,"")</f>
        <v/>
      </c>
      <c r="U165" s="14" t="str">
        <f>IF(Q165="O",MAX(U$159:U164)+1,"")</f>
        <v/>
      </c>
      <c r="V165" s="73" t="str">
        <f t="shared" si="199"/>
        <v/>
      </c>
      <c r="W165" s="73" t="str">
        <f t="shared" si="200"/>
        <v/>
      </c>
      <c r="X165" s="73"/>
      <c r="Y165" s="74" t="str">
        <f t="shared" si="193"/>
        <v/>
      </c>
      <c r="Z165" s="74" t="str">
        <f t="shared" si="201"/>
        <v/>
      </c>
      <c r="AA165" s="74"/>
      <c r="AB165" s="75" t="str">
        <f t="shared" si="202"/>
        <v/>
      </c>
      <c r="AC165" s="75" t="str">
        <f t="shared" si="203"/>
        <v/>
      </c>
      <c r="AD165" s="75"/>
      <c r="AE165" s="76" t="str">
        <f t="shared" si="204"/>
        <v/>
      </c>
      <c r="AF165" s="76" t="str">
        <f t="shared" si="205"/>
        <v/>
      </c>
      <c r="AG165" s="76"/>
      <c r="AH165" s="352"/>
      <c r="AI165" s="353" t="str">
        <f t="shared" si="206"/>
        <v/>
      </c>
      <c r="AJ165" s="352"/>
      <c r="AK165" s="352"/>
      <c r="AQ165" s="72" t="str">
        <f t="shared" si="207"/>
        <v/>
      </c>
    </row>
    <row r="166" spans="1:43" x14ac:dyDescent="0.25">
      <c r="A166" s="537"/>
      <c r="B166" s="432" t="str">
        <f ca="1">VLOOKUP($B$1,INFOS!A:AV,9,FALSE)</f>
        <v>Pôle Population</v>
      </c>
      <c r="C166" s="501"/>
      <c r="D166" s="227" t="str">
        <f>IF(ROWS($D$161:D166)&lt;=MAX($U$135:$U$156),INDEX($D$135:$D$156,MATCH(ROWS($D$161:D166),$U$135:$U$156,0)),"")</f>
        <v/>
      </c>
      <c r="E166" s="147" t="str">
        <f t="shared" si="194"/>
        <v/>
      </c>
      <c r="F166" s="147" t="str">
        <f t="shared" si="195"/>
        <v/>
      </c>
      <c r="G166" s="147" t="str">
        <f t="shared" si="196"/>
        <v/>
      </c>
      <c r="H166" s="147" t="str">
        <f t="shared" si="196"/>
        <v/>
      </c>
      <c r="I166" s="147" t="str">
        <f t="shared" si="196"/>
        <v/>
      </c>
      <c r="J166" s="147" t="str">
        <f t="shared" si="196"/>
        <v/>
      </c>
      <c r="K166" s="129" t="str">
        <f t="shared" si="196"/>
        <v/>
      </c>
      <c r="L166" s="147" t="str">
        <f t="shared" si="196"/>
        <v/>
      </c>
      <c r="M166" s="129" t="str">
        <f t="shared" si="196"/>
        <v/>
      </c>
      <c r="N166" s="213" t="str">
        <f t="shared" si="197"/>
        <v/>
      </c>
      <c r="O166" s="210" t="str">
        <f t="shared" si="198"/>
        <v/>
      </c>
      <c r="P166" s="210" t="str">
        <f t="shared" si="198"/>
        <v/>
      </c>
      <c r="Q166" s="214"/>
      <c r="R166" s="214"/>
      <c r="S166" s="215"/>
      <c r="T166" s="14" t="str">
        <f>IF(N166="O",MAX(T$159:T165)+1,"")</f>
        <v/>
      </c>
      <c r="U166" s="14" t="str">
        <f>IF(Q166="O",MAX(U$159:U165)+1,"")</f>
        <v/>
      </c>
      <c r="V166" s="73" t="str">
        <f t="shared" si="199"/>
        <v/>
      </c>
      <c r="W166" s="73" t="str">
        <f t="shared" si="200"/>
        <v/>
      </c>
      <c r="X166" s="73"/>
      <c r="Y166" s="74" t="str">
        <f t="shared" si="193"/>
        <v/>
      </c>
      <c r="Z166" s="74" t="str">
        <f t="shared" si="201"/>
        <v/>
      </c>
      <c r="AA166" s="74"/>
      <c r="AB166" s="75" t="str">
        <f t="shared" si="202"/>
        <v/>
      </c>
      <c r="AC166" s="75" t="str">
        <f t="shared" si="203"/>
        <v/>
      </c>
      <c r="AD166" s="75"/>
      <c r="AE166" s="76" t="str">
        <f t="shared" si="204"/>
        <v/>
      </c>
      <c r="AF166" s="76" t="str">
        <f t="shared" si="205"/>
        <v/>
      </c>
      <c r="AG166" s="76"/>
      <c r="AH166" s="352"/>
      <c r="AI166" s="353" t="str">
        <f t="shared" si="206"/>
        <v/>
      </c>
      <c r="AJ166" s="352"/>
      <c r="AK166" s="352"/>
      <c r="AQ166" s="72" t="str">
        <f t="shared" si="207"/>
        <v/>
      </c>
    </row>
    <row r="167" spans="1:43" x14ac:dyDescent="0.25">
      <c r="A167" s="537"/>
      <c r="B167" s="433"/>
      <c r="C167" s="501"/>
      <c r="D167" s="227" t="str">
        <f>IF(ROWS($D$161:D167)&lt;=MAX($U$135:$U$156),INDEX($D$135:$D$156,MATCH(ROWS($D$161:D167),$U$135:$U$156,0)),"")</f>
        <v/>
      </c>
      <c r="E167" s="147" t="str">
        <f t="shared" si="194"/>
        <v/>
      </c>
      <c r="F167" s="147" t="str">
        <f t="shared" si="195"/>
        <v/>
      </c>
      <c r="G167" s="147" t="str">
        <f t="shared" si="196"/>
        <v/>
      </c>
      <c r="H167" s="147" t="str">
        <f t="shared" si="196"/>
        <v/>
      </c>
      <c r="I167" s="147" t="str">
        <f t="shared" si="196"/>
        <v/>
      </c>
      <c r="J167" s="147" t="str">
        <f t="shared" si="196"/>
        <v/>
      </c>
      <c r="K167" s="129" t="str">
        <f t="shared" si="196"/>
        <v/>
      </c>
      <c r="L167" s="147" t="str">
        <f t="shared" si="196"/>
        <v/>
      </c>
      <c r="M167" s="129" t="str">
        <f t="shared" si="196"/>
        <v/>
      </c>
      <c r="N167" s="213" t="str">
        <f t="shared" si="197"/>
        <v/>
      </c>
      <c r="O167" s="210" t="str">
        <f t="shared" si="198"/>
        <v/>
      </c>
      <c r="P167" s="210" t="str">
        <f t="shared" si="198"/>
        <v/>
      </c>
      <c r="Q167" s="214"/>
      <c r="R167" s="214"/>
      <c r="S167" s="215"/>
      <c r="T167" s="14" t="str">
        <f>IF(N167="O",MAX(T$159:T166)+1,"")</f>
        <v/>
      </c>
      <c r="U167" s="14" t="str">
        <f>IF(Q167="O",MAX(U$159:U166)+1,"")</f>
        <v/>
      </c>
      <c r="V167" s="73" t="str">
        <f t="shared" si="199"/>
        <v/>
      </c>
      <c r="W167" s="73" t="str">
        <f t="shared" si="200"/>
        <v/>
      </c>
      <c r="X167" s="73"/>
      <c r="Y167" s="74" t="str">
        <f t="shared" si="193"/>
        <v/>
      </c>
      <c r="Z167" s="74" t="str">
        <f t="shared" si="201"/>
        <v/>
      </c>
      <c r="AA167" s="74"/>
      <c r="AB167" s="75" t="str">
        <f t="shared" si="202"/>
        <v/>
      </c>
      <c r="AC167" s="75" t="str">
        <f t="shared" si="203"/>
        <v/>
      </c>
      <c r="AD167" s="75"/>
      <c r="AE167" s="76" t="str">
        <f t="shared" si="204"/>
        <v/>
      </c>
      <c r="AF167" s="76" t="str">
        <f t="shared" si="205"/>
        <v/>
      </c>
      <c r="AG167" s="76"/>
      <c r="AH167" s="352"/>
      <c r="AI167" s="353" t="str">
        <f t="shared" si="206"/>
        <v/>
      </c>
      <c r="AJ167" s="352"/>
      <c r="AK167" s="352"/>
      <c r="AQ167" s="72" t="str">
        <f t="shared" si="207"/>
        <v/>
      </c>
    </row>
    <row r="168" spans="1:43" x14ac:dyDescent="0.25">
      <c r="A168" s="537"/>
      <c r="B168" s="433"/>
      <c r="C168" s="501"/>
      <c r="D168" s="227" t="str">
        <f>IF(ROWS($D$161:D168)&lt;=MAX($U$135:$U$156),INDEX($D$135:$D$156,MATCH(ROWS($D$161:D168),$U$135:$U$156,0)),"")</f>
        <v/>
      </c>
      <c r="E168" s="147" t="str">
        <f t="shared" si="194"/>
        <v/>
      </c>
      <c r="F168" s="147" t="str">
        <f t="shared" si="195"/>
        <v/>
      </c>
      <c r="G168" s="147" t="str">
        <f t="shared" si="196"/>
        <v/>
      </c>
      <c r="H168" s="147" t="str">
        <f t="shared" si="196"/>
        <v/>
      </c>
      <c r="I168" s="147" t="str">
        <f t="shared" si="196"/>
        <v/>
      </c>
      <c r="J168" s="147" t="str">
        <f t="shared" si="196"/>
        <v/>
      </c>
      <c r="K168" s="129" t="str">
        <f t="shared" si="196"/>
        <v/>
      </c>
      <c r="L168" s="147" t="str">
        <f t="shared" si="196"/>
        <v/>
      </c>
      <c r="M168" s="129" t="str">
        <f t="shared" si="196"/>
        <v/>
      </c>
      <c r="N168" s="213" t="str">
        <f t="shared" si="197"/>
        <v/>
      </c>
      <c r="O168" s="210" t="str">
        <f t="shared" si="198"/>
        <v/>
      </c>
      <c r="P168" s="210" t="str">
        <f t="shared" si="198"/>
        <v/>
      </c>
      <c r="Q168" s="214"/>
      <c r="R168" s="214"/>
      <c r="S168" s="215"/>
      <c r="T168" s="14" t="str">
        <f>IF(N168="O",MAX(T$159:T167)+1,"")</f>
        <v/>
      </c>
      <c r="U168" s="14" t="str">
        <f>IF(Q168="O",MAX(U$159:U167)+1,"")</f>
        <v/>
      </c>
      <c r="V168" s="73" t="str">
        <f t="shared" si="199"/>
        <v/>
      </c>
      <c r="W168" s="73" t="str">
        <f t="shared" si="200"/>
        <v/>
      </c>
      <c r="X168" s="73"/>
      <c r="Y168" s="74" t="str">
        <f t="shared" si="193"/>
        <v/>
      </c>
      <c r="Z168" s="74" t="str">
        <f t="shared" si="201"/>
        <v/>
      </c>
      <c r="AA168" s="74"/>
      <c r="AB168" s="75" t="str">
        <f t="shared" si="202"/>
        <v/>
      </c>
      <c r="AC168" s="75" t="str">
        <f t="shared" si="203"/>
        <v/>
      </c>
      <c r="AD168" s="75"/>
      <c r="AE168" s="76" t="str">
        <f t="shared" si="204"/>
        <v/>
      </c>
      <c r="AF168" s="76" t="str">
        <f t="shared" si="205"/>
        <v/>
      </c>
      <c r="AG168" s="76"/>
      <c r="AH168" s="352"/>
      <c r="AI168" s="353" t="str">
        <f t="shared" si="206"/>
        <v/>
      </c>
      <c r="AJ168" s="352"/>
      <c r="AK168" s="352"/>
      <c r="AQ168" s="72" t="str">
        <f t="shared" si="207"/>
        <v/>
      </c>
    </row>
    <row r="169" spans="1:43" ht="15.75" thickBot="1" x14ac:dyDescent="0.3">
      <c r="A169" s="537"/>
      <c r="B169" s="433"/>
      <c r="C169" s="501"/>
      <c r="D169" s="228"/>
      <c r="E169" s="168"/>
      <c r="F169" s="169"/>
      <c r="G169" s="169"/>
      <c r="H169" s="551"/>
      <c r="I169" s="551"/>
      <c r="J169" s="148"/>
      <c r="K169" s="125"/>
      <c r="L169" s="148"/>
      <c r="M169" s="125"/>
      <c r="N169" s="126" t="str">
        <f>IF(AND(K169="",M169=""),"",IF(OR(SUM(K$31:K169,M$31:M169)&lt;=25,AND(SUM(K$31:K169,M$31:M169)&lt;=25,SUM(K$31:K169,M$31:M169,M169,K169)&gt;25)),"O","N"))</f>
        <v/>
      </c>
      <c r="O169" s="126"/>
      <c r="P169" s="127"/>
      <c r="Q169" s="114" t="str">
        <f>IF(AND(N169="O",P169=SUM(K169,M169)),"",IF(AND(N169="O",P169&lt;SUM(K169,M169)),"O",IF(N169="N","O","")))</f>
        <v/>
      </c>
      <c r="R169" s="114"/>
      <c r="S169" s="128" t="str">
        <f>IF(Q169="","",IF(AND(N169="O",Q169="O"),SUM(K169,M169,-P169),IF(N169="N",SUM(K169,M169),"")))</f>
        <v/>
      </c>
      <c r="T169" s="14" t="str">
        <f>IF(N169="O",MAX(T$159:T168)+1,"")</f>
        <v/>
      </c>
      <c r="U169" s="14" t="str">
        <f>IF(Q169="O",MAX(U$159:U168)+1,"")</f>
        <v/>
      </c>
      <c r="V169" s="361"/>
      <c r="W169" s="361"/>
      <c r="X169" s="361"/>
      <c r="Y169" s="361" t="str">
        <f t="shared" si="193"/>
        <v/>
      </c>
      <c r="Z169" s="361"/>
      <c r="AA169" s="361"/>
      <c r="AB169" s="361"/>
      <c r="AC169" s="361"/>
      <c r="AD169" s="361"/>
      <c r="AE169" s="361"/>
      <c r="AF169" s="361"/>
      <c r="AG169" s="361"/>
      <c r="AH169" s="363"/>
      <c r="AI169" s="364" t="str">
        <f t="shared" si="206"/>
        <v/>
      </c>
      <c r="AJ169" s="363"/>
      <c r="AK169" s="363"/>
      <c r="AQ169" s="72" t="str">
        <f t="shared" si="207"/>
        <v/>
      </c>
    </row>
    <row r="170" spans="1:43" x14ac:dyDescent="0.25">
      <c r="A170" s="537"/>
      <c r="B170" s="433"/>
      <c r="C170" s="517" t="s">
        <v>25</v>
      </c>
      <c r="D170" s="97"/>
      <c r="E170" s="149"/>
      <c r="F170" s="158"/>
      <c r="G170" s="158" t="str">
        <f t="shared" ref="G170:G182" si="208">IF(AND(E170="",F170=""),"",MOD(F170-E170,1))</f>
        <v/>
      </c>
      <c r="H170" s="99" t="str">
        <f t="shared" ref="H170:H182" si="209">IF(E170="","",IF($E170&lt;$AL$3,$AL$3-$E170,""))</f>
        <v/>
      </c>
      <c r="I170" s="158" t="str">
        <f t="shared" ref="I170:I182" si="210">IF(F170="","",IF($F170&gt;$AM$3,$F170-$AM$3,""))</f>
        <v/>
      </c>
      <c r="J170" s="149" t="str">
        <f t="shared" ref="J170:J176" si="211">IF(AND(H170="",I170=""),"",SUM(H170,I170))</f>
        <v/>
      </c>
      <c r="K170" s="100" t="str">
        <f t="shared" ref="K170:K182" si="212">IF(J170="","",J170*24)</f>
        <v/>
      </c>
      <c r="L170" s="149" t="str">
        <f t="shared" ref="L170:L182" si="213">IF(AND(E170="",F170=""),"",IF(J170&lt;&gt;"",G170-J170,G170))</f>
        <v/>
      </c>
      <c r="M170" s="100" t="str">
        <f t="shared" ref="M170:M182" si="214">IF(L170="","",L170*24)</f>
        <v/>
      </c>
      <c r="N170" s="185" t="str">
        <f>IF(AND(K170="",M170=""),"",IF(OR(SUM($O$161:$P$168,K$170:K170,M$170:M170)&lt;=25,AND(SUM($O$161:$P$168,K$169:K169,M$169:M169)&lt;=25,SUM($O$161:$P$168,K$170:K170,M$170:M170)&gt;25)),"O","N"))</f>
        <v/>
      </c>
      <c r="O170" s="101" t="str">
        <f>IF(OR(N170="N",N170=""),"",IF(K170="","",IF((25-SUM(O$161:O169,P$161:P169))&gt;K170,K170,25-SUM(O$161:O169,P$161:P169))))</f>
        <v/>
      </c>
      <c r="P170" s="102" t="str">
        <f>IF(OR(N170="N",N170=""),"",IF(M170="","",IF(25-SUM($O$161:O170,$P$161:P169)&gt;M170,M170,25-SUM($O$161:O170,$P$161:P169))))</f>
        <v/>
      </c>
      <c r="Q170" s="103" t="str">
        <f t="shared" ref="Q170:Q181" si="215">IF(AND(N170="O",SUM(O170,P170)=SUM(K170,M170)),"",IF(AND(N170="O",SUM(O170,P170)&lt;SUM(K170,M170)),"O",IF(N170="N","O","")))</f>
        <v/>
      </c>
      <c r="R170" s="103" t="str">
        <f t="shared" ref="R170:R181" si="216">IF(Q170="","",IF(AND(N170="O",Q170="O"),IF(K170="","",K170-O170),IF(N170="N",IF(K170="","",K170),"")))</f>
        <v/>
      </c>
      <c r="S170" s="104" t="str">
        <f t="shared" ref="S170:S181" si="217">IF(Q170="","",IF(AND(N170="O",Q170="O"),IF(M170="","",M170-P170),IF(N170="N",IF(M170="","",M170),"")))</f>
        <v/>
      </c>
      <c r="T170" s="14" t="str">
        <f>IF(N170="O",MAX(T$159:T169)+1,"")</f>
        <v/>
      </c>
      <c r="U170" s="14" t="str">
        <f>IF(Q170="O",MAX(U$159:U169)+1,"")</f>
        <v/>
      </c>
      <c r="V170" s="73" t="str">
        <f t="shared" ref="V170:V182" si="218">IF(W170&lt;&gt;"",IF($B$5="temps complet",INDEX(TC_0_à_14,MATCH($B$3,INDICES_BRUT,0),MATCH($B$6,TC_NBI_0_à_14,0)),IF($B$5="temps partiel",INDEX(TP_0_à_14,MATCH($B$3,INDICES_BRUT,0),MATCH($B$6,TP_NBI_0_à_14,0)))),"")</f>
        <v/>
      </c>
      <c r="W170" s="73" t="str">
        <f t="shared" ref="W170:W182" si="219">IF(T170="","",IF(OR(AQ170="D",AQ170="F"),"",IF(OR(AND(N170="O",Q170="",P170&lt;=14),AND(N170="O",Q170="O",P170&lt;=14)),P170,14)))</f>
        <v/>
      </c>
      <c r="X170" s="73"/>
      <c r="Y170" s="74" t="str">
        <f t="shared" si="193"/>
        <v/>
      </c>
      <c r="Z170" s="74" t="str">
        <f t="shared" ref="Z170:Z182" si="220">IF(T170="","",IF(OR(AQ170="D",AQ170="F"),"",IF(OR(AND(N170="O",Q170="",P170&gt;14),AND(N170="O",Q170="O",P170&gt;14)),P170-14,"")))</f>
        <v/>
      </c>
      <c r="AA170" s="74"/>
      <c r="AB170" s="75" t="str">
        <f t="shared" ref="AB170:AB182" si="221">IF(AC170&lt;&gt;"",IF($B$5="temps complet",VLOOKUP($B$3,ZONE_TC,15,FALSE),IF($B$5="temps partiel",VLOOKUP($B$3,ZONE_TP,29,FALSE))),"")</f>
        <v/>
      </c>
      <c r="AC170" s="75" t="str">
        <f t="shared" ref="AC170:AC182" si="222">IF(T170="","",IF(OR(AND(OR(AQ170="D",AQ170="F"),N170="O",Q170=""),AND(OR(AQ170="D",AQ170="F"),N170="O",Q170="O")),P170,""))</f>
        <v/>
      </c>
      <c r="AD170" s="75"/>
      <c r="AE170" s="76" t="str">
        <f t="shared" ref="AE170:AE182" si="223">IF(AF170&lt;&gt;"",IF($B$5="temps complet",VLOOKUP($B$3,ZONE_TC,16,FALSE),IF($B$5="temps partiel",VLOOKUP($B$3,ZONE_TP,30,FALSE))),"")</f>
        <v/>
      </c>
      <c r="AF170" s="76" t="str">
        <f t="shared" ref="AF170:AF182" si="224">IF(T170="","",IF(O170="","",O170))</f>
        <v/>
      </c>
      <c r="AG170" s="76"/>
      <c r="AH170" s="352"/>
      <c r="AI170" s="353" t="str">
        <f t="shared" si="206"/>
        <v/>
      </c>
      <c r="AJ170" s="352"/>
      <c r="AK170" s="352"/>
      <c r="AQ170" s="72" t="str">
        <f t="shared" si="207"/>
        <v/>
      </c>
    </row>
    <row r="171" spans="1:43" x14ac:dyDescent="0.25">
      <c r="A171" s="537"/>
      <c r="B171" s="433"/>
      <c r="C171" s="517"/>
      <c r="D171" s="90"/>
      <c r="E171" s="150"/>
      <c r="F171" s="159"/>
      <c r="G171" s="159" t="str">
        <f t="shared" si="208"/>
        <v/>
      </c>
      <c r="H171" s="105" t="str">
        <f t="shared" si="209"/>
        <v/>
      </c>
      <c r="I171" s="159" t="str">
        <f t="shared" si="210"/>
        <v/>
      </c>
      <c r="J171" s="150" t="str">
        <f t="shared" si="211"/>
        <v/>
      </c>
      <c r="K171" s="85" t="str">
        <f t="shared" si="212"/>
        <v/>
      </c>
      <c r="L171" s="150" t="str">
        <f t="shared" si="213"/>
        <v/>
      </c>
      <c r="M171" s="85" t="str">
        <f t="shared" si="214"/>
        <v/>
      </c>
      <c r="N171" s="186" t="str">
        <f>IF(AND(K171="",M171=""),"",IF(OR(SUM($O$161:$P$168,K$170:K171,M$170:M171)&lt;=25,AND(SUM($O$161:$P$168,K$169:K170,M$169:M170)&lt;=25,SUM($O$161:$P$168,K$170:K171,M$170:M171)&gt;25)),"O","N"))</f>
        <v/>
      </c>
      <c r="O171" s="89" t="str">
        <f>IF(OR(N171="N",N171=""),"",IF(K171="","",IF((25-SUM(O$161:O170,P$161:P170))&gt;K171,K171,25-SUM(O$161:O170,P$161:P170))))</f>
        <v/>
      </c>
      <c r="P171" s="106" t="str">
        <f>IF(OR(N171="N",N171=""),"",IF(M171="","",IF(25-SUM($O$161:O171,$P$161:P170)&gt;M171,M171,25-SUM($O$161:O171,$P$161:P170))))</f>
        <v/>
      </c>
      <c r="Q171" s="86" t="str">
        <f t="shared" si="215"/>
        <v/>
      </c>
      <c r="R171" s="86" t="str">
        <f t="shared" si="216"/>
        <v/>
      </c>
      <c r="S171" s="107" t="str">
        <f t="shared" si="217"/>
        <v/>
      </c>
      <c r="T171" s="14" t="str">
        <f>IF(N171="O",MAX(T$159:T170)+1,"")</f>
        <v/>
      </c>
      <c r="U171" s="14" t="str">
        <f>IF(Q171="O",MAX(U$159:U170)+1,"")</f>
        <v/>
      </c>
      <c r="V171" s="73" t="str">
        <f t="shared" si="218"/>
        <v/>
      </c>
      <c r="W171" s="73" t="str">
        <f t="shared" si="219"/>
        <v/>
      </c>
      <c r="X171" s="73"/>
      <c r="Y171" s="74" t="str">
        <f t="shared" si="193"/>
        <v/>
      </c>
      <c r="Z171" s="74" t="str">
        <f t="shared" si="220"/>
        <v/>
      </c>
      <c r="AA171" s="74"/>
      <c r="AB171" s="75" t="str">
        <f t="shared" si="221"/>
        <v/>
      </c>
      <c r="AC171" s="75" t="str">
        <f t="shared" si="222"/>
        <v/>
      </c>
      <c r="AD171" s="75"/>
      <c r="AE171" s="76" t="str">
        <f t="shared" si="223"/>
        <v/>
      </c>
      <c r="AF171" s="76" t="str">
        <f t="shared" si="224"/>
        <v/>
      </c>
      <c r="AG171" s="76"/>
      <c r="AH171" s="352"/>
      <c r="AI171" s="353" t="str">
        <f t="shared" si="206"/>
        <v/>
      </c>
      <c r="AJ171" s="352"/>
      <c r="AK171" s="352"/>
      <c r="AQ171" s="72" t="str">
        <f t="shared" si="207"/>
        <v/>
      </c>
    </row>
    <row r="172" spans="1:43" ht="14.45" customHeight="1" x14ac:dyDescent="0.25">
      <c r="A172" s="537"/>
      <c r="B172" s="433"/>
      <c r="C172" s="517"/>
      <c r="D172" s="389"/>
      <c r="E172" s="150"/>
      <c r="F172" s="159"/>
      <c r="G172" s="159" t="str">
        <f t="shared" si="208"/>
        <v/>
      </c>
      <c r="H172" s="105" t="str">
        <f t="shared" si="209"/>
        <v/>
      </c>
      <c r="I172" s="159" t="str">
        <f t="shared" si="210"/>
        <v/>
      </c>
      <c r="J172" s="150" t="str">
        <f t="shared" si="211"/>
        <v/>
      </c>
      <c r="K172" s="85" t="str">
        <f t="shared" si="212"/>
        <v/>
      </c>
      <c r="L172" s="150" t="str">
        <f t="shared" si="213"/>
        <v/>
      </c>
      <c r="M172" s="85" t="str">
        <f t="shared" si="214"/>
        <v/>
      </c>
      <c r="N172" s="186" t="str">
        <f>IF(AND(K172="",M172=""),"",IF(OR(SUM($O$161:$P$168,K$170:K172,M$170:M172)&lt;=25,AND(SUM($O$161:$P$168,K$169:K171,M$169:M171)&lt;=25,SUM($O$161:$P$168,K$170:K172,M$170:M172)&gt;25)),"O","N"))</f>
        <v/>
      </c>
      <c r="O172" s="89" t="str">
        <f>IF(OR(N172="N",N172=""),"",IF(K172="","",IF((25-SUM(O$161:O171,P$161:P171))&gt;K172,K172,25-SUM(O$161:O171,P$161:P171))))</f>
        <v/>
      </c>
      <c r="P172" s="106" t="str">
        <f>IF(OR(N172="N",N172=""),"",IF(M172="","",IF(25-SUM($O$161:O172,$P$161:P171)&gt;M172,M172,25-SUM($O$161:O172,$P$161:P171))))</f>
        <v/>
      </c>
      <c r="Q172" s="86" t="str">
        <f t="shared" si="215"/>
        <v/>
      </c>
      <c r="R172" s="86" t="str">
        <f t="shared" si="216"/>
        <v/>
      </c>
      <c r="S172" s="107" t="str">
        <f t="shared" si="217"/>
        <v/>
      </c>
      <c r="T172" s="14" t="str">
        <f>IF(N172="O",MAX(T$159:T171)+1,"")</f>
        <v/>
      </c>
      <c r="U172" s="14" t="str">
        <f>IF(Q172="O",MAX(U$159:U171)+1,"")</f>
        <v/>
      </c>
      <c r="V172" s="73" t="str">
        <f t="shared" si="218"/>
        <v/>
      </c>
      <c r="W172" s="73" t="str">
        <f t="shared" si="219"/>
        <v/>
      </c>
      <c r="X172" s="73"/>
      <c r="Y172" s="74" t="str">
        <f t="shared" si="193"/>
        <v/>
      </c>
      <c r="Z172" s="74" t="str">
        <f t="shared" si="220"/>
        <v/>
      </c>
      <c r="AA172" s="74"/>
      <c r="AB172" s="75" t="str">
        <f t="shared" si="221"/>
        <v/>
      </c>
      <c r="AC172" s="75" t="str">
        <f t="shared" si="222"/>
        <v/>
      </c>
      <c r="AD172" s="75"/>
      <c r="AE172" s="76" t="str">
        <f t="shared" si="223"/>
        <v/>
      </c>
      <c r="AF172" s="76" t="str">
        <f t="shared" si="224"/>
        <v/>
      </c>
      <c r="AG172" s="76"/>
      <c r="AH172" s="352"/>
      <c r="AI172" s="353" t="str">
        <f t="shared" si="206"/>
        <v/>
      </c>
      <c r="AJ172" s="352"/>
      <c r="AK172" s="352"/>
      <c r="AQ172" s="72" t="str">
        <f t="shared" si="207"/>
        <v/>
      </c>
    </row>
    <row r="173" spans="1:43" x14ac:dyDescent="0.25">
      <c r="A173" s="537"/>
      <c r="B173" s="433"/>
      <c r="C173" s="517"/>
      <c r="D173" s="389"/>
      <c r="E173" s="150"/>
      <c r="F173" s="159"/>
      <c r="G173" s="159" t="str">
        <f t="shared" si="208"/>
        <v/>
      </c>
      <c r="H173" s="105" t="str">
        <f t="shared" si="209"/>
        <v/>
      </c>
      <c r="I173" s="159" t="str">
        <f t="shared" si="210"/>
        <v/>
      </c>
      <c r="J173" s="150" t="str">
        <f t="shared" si="211"/>
        <v/>
      </c>
      <c r="K173" s="85" t="str">
        <f t="shared" si="212"/>
        <v/>
      </c>
      <c r="L173" s="150" t="str">
        <f t="shared" si="213"/>
        <v/>
      </c>
      <c r="M173" s="85" t="str">
        <f t="shared" si="214"/>
        <v/>
      </c>
      <c r="N173" s="186" t="str">
        <f>IF(AND(K173="",M173=""),"",IF(OR(SUM($O$161:$P$168,K$170:K173,M$170:M173)&lt;=25,AND(SUM($O$161:$P$168,K$169:K172,M$169:M172)&lt;=25,SUM($O$161:$P$168,K$170:K173,M$170:M173)&gt;25)),"O","N"))</f>
        <v/>
      </c>
      <c r="O173" s="89" t="str">
        <f>IF(OR(N173="N",N173=""),"",IF(K173="","",IF((25-SUM(O$161:O172,P$161:P172))&gt;K173,K173,25-SUM(O$161:O172,P$161:P172))))</f>
        <v/>
      </c>
      <c r="P173" s="106" t="str">
        <f>IF(OR(N173="N",N173=""),"",IF(M173="","",IF(25-SUM($O$161:O173,$P$161:P172)&gt;M173,M173,25-SUM($O$161:O173,$P$161:P172))))</f>
        <v/>
      </c>
      <c r="Q173" s="86" t="str">
        <f t="shared" si="215"/>
        <v/>
      </c>
      <c r="R173" s="86" t="str">
        <f t="shared" si="216"/>
        <v/>
      </c>
      <c r="S173" s="107" t="str">
        <f t="shared" si="217"/>
        <v/>
      </c>
      <c r="T173" s="14" t="str">
        <f>IF(N173="O",MAX(T$159:T172)+1,"")</f>
        <v/>
      </c>
      <c r="U173" s="14" t="str">
        <f>IF(Q173="O",MAX(U$159:U172)+1,"")</f>
        <v/>
      </c>
      <c r="V173" s="73" t="str">
        <f t="shared" si="218"/>
        <v/>
      </c>
      <c r="W173" s="73" t="str">
        <f t="shared" si="219"/>
        <v/>
      </c>
      <c r="X173" s="73"/>
      <c r="Y173" s="74" t="str">
        <f t="shared" si="193"/>
        <v/>
      </c>
      <c r="Z173" s="74" t="str">
        <f t="shared" si="220"/>
        <v/>
      </c>
      <c r="AA173" s="74"/>
      <c r="AB173" s="75" t="str">
        <f t="shared" si="221"/>
        <v/>
      </c>
      <c r="AC173" s="75" t="str">
        <f t="shared" si="222"/>
        <v/>
      </c>
      <c r="AD173" s="75"/>
      <c r="AE173" s="76" t="str">
        <f t="shared" si="223"/>
        <v/>
      </c>
      <c r="AF173" s="76" t="str">
        <f t="shared" si="224"/>
        <v/>
      </c>
      <c r="AG173" s="76"/>
      <c r="AH173" s="352"/>
      <c r="AI173" s="353" t="str">
        <f t="shared" si="206"/>
        <v/>
      </c>
      <c r="AJ173" s="352"/>
      <c r="AK173" s="352"/>
      <c r="AQ173" s="72" t="str">
        <f t="shared" si="207"/>
        <v/>
      </c>
    </row>
    <row r="174" spans="1:43" x14ac:dyDescent="0.25">
      <c r="A174" s="537"/>
      <c r="B174" s="433"/>
      <c r="C174" s="517"/>
      <c r="D174" s="389"/>
      <c r="E174" s="150"/>
      <c r="F174" s="159"/>
      <c r="G174" s="159" t="str">
        <f t="shared" si="208"/>
        <v/>
      </c>
      <c r="H174" s="105" t="str">
        <f t="shared" si="209"/>
        <v/>
      </c>
      <c r="I174" s="159" t="str">
        <f t="shared" si="210"/>
        <v/>
      </c>
      <c r="J174" s="150" t="str">
        <f t="shared" si="211"/>
        <v/>
      </c>
      <c r="K174" s="85" t="str">
        <f t="shared" si="212"/>
        <v/>
      </c>
      <c r="L174" s="150" t="str">
        <f t="shared" si="213"/>
        <v/>
      </c>
      <c r="M174" s="85" t="str">
        <f t="shared" si="214"/>
        <v/>
      </c>
      <c r="N174" s="186" t="str">
        <f>IF(AND(K174="",M174=""),"",IF(OR(SUM($O$161:$P$168,K$170:K174,M$170:M174)&lt;=25,AND(SUM($O$161:$P$168,K$169:K173,M$169:M173)&lt;=25,SUM($O$161:$P$168,K$170:K174,M$170:M174)&gt;25)),"O","N"))</f>
        <v/>
      </c>
      <c r="O174" s="89" t="str">
        <f>IF(OR(N174="N",N174=""),"",IF(K174="","",IF((25-SUM(O$161:O173,P$161:P173))&gt;K174,K174,25-SUM(O$161:O173,P$161:P173))))</f>
        <v/>
      </c>
      <c r="P174" s="106" t="str">
        <f>IF(OR(N174="N",N174=""),"",IF(M174="","",IF(25-SUM($O$161:O174,$P$161:P173)&gt;M174,M174,25-SUM($O$161:O174,$P$161:P173))))</f>
        <v/>
      </c>
      <c r="Q174" s="86" t="str">
        <f t="shared" si="215"/>
        <v/>
      </c>
      <c r="R174" s="86" t="str">
        <f t="shared" si="216"/>
        <v/>
      </c>
      <c r="S174" s="107" t="str">
        <f t="shared" si="217"/>
        <v/>
      </c>
      <c r="T174" s="14" t="str">
        <f>IF(N174="O",MAX(T$159:T173)+1,"")</f>
        <v/>
      </c>
      <c r="U174" s="14" t="str">
        <f>IF(Q174="O",MAX(U$159:U173)+1,"")</f>
        <v/>
      </c>
      <c r="V174" s="73" t="str">
        <f t="shared" si="218"/>
        <v/>
      </c>
      <c r="W174" s="73" t="str">
        <f t="shared" si="219"/>
        <v/>
      </c>
      <c r="X174" s="73"/>
      <c r="Y174" s="74" t="str">
        <f t="shared" si="193"/>
        <v/>
      </c>
      <c r="Z174" s="74" t="str">
        <f t="shared" si="220"/>
        <v/>
      </c>
      <c r="AA174" s="74"/>
      <c r="AB174" s="75" t="str">
        <f t="shared" si="221"/>
        <v/>
      </c>
      <c r="AC174" s="75" t="str">
        <f t="shared" si="222"/>
        <v/>
      </c>
      <c r="AD174" s="75"/>
      <c r="AE174" s="76" t="str">
        <f t="shared" si="223"/>
        <v/>
      </c>
      <c r="AF174" s="76" t="str">
        <f t="shared" si="224"/>
        <v/>
      </c>
      <c r="AG174" s="76"/>
      <c r="AH174" s="352"/>
      <c r="AI174" s="353" t="str">
        <f t="shared" si="206"/>
        <v/>
      </c>
      <c r="AJ174" s="352"/>
      <c r="AK174" s="352"/>
      <c r="AQ174" s="72" t="str">
        <f t="shared" si="207"/>
        <v/>
      </c>
    </row>
    <row r="175" spans="1:43" x14ac:dyDescent="0.25">
      <c r="A175" s="537"/>
      <c r="B175" s="433"/>
      <c r="C175" s="517"/>
      <c r="D175" s="109"/>
      <c r="E175" s="160"/>
      <c r="F175" s="161"/>
      <c r="G175" s="161" t="str">
        <f t="shared" si="208"/>
        <v/>
      </c>
      <c r="H175" s="161" t="str">
        <f t="shared" si="209"/>
        <v/>
      </c>
      <c r="I175" s="161" t="str">
        <f t="shared" si="210"/>
        <v/>
      </c>
      <c r="J175" s="150" t="str">
        <f t="shared" si="211"/>
        <v/>
      </c>
      <c r="K175" s="85" t="str">
        <f t="shared" si="212"/>
        <v/>
      </c>
      <c r="L175" s="150" t="str">
        <f t="shared" si="213"/>
        <v/>
      </c>
      <c r="M175" s="85" t="str">
        <f t="shared" si="214"/>
        <v/>
      </c>
      <c r="N175" s="186" t="str">
        <f>IF(AND(K175="",M175=""),"",IF(OR(SUM($O$161:$P$168,K$170:K175,M$170:M175)&lt;=25,AND(SUM($O$161:$P$168,K$169:K174,M$169:M174)&lt;=25,SUM($O$161:$P$168,K$170:K175,M$170:M175)&gt;25)),"O","N"))</f>
        <v/>
      </c>
      <c r="O175" s="89" t="str">
        <f>IF(OR(N175="N",N175=""),"",IF(K175="","",IF((25-SUM(O$161:O174,P$161:P174))&gt;K175,K175,25-SUM(O$161:O174,P$161:P174))))</f>
        <v/>
      </c>
      <c r="P175" s="106" t="str">
        <f>IF(OR(N175="N",N175=""),"",IF(M175="","",IF(25-SUM($O$161:O175,$P$161:P174)&gt;M175,M175,25-SUM($O$161:O175,$P$161:P174))))</f>
        <v/>
      </c>
      <c r="Q175" s="86" t="str">
        <f t="shared" si="215"/>
        <v/>
      </c>
      <c r="R175" s="86" t="str">
        <f t="shared" si="216"/>
        <v/>
      </c>
      <c r="S175" s="107" t="str">
        <f t="shared" si="217"/>
        <v/>
      </c>
      <c r="T175" s="14" t="str">
        <f>IF(N175="O",MAX(T$159:T174)+1,"")</f>
        <v/>
      </c>
      <c r="U175" s="14" t="str">
        <f>IF(Q175="O",MAX(U$159:U174)+1,"")</f>
        <v/>
      </c>
      <c r="V175" s="73" t="str">
        <f t="shared" si="218"/>
        <v/>
      </c>
      <c r="W175" s="73" t="str">
        <f t="shared" si="219"/>
        <v/>
      </c>
      <c r="X175" s="73"/>
      <c r="Y175" s="74" t="str">
        <f t="shared" si="193"/>
        <v/>
      </c>
      <c r="Z175" s="74" t="str">
        <f t="shared" si="220"/>
        <v/>
      </c>
      <c r="AA175" s="74"/>
      <c r="AB175" s="75" t="str">
        <f t="shared" si="221"/>
        <v/>
      </c>
      <c r="AC175" s="75" t="str">
        <f t="shared" si="222"/>
        <v/>
      </c>
      <c r="AD175" s="75"/>
      <c r="AE175" s="76" t="str">
        <f t="shared" si="223"/>
        <v/>
      </c>
      <c r="AF175" s="76" t="str">
        <f t="shared" si="224"/>
        <v/>
      </c>
      <c r="AG175" s="76"/>
      <c r="AH175" s="352"/>
      <c r="AI175" s="353" t="str">
        <f t="shared" si="206"/>
        <v/>
      </c>
      <c r="AJ175" s="352"/>
      <c r="AK175" s="352"/>
      <c r="AQ175" s="72" t="str">
        <f t="shared" si="207"/>
        <v/>
      </c>
    </row>
    <row r="176" spans="1:43" x14ac:dyDescent="0.25">
      <c r="A176" s="537"/>
      <c r="B176" s="433"/>
      <c r="C176" s="517"/>
      <c r="D176" s="109"/>
      <c r="E176" s="160"/>
      <c r="F176" s="161"/>
      <c r="G176" s="161" t="str">
        <f t="shared" si="208"/>
        <v/>
      </c>
      <c r="H176" s="161" t="str">
        <f t="shared" si="209"/>
        <v/>
      </c>
      <c r="I176" s="161" t="str">
        <f t="shared" si="210"/>
        <v/>
      </c>
      <c r="J176" s="150" t="str">
        <f t="shared" si="211"/>
        <v/>
      </c>
      <c r="K176" s="85" t="str">
        <f t="shared" si="212"/>
        <v/>
      </c>
      <c r="L176" s="150" t="str">
        <f t="shared" si="213"/>
        <v/>
      </c>
      <c r="M176" s="85" t="str">
        <f t="shared" si="214"/>
        <v/>
      </c>
      <c r="N176" s="186" t="str">
        <f>IF(AND(K176="",M176=""),"",IF(OR(SUM($O$161:$P$168,K$170:K176,M$170:M176)&lt;=25,AND(SUM($O$161:$P$168,K$169:K175,M$169:M175)&lt;=25,SUM($O$161:$P$168,K$170:K176,M$170:M176)&gt;25)),"O","N"))</f>
        <v/>
      </c>
      <c r="O176" s="89" t="str">
        <f>IF(OR(N176="N",N176=""),"",IF(K176="","",IF((25-SUM(O$161:O175,P$161:P175))&gt;K176,K176,25-SUM(O$161:O175,P$161:P175))))</f>
        <v/>
      </c>
      <c r="P176" s="106" t="str">
        <f>IF(OR(N176="N",N176=""),"",IF(M176="","",IF(25-SUM($O$161:O176,$P$161:P175)&gt;M176,M176,25-SUM($O$161:O176,$P$161:P175))))</f>
        <v/>
      </c>
      <c r="Q176" s="86" t="str">
        <f t="shared" si="215"/>
        <v/>
      </c>
      <c r="R176" s="86" t="str">
        <f t="shared" si="216"/>
        <v/>
      </c>
      <c r="S176" s="107" t="str">
        <f t="shared" si="217"/>
        <v/>
      </c>
      <c r="T176" s="14" t="str">
        <f>IF(N176="O",MAX(T$159:T175)+1,"")</f>
        <v/>
      </c>
      <c r="U176" s="14" t="str">
        <f>IF(Q176="O",MAX(U$159:U175)+1,"")</f>
        <v/>
      </c>
      <c r="V176" s="73" t="str">
        <f t="shared" si="218"/>
        <v/>
      </c>
      <c r="W176" s="73" t="str">
        <f t="shared" si="219"/>
        <v/>
      </c>
      <c r="X176" s="73"/>
      <c r="Y176" s="74" t="str">
        <f t="shared" si="193"/>
        <v/>
      </c>
      <c r="Z176" s="74" t="str">
        <f t="shared" si="220"/>
        <v/>
      </c>
      <c r="AA176" s="74"/>
      <c r="AB176" s="75" t="str">
        <f t="shared" si="221"/>
        <v/>
      </c>
      <c r="AC176" s="75" t="str">
        <f t="shared" si="222"/>
        <v/>
      </c>
      <c r="AD176" s="75"/>
      <c r="AE176" s="76" t="str">
        <f t="shared" si="223"/>
        <v/>
      </c>
      <c r="AF176" s="76" t="str">
        <f t="shared" si="224"/>
        <v/>
      </c>
      <c r="AG176" s="76"/>
      <c r="AH176" s="352"/>
      <c r="AI176" s="353" t="str">
        <f t="shared" si="206"/>
        <v/>
      </c>
      <c r="AJ176" s="352"/>
      <c r="AK176" s="352"/>
      <c r="AQ176" s="72" t="str">
        <f t="shared" si="207"/>
        <v/>
      </c>
    </row>
    <row r="177" spans="1:43" x14ac:dyDescent="0.25">
      <c r="A177" s="537"/>
      <c r="B177" s="433"/>
      <c r="C177" s="517"/>
      <c r="D177" s="109"/>
      <c r="E177" s="160"/>
      <c r="F177" s="161"/>
      <c r="G177" s="161" t="str">
        <f t="shared" si="208"/>
        <v/>
      </c>
      <c r="H177" s="161" t="str">
        <f t="shared" si="209"/>
        <v/>
      </c>
      <c r="I177" s="161" t="str">
        <f t="shared" si="210"/>
        <v/>
      </c>
      <c r="J177" s="150" t="str">
        <f t="shared" ref="J177:J182" si="225">IF(AND(H177="",I177=""),"",SUM(H177,I177))</f>
        <v/>
      </c>
      <c r="K177" s="85" t="str">
        <f t="shared" si="212"/>
        <v/>
      </c>
      <c r="L177" s="150" t="str">
        <f t="shared" si="213"/>
        <v/>
      </c>
      <c r="M177" s="85" t="str">
        <f t="shared" si="214"/>
        <v/>
      </c>
      <c r="N177" s="186" t="str">
        <f>IF(AND(K177="",M177=""),"",IF(OR(SUM($O$161:$P$168,K$170:K177,M$170:M177)&lt;=25,AND(SUM($O$161:$P$168,K$169:K176,M$169:M176)&lt;=25,SUM($O$161:$P$168,K$170:K177,M$170:M177)&gt;25)),"O","N"))</f>
        <v/>
      </c>
      <c r="O177" s="89" t="str">
        <f>IF(OR(N177="N",N177=""),"",IF(K177="","",IF((25-SUM(O$161:O176,P$161:P176))&gt;K177,K177,25-SUM(O$161:O176,P$161:P176))))</f>
        <v/>
      </c>
      <c r="P177" s="106" t="str">
        <f>IF(OR(N177="N",N177=""),"",IF(M177="","",IF(25-SUM($O$161:O177,$P$161:P176)&gt;M177,M177,25-SUM($O$161:O177,$P$161:P176))))</f>
        <v/>
      </c>
      <c r="Q177" s="86" t="str">
        <f t="shared" si="215"/>
        <v/>
      </c>
      <c r="R177" s="86" t="str">
        <f t="shared" si="216"/>
        <v/>
      </c>
      <c r="S177" s="107" t="str">
        <f t="shared" si="217"/>
        <v/>
      </c>
      <c r="T177" s="14" t="str">
        <f>IF(N177="O",MAX(T$159:T176)+1,"")</f>
        <v/>
      </c>
      <c r="U177" s="14" t="str">
        <f>IF(Q177="O",MAX(U$159:U176)+1,"")</f>
        <v/>
      </c>
      <c r="V177" s="73" t="str">
        <f t="shared" si="218"/>
        <v/>
      </c>
      <c r="W177" s="73" t="str">
        <f t="shared" si="219"/>
        <v/>
      </c>
      <c r="X177" s="73"/>
      <c r="Y177" s="74" t="str">
        <f t="shared" si="193"/>
        <v/>
      </c>
      <c r="Z177" s="74" t="str">
        <f t="shared" si="220"/>
        <v/>
      </c>
      <c r="AA177" s="74"/>
      <c r="AB177" s="75" t="str">
        <f t="shared" si="221"/>
        <v/>
      </c>
      <c r="AC177" s="75" t="str">
        <f t="shared" si="222"/>
        <v/>
      </c>
      <c r="AD177" s="75"/>
      <c r="AE177" s="76" t="str">
        <f t="shared" si="223"/>
        <v/>
      </c>
      <c r="AF177" s="76" t="str">
        <f t="shared" si="224"/>
        <v/>
      </c>
      <c r="AG177" s="76"/>
      <c r="AH177" s="352"/>
      <c r="AI177" s="353" t="str">
        <f t="shared" si="206"/>
        <v/>
      </c>
      <c r="AJ177" s="352"/>
      <c r="AK177" s="352"/>
      <c r="AQ177" s="72" t="str">
        <f t="shared" si="207"/>
        <v/>
      </c>
    </row>
    <row r="178" spans="1:43" x14ac:dyDescent="0.25">
      <c r="A178" s="537"/>
      <c r="B178" s="433"/>
      <c r="C178" s="517"/>
      <c r="D178" s="109"/>
      <c r="E178" s="160"/>
      <c r="F178" s="161"/>
      <c r="G178" s="161" t="str">
        <f t="shared" si="208"/>
        <v/>
      </c>
      <c r="H178" s="161" t="str">
        <f t="shared" si="209"/>
        <v/>
      </c>
      <c r="I178" s="161" t="str">
        <f t="shared" si="210"/>
        <v/>
      </c>
      <c r="J178" s="150" t="str">
        <f t="shared" si="225"/>
        <v/>
      </c>
      <c r="K178" s="85" t="str">
        <f t="shared" si="212"/>
        <v/>
      </c>
      <c r="L178" s="150" t="str">
        <f t="shared" si="213"/>
        <v/>
      </c>
      <c r="M178" s="85" t="str">
        <f t="shared" si="214"/>
        <v/>
      </c>
      <c r="N178" s="186" t="str">
        <f>IF(AND(K178="",M178=""),"",IF(OR(SUM($O$161:$P$168,K$170:K178,M$170:M178)&lt;=25,AND(SUM($O$161:$P$168,K$169:K177,M$169:M177)&lt;=25,SUM($O$161:$P$168,K$170:K178,M$170:M178)&gt;25)),"O","N"))</f>
        <v/>
      </c>
      <c r="O178" s="89" t="str">
        <f>IF(OR(N178="N",N178=""),"",IF(K178="","",IF((25-SUM(O$161:O177,P$161:P177))&gt;K178,K178,25-SUM(O$161:O177,P$161:P177))))</f>
        <v/>
      </c>
      <c r="P178" s="106" t="str">
        <f>IF(OR(N178="N",N178=""),"",IF(M178="","",IF(25-SUM($O$161:O178,$P$161:P177)&gt;M178,M178,25-SUM($O$161:O178,$P$161:P177))))</f>
        <v/>
      </c>
      <c r="Q178" s="86" t="str">
        <f t="shared" si="215"/>
        <v/>
      </c>
      <c r="R178" s="86" t="str">
        <f t="shared" si="216"/>
        <v/>
      </c>
      <c r="S178" s="107" t="str">
        <f t="shared" si="217"/>
        <v/>
      </c>
      <c r="T178" s="14" t="str">
        <f>IF(N178="O",MAX(T$159:T177)+1,"")</f>
        <v/>
      </c>
      <c r="U178" s="14" t="str">
        <f>IF(Q178="O",MAX(U$159:U177)+1,"")</f>
        <v/>
      </c>
      <c r="V178" s="73" t="str">
        <f t="shared" si="218"/>
        <v/>
      </c>
      <c r="W178" s="73" t="str">
        <f t="shared" si="219"/>
        <v/>
      </c>
      <c r="X178" s="73"/>
      <c r="Y178" s="74" t="str">
        <f t="shared" si="193"/>
        <v/>
      </c>
      <c r="Z178" s="74" t="str">
        <f t="shared" si="220"/>
        <v/>
      </c>
      <c r="AA178" s="74"/>
      <c r="AB178" s="75" t="str">
        <f t="shared" si="221"/>
        <v/>
      </c>
      <c r="AC178" s="75" t="str">
        <f t="shared" si="222"/>
        <v/>
      </c>
      <c r="AD178" s="75"/>
      <c r="AE178" s="76" t="str">
        <f t="shared" si="223"/>
        <v/>
      </c>
      <c r="AF178" s="76" t="str">
        <f t="shared" si="224"/>
        <v/>
      </c>
      <c r="AG178" s="76"/>
      <c r="AH178" s="352"/>
      <c r="AI178" s="353" t="str">
        <f t="shared" si="206"/>
        <v/>
      </c>
      <c r="AJ178" s="352"/>
      <c r="AK178" s="352"/>
      <c r="AQ178" s="72" t="str">
        <f t="shared" si="207"/>
        <v/>
      </c>
    </row>
    <row r="179" spans="1:43" x14ac:dyDescent="0.25">
      <c r="A179" s="537"/>
      <c r="B179" s="433"/>
      <c r="C179" s="517"/>
      <c r="D179" s="109"/>
      <c r="E179" s="160"/>
      <c r="F179" s="161"/>
      <c r="G179" s="161" t="str">
        <f t="shared" si="208"/>
        <v/>
      </c>
      <c r="H179" s="161" t="str">
        <f t="shared" si="209"/>
        <v/>
      </c>
      <c r="I179" s="161" t="str">
        <f t="shared" si="210"/>
        <v/>
      </c>
      <c r="J179" s="150" t="str">
        <f t="shared" si="225"/>
        <v/>
      </c>
      <c r="K179" s="85" t="str">
        <f t="shared" si="212"/>
        <v/>
      </c>
      <c r="L179" s="150" t="str">
        <f t="shared" si="213"/>
        <v/>
      </c>
      <c r="M179" s="85" t="str">
        <f t="shared" si="214"/>
        <v/>
      </c>
      <c r="N179" s="186" t="str">
        <f>IF(AND(K179="",M179=""),"",IF(OR(SUM($O$161:$P$168,K$170:K179,M$170:M179)&lt;=25,AND(SUM($O$161:$P$168,K$169:K178,M$169:M178)&lt;=25,SUM($O$161:$P$168,K$170:K179,M$170:M179)&gt;25)),"O","N"))</f>
        <v/>
      </c>
      <c r="O179" s="89" t="str">
        <f>IF(OR(N179="N",N179=""),"",IF(K179="","",IF((25-SUM(O$161:O178,P$161:P178))&gt;K179,K179,25-SUM(O$161:O178,P$161:P178))))</f>
        <v/>
      </c>
      <c r="P179" s="108" t="str">
        <f>IF(OR(N179="N",N179=""),"",IF(M179="","",IF(25-SUM($O$161:O179,$P$161:P178)&gt;M179,M179,25-SUM($O$161:O179,$P$161:P178))))</f>
        <v/>
      </c>
      <c r="Q179" s="86" t="str">
        <f t="shared" si="215"/>
        <v/>
      </c>
      <c r="R179" s="86" t="str">
        <f t="shared" si="216"/>
        <v/>
      </c>
      <c r="S179" s="107" t="str">
        <f t="shared" si="217"/>
        <v/>
      </c>
      <c r="T179" s="14" t="str">
        <f>IF(N179="O",MAX(T$159:T178)+1,"")</f>
        <v/>
      </c>
      <c r="U179" s="14" t="str">
        <f>IF(Q179="O",MAX(U$159:U178)+1,"")</f>
        <v/>
      </c>
      <c r="V179" s="73" t="str">
        <f t="shared" si="218"/>
        <v/>
      </c>
      <c r="W179" s="73" t="str">
        <f t="shared" si="219"/>
        <v/>
      </c>
      <c r="X179" s="73"/>
      <c r="Y179" s="74" t="str">
        <f t="shared" si="193"/>
        <v/>
      </c>
      <c r="Z179" s="74" t="str">
        <f t="shared" si="220"/>
        <v/>
      </c>
      <c r="AA179" s="74"/>
      <c r="AB179" s="75" t="str">
        <f t="shared" si="221"/>
        <v/>
      </c>
      <c r="AC179" s="75" t="str">
        <f t="shared" si="222"/>
        <v/>
      </c>
      <c r="AD179" s="75"/>
      <c r="AE179" s="76" t="str">
        <f t="shared" si="223"/>
        <v/>
      </c>
      <c r="AF179" s="76" t="str">
        <f t="shared" si="224"/>
        <v/>
      </c>
      <c r="AG179" s="76"/>
      <c r="AH179" s="352"/>
      <c r="AI179" s="353" t="str">
        <f t="shared" si="206"/>
        <v/>
      </c>
      <c r="AJ179" s="352"/>
      <c r="AK179" s="352"/>
      <c r="AQ179" s="72" t="str">
        <f t="shared" si="207"/>
        <v/>
      </c>
    </row>
    <row r="180" spans="1:43" x14ac:dyDescent="0.25">
      <c r="A180" s="537"/>
      <c r="B180" s="433"/>
      <c r="C180" s="517"/>
      <c r="D180" s="109"/>
      <c r="E180" s="160"/>
      <c r="F180" s="161"/>
      <c r="G180" s="161" t="str">
        <f t="shared" si="208"/>
        <v/>
      </c>
      <c r="H180" s="161" t="str">
        <f t="shared" si="209"/>
        <v/>
      </c>
      <c r="I180" s="161" t="str">
        <f t="shared" si="210"/>
        <v/>
      </c>
      <c r="J180" s="150" t="str">
        <f t="shared" si="225"/>
        <v/>
      </c>
      <c r="K180" s="85" t="str">
        <f t="shared" si="212"/>
        <v/>
      </c>
      <c r="L180" s="150" t="str">
        <f t="shared" si="213"/>
        <v/>
      </c>
      <c r="M180" s="85" t="str">
        <f t="shared" si="214"/>
        <v/>
      </c>
      <c r="N180" s="186" t="str">
        <f>IF(AND(K180="",M180=""),"",IF(OR(SUM($O$161:$P$168,K$170:K180,M$170:M180)&lt;=25,AND(SUM($O$161:$P$168,K$169:K179,M$169:M179)&lt;=25,SUM($O$161:$P$168,K$170:K180,M$170:M180)&gt;25)),"O","N"))</f>
        <v/>
      </c>
      <c r="O180" s="89" t="str">
        <f>IF(OR(N180="N",N180=""),"",IF(K180="","",IF((25-SUM(O$161:O179,P$161:P179))&gt;K180,K180,25-SUM(O$161:O179,P$161:P179))))</f>
        <v/>
      </c>
      <c r="P180" s="108" t="str">
        <f>IF(OR(N180="N",N180=""),"",IF(M180="","",IF(25-SUM($O$161:O180,$P$161:P179)&gt;M180,M180,25-SUM($O$161:O180,$P$161:P179))))</f>
        <v/>
      </c>
      <c r="Q180" s="86" t="str">
        <f t="shared" si="215"/>
        <v/>
      </c>
      <c r="R180" s="86" t="str">
        <f t="shared" si="216"/>
        <v/>
      </c>
      <c r="S180" s="107" t="str">
        <f t="shared" si="217"/>
        <v/>
      </c>
      <c r="T180" s="14" t="str">
        <f>IF(N180="O",MAX(T$159:T179)+1,"")</f>
        <v/>
      </c>
      <c r="U180" s="14" t="str">
        <f>IF(Q180="O",MAX(U$159:U179)+1,"")</f>
        <v/>
      </c>
      <c r="V180" s="73" t="str">
        <f t="shared" si="218"/>
        <v/>
      </c>
      <c r="W180" s="73" t="str">
        <f t="shared" si="219"/>
        <v/>
      </c>
      <c r="X180" s="73"/>
      <c r="Y180" s="74" t="str">
        <f t="shared" si="193"/>
        <v/>
      </c>
      <c r="Z180" s="74" t="str">
        <f t="shared" si="220"/>
        <v/>
      </c>
      <c r="AA180" s="74"/>
      <c r="AB180" s="75" t="str">
        <f t="shared" si="221"/>
        <v/>
      </c>
      <c r="AC180" s="75" t="str">
        <f t="shared" si="222"/>
        <v/>
      </c>
      <c r="AD180" s="75"/>
      <c r="AE180" s="76" t="str">
        <f t="shared" si="223"/>
        <v/>
      </c>
      <c r="AF180" s="76" t="str">
        <f t="shared" si="224"/>
        <v/>
      </c>
      <c r="AG180" s="76"/>
      <c r="AH180" s="352"/>
      <c r="AI180" s="353" t="str">
        <f t="shared" si="206"/>
        <v/>
      </c>
      <c r="AJ180" s="352"/>
      <c r="AK180" s="352"/>
      <c r="AQ180" s="72" t="str">
        <f t="shared" si="207"/>
        <v/>
      </c>
    </row>
    <row r="181" spans="1:43" x14ac:dyDescent="0.25">
      <c r="A181" s="537"/>
      <c r="B181" s="433"/>
      <c r="C181" s="517"/>
      <c r="D181" s="109"/>
      <c r="E181" s="160"/>
      <c r="F181" s="161"/>
      <c r="G181" s="161" t="str">
        <f t="shared" si="208"/>
        <v/>
      </c>
      <c r="H181" s="161" t="str">
        <f t="shared" si="209"/>
        <v/>
      </c>
      <c r="I181" s="161" t="str">
        <f t="shared" si="210"/>
        <v/>
      </c>
      <c r="J181" s="150" t="str">
        <f t="shared" si="225"/>
        <v/>
      </c>
      <c r="K181" s="85" t="str">
        <f t="shared" si="212"/>
        <v/>
      </c>
      <c r="L181" s="150" t="str">
        <f t="shared" si="213"/>
        <v/>
      </c>
      <c r="M181" s="85" t="str">
        <f t="shared" si="214"/>
        <v/>
      </c>
      <c r="N181" s="186" t="str">
        <f>IF(AND(K181="",M181=""),"",IF(OR(SUM($O$161:$P$168,K$170:K181,M$170:M181)&lt;=25,AND(SUM($O$161:$P$168,K$169:K180,M$169:M180)&lt;=25,SUM($O$161:$P$168,K$170:K181,M$170:M181)&gt;25)),"O","N"))</f>
        <v/>
      </c>
      <c r="O181" s="89" t="str">
        <f>IF(OR(N181="N",N181=""),"",IF(K181="","",IF((25-SUM(O$161:O180,P$161:P180))&gt;K181,K181,25-SUM(O$161:O180,P$161:P180))))</f>
        <v/>
      </c>
      <c r="P181" s="108" t="str">
        <f>IF(OR(N181="N",N181=""),"",IF(M181="","",IF(25-SUM($O$161:O181,$P$161:P180)&gt;M181,M181,25-SUM($O$161:O181,$P$161:P180))))</f>
        <v/>
      </c>
      <c r="Q181" s="86" t="str">
        <f t="shared" si="215"/>
        <v/>
      </c>
      <c r="R181" s="86" t="str">
        <f t="shared" si="216"/>
        <v/>
      </c>
      <c r="S181" s="107" t="str">
        <f t="shared" si="217"/>
        <v/>
      </c>
      <c r="T181" s="14" t="str">
        <f>IF(N181="O",MAX(T$159:T180)+1,"")</f>
        <v/>
      </c>
      <c r="U181" s="14" t="str">
        <f>IF(Q181="O",MAX(U$159:U180)+1,"")</f>
        <v/>
      </c>
      <c r="V181" s="73" t="str">
        <f t="shared" si="218"/>
        <v/>
      </c>
      <c r="W181" s="73" t="str">
        <f t="shared" si="219"/>
        <v/>
      </c>
      <c r="X181" s="73"/>
      <c r="Y181" s="74" t="str">
        <f t="shared" si="193"/>
        <v/>
      </c>
      <c r="Z181" s="74" t="str">
        <f t="shared" si="220"/>
        <v/>
      </c>
      <c r="AA181" s="74"/>
      <c r="AB181" s="75" t="str">
        <f t="shared" si="221"/>
        <v/>
      </c>
      <c r="AC181" s="75" t="str">
        <f t="shared" si="222"/>
        <v/>
      </c>
      <c r="AD181" s="75"/>
      <c r="AE181" s="76" t="str">
        <f t="shared" si="223"/>
        <v/>
      </c>
      <c r="AF181" s="76" t="str">
        <f t="shared" si="224"/>
        <v/>
      </c>
      <c r="AG181" s="76"/>
      <c r="AH181" s="352"/>
      <c r="AI181" s="353" t="str">
        <f t="shared" si="206"/>
        <v/>
      </c>
      <c r="AJ181" s="352"/>
      <c r="AK181" s="352"/>
      <c r="AQ181" s="72" t="str">
        <f t="shared" si="207"/>
        <v/>
      </c>
    </row>
    <row r="182" spans="1:43" x14ac:dyDescent="0.25">
      <c r="A182" s="537"/>
      <c r="B182" s="433"/>
      <c r="C182" s="517"/>
      <c r="D182" s="109"/>
      <c r="E182" s="160"/>
      <c r="F182" s="161"/>
      <c r="G182" s="161" t="str">
        <f t="shared" si="208"/>
        <v/>
      </c>
      <c r="H182" s="161" t="str">
        <f t="shared" si="209"/>
        <v/>
      </c>
      <c r="I182" s="161" t="str">
        <f t="shared" si="210"/>
        <v/>
      </c>
      <c r="J182" s="150" t="str">
        <f t="shared" si="225"/>
        <v/>
      </c>
      <c r="K182" s="85" t="str">
        <f t="shared" si="212"/>
        <v/>
      </c>
      <c r="L182" s="150" t="str">
        <f t="shared" si="213"/>
        <v/>
      </c>
      <c r="M182" s="85" t="str">
        <f t="shared" si="214"/>
        <v/>
      </c>
      <c r="N182" s="186" t="str">
        <f>IF(AND(K182="",M182=""),"",IF(OR(SUM($O$161:$P$168,K$170:K182,M$170:M182)&lt;=25,AND(SUM($O$161:$P$168,K$169:K181,M$169:M181)&lt;=25,SUM($O$161:$P$168,K$170:K182,M$170:M182)&gt;25)),"O","N"))</f>
        <v/>
      </c>
      <c r="O182" s="89" t="str">
        <f>IF(OR(N182="N",N182=""),"",IF(K182="","",IF((25-SUM(O$161:O181,P$161:P181))&gt;K182,K182,25-SUM(O$161:O181,P$161:P181))))</f>
        <v/>
      </c>
      <c r="P182" s="108" t="str">
        <f>IF(OR(N182="N",N182=""),"",IF(M182="","",IF(25-SUM($O$161:O182,$P$161:P181)&gt;M182,M182,25-SUM($O$161:O182,$P$161:P181))))</f>
        <v/>
      </c>
      <c r="Q182" s="86" t="str">
        <f>IF(AND(N182="O",SUM(O182,P182)=SUM(K182,M182)),"",IF(AND(N182="O",SUM(O182,P182)&lt;SUM(K182,M182)),"O",IF(N182="N","O","")))</f>
        <v/>
      </c>
      <c r="R182" s="86" t="str">
        <f>IF(Q182="","",IF(AND(N182="O",Q182="O"),IF(K182="","",K182-O182),IF(N182="N",IF(K182="","",K182),"")))</f>
        <v/>
      </c>
      <c r="S182" s="107" t="str">
        <f>IF(Q182="","",IF(AND(N182="O",Q182="O"),IF(M182="","",M182-P182),IF(N182="N",IF(M182="","",M182),"")))</f>
        <v/>
      </c>
      <c r="T182" s="14" t="str">
        <f>IF(N182="O",MAX(T$159:T181)+1,"")</f>
        <v/>
      </c>
      <c r="U182" s="14" t="str">
        <f>IF(Q182="O",MAX(U$159:U181)+1,"")</f>
        <v/>
      </c>
      <c r="V182" s="73" t="str">
        <f t="shared" si="218"/>
        <v/>
      </c>
      <c r="W182" s="73" t="str">
        <f t="shared" si="219"/>
        <v/>
      </c>
      <c r="X182" s="73"/>
      <c r="Y182" s="74" t="str">
        <f t="shared" si="193"/>
        <v/>
      </c>
      <c r="Z182" s="74" t="str">
        <f t="shared" si="220"/>
        <v/>
      </c>
      <c r="AA182" s="74"/>
      <c r="AB182" s="75" t="str">
        <f t="shared" si="221"/>
        <v/>
      </c>
      <c r="AC182" s="75" t="str">
        <f t="shared" si="222"/>
        <v/>
      </c>
      <c r="AD182" s="75"/>
      <c r="AE182" s="76" t="str">
        <f t="shared" si="223"/>
        <v/>
      </c>
      <c r="AF182" s="76" t="str">
        <f t="shared" si="224"/>
        <v/>
      </c>
      <c r="AG182" s="76"/>
      <c r="AH182" s="352"/>
      <c r="AI182" s="353" t="str">
        <f t="shared" si="206"/>
        <v/>
      </c>
      <c r="AJ182" s="352"/>
      <c r="AK182" s="352"/>
      <c r="AQ182" s="72" t="str">
        <f t="shared" si="207"/>
        <v/>
      </c>
    </row>
    <row r="183" spans="1:43" ht="18" thickBot="1" x14ac:dyDescent="0.35">
      <c r="A183" s="547"/>
      <c r="B183" s="435"/>
      <c r="C183" s="540"/>
      <c r="D183" s="117"/>
      <c r="E183" s="151"/>
      <c r="F183" s="170"/>
      <c r="G183" s="170"/>
      <c r="H183" s="518" t="s">
        <v>26</v>
      </c>
      <c r="I183" s="518"/>
      <c r="J183" s="151">
        <f>SUM(J170:J179)</f>
        <v>0</v>
      </c>
      <c r="K183" s="116">
        <f>SUM(K161:K182)</f>
        <v>0</v>
      </c>
      <c r="L183" s="151">
        <f>SUM(L170:L179)</f>
        <v>0</v>
      </c>
      <c r="M183" s="116">
        <f>L183*24</f>
        <v>0</v>
      </c>
      <c r="N183" s="115"/>
      <c r="O183" s="519">
        <f>SUM(O161:P182)</f>
        <v>0</v>
      </c>
      <c r="P183" s="519"/>
      <c r="Q183" s="130"/>
      <c r="R183" s="179">
        <f>SUM(R168:R182)</f>
        <v>0</v>
      </c>
      <c r="S183" s="179">
        <f>SUM(S168:S182)</f>
        <v>0</v>
      </c>
      <c r="V183" s="357"/>
      <c r="W183" s="390">
        <f>SUM(W161:W182)</f>
        <v>0</v>
      </c>
      <c r="X183" s="492">
        <f>CEILING(W183,0.25)</f>
        <v>0</v>
      </c>
      <c r="Y183" s="358"/>
      <c r="Z183" s="391">
        <f>SUM(Z161:Z182)</f>
        <v>0</v>
      </c>
      <c r="AA183" s="493">
        <f>CEILING(Z183,0.25)</f>
        <v>0</v>
      </c>
      <c r="AB183" s="359"/>
      <c r="AC183" s="392">
        <f>SUM(AC161:AC182)</f>
        <v>0</v>
      </c>
      <c r="AD183" s="494">
        <f>CEILING(AC183,0.25)</f>
        <v>0</v>
      </c>
      <c r="AE183" s="360"/>
      <c r="AF183" s="393">
        <f>SUM(AF161:AF182)</f>
        <v>0</v>
      </c>
      <c r="AG183" s="495">
        <f>CEILING(AF183,0.25)</f>
        <v>0</v>
      </c>
      <c r="AH183" s="352"/>
      <c r="AI183" s="490">
        <f>SUM(AI161:AI182)</f>
        <v>0</v>
      </c>
      <c r="AJ183" s="352"/>
      <c r="AK183" s="352"/>
      <c r="AQ183" s="72" t="str">
        <f t="shared" si="207"/>
        <v/>
      </c>
    </row>
    <row r="184" spans="1:43" ht="18" thickBot="1" x14ac:dyDescent="0.35">
      <c r="A184" s="143"/>
      <c r="B184" s="436"/>
      <c r="C184" s="182"/>
      <c r="D184" s="184"/>
      <c r="E184" s="184"/>
      <c r="F184" s="184"/>
      <c r="G184" s="184"/>
      <c r="H184" s="184"/>
      <c r="I184" s="184"/>
      <c r="J184" s="184"/>
      <c r="K184" s="267">
        <f>CEILING(K183,0.25)</f>
        <v>0</v>
      </c>
      <c r="L184" s="267"/>
      <c r="M184" s="267">
        <f>CEILING(M183,0.25)</f>
        <v>0</v>
      </c>
      <c r="N184" s="267"/>
      <c r="O184" s="549">
        <f>CEILING(O183,0.25)</f>
        <v>0</v>
      </c>
      <c r="P184" s="549"/>
      <c r="Q184" s="184"/>
      <c r="R184" s="184"/>
      <c r="S184" s="184"/>
      <c r="T184" s="355" t="str">
        <f>IF(Q184="O",MAX(T$2:T183)+1,"")</f>
        <v/>
      </c>
      <c r="U184" s="14"/>
      <c r="V184" s="357"/>
      <c r="W184" s="390">
        <f>SUMPRODUCT(V161:V182,W161:W182)</f>
        <v>0</v>
      </c>
      <c r="X184" s="492"/>
      <c r="Y184" s="358"/>
      <c r="Z184" s="391">
        <f>SUMPRODUCT(Y161:Y182,Z161:Z182)</f>
        <v>0</v>
      </c>
      <c r="AA184" s="493"/>
      <c r="AB184" s="359"/>
      <c r="AC184" s="392">
        <f>SUMPRODUCT(AB161:AB182,AC161:AC182)</f>
        <v>0</v>
      </c>
      <c r="AD184" s="494"/>
      <c r="AE184" s="360"/>
      <c r="AF184" s="393">
        <f>SUMPRODUCT(AE161:AE182,AF161:AF182)</f>
        <v>0</v>
      </c>
      <c r="AG184" s="495"/>
      <c r="AH184" s="352"/>
      <c r="AI184" s="490"/>
      <c r="AJ184" s="352"/>
      <c r="AK184" s="352"/>
      <c r="AQ184" s="72" t="str">
        <f t="shared" si="207"/>
        <v/>
      </c>
    </row>
    <row r="185" spans="1:43" x14ac:dyDescent="0.25">
      <c r="A185" s="546">
        <f>EDATE(A159,1)</f>
        <v>43282</v>
      </c>
      <c r="B185" s="431">
        <f ca="1">VLOOKUP($B$1,INFOS!A:AV,39,FALSE)</f>
        <v>362</v>
      </c>
      <c r="C185" s="548" t="s">
        <v>27</v>
      </c>
      <c r="D185" s="502" t="s">
        <v>148</v>
      </c>
      <c r="E185" s="503"/>
      <c r="F185" s="503"/>
      <c r="G185" s="503"/>
      <c r="H185" s="503"/>
      <c r="I185" s="503"/>
      <c r="J185" s="503"/>
      <c r="K185" s="503"/>
      <c r="L185" s="503"/>
      <c r="M185" s="504"/>
      <c r="N185" s="507" t="s">
        <v>28</v>
      </c>
      <c r="O185" s="508"/>
      <c r="P185" s="508"/>
      <c r="Q185" s="509"/>
      <c r="R185" s="513">
        <f>R183</f>
        <v>0</v>
      </c>
      <c r="S185" s="515">
        <f>S183</f>
        <v>0</v>
      </c>
      <c r="T185" s="20" t="str">
        <f>IF(N185="O",MAX(T$29:T184)+1,"")</f>
        <v/>
      </c>
      <c r="V185" s="362"/>
      <c r="W185" s="362"/>
      <c r="X185" s="362"/>
      <c r="Y185" s="362" t="str">
        <f t="shared" ref="Y185:Y208" si="226">IF(Z185&lt;&gt;"",IF($B$5="temps complet",INDEX(TC_Sup_14,MATCH($B$3,INDICES_BRUT,0),MATCH($B$6,TC_NBI_Sup_14,0)),IF($B$5="temps partiel",INDEX(TP_Sup_14,MATCH($B$3,INDICES_BRUT,0),MATCH($B$6,TP_NBI_Sup_14,0)))),"")</f>
        <v/>
      </c>
      <c r="Z185" s="362"/>
      <c r="AA185" s="362"/>
      <c r="AB185" s="362"/>
      <c r="AC185" s="362"/>
      <c r="AD185" s="362"/>
      <c r="AE185" s="362"/>
      <c r="AF185" s="362"/>
      <c r="AG185" s="362"/>
      <c r="AH185" s="363"/>
      <c r="AI185" s="364"/>
      <c r="AJ185" s="363"/>
      <c r="AK185" s="363"/>
      <c r="AQ185" s="241"/>
    </row>
    <row r="186" spans="1:43" ht="19.5" customHeight="1" x14ac:dyDescent="0.25">
      <c r="A186" s="537"/>
      <c r="B186" s="432">
        <f ca="1">VLOOKUP($B$1,INFOS!A:AV,41,FALSE)</f>
        <v>0.8</v>
      </c>
      <c r="C186" s="548"/>
      <c r="D186" s="505"/>
      <c r="E186" s="505"/>
      <c r="F186" s="505"/>
      <c r="G186" s="505"/>
      <c r="H186" s="505"/>
      <c r="I186" s="505"/>
      <c r="J186" s="505"/>
      <c r="K186" s="505"/>
      <c r="L186" s="505"/>
      <c r="M186" s="506"/>
      <c r="N186" s="510"/>
      <c r="O186" s="511"/>
      <c r="P186" s="511"/>
      <c r="Q186" s="512"/>
      <c r="R186" s="514"/>
      <c r="S186" s="516"/>
      <c r="T186" s="20" t="str">
        <f>IF(N186="O",MAX(T$29:T185)+1,"")</f>
        <v/>
      </c>
      <c r="V186" s="361"/>
      <c r="W186" s="361"/>
      <c r="X186" s="361"/>
      <c r="Y186" s="361" t="str">
        <f t="shared" si="226"/>
        <v/>
      </c>
      <c r="Z186" s="361"/>
      <c r="AA186" s="361"/>
      <c r="AB186" s="361"/>
      <c r="AC186" s="361"/>
      <c r="AD186" s="361"/>
      <c r="AE186" s="361"/>
      <c r="AF186" s="361"/>
      <c r="AG186" s="361"/>
      <c r="AH186" s="363"/>
      <c r="AI186" s="364"/>
      <c r="AJ186" s="363"/>
      <c r="AK186" s="363"/>
      <c r="AQ186" s="241"/>
    </row>
    <row r="187" spans="1:43" ht="14.45" customHeight="1" x14ac:dyDescent="0.25">
      <c r="A187" s="537"/>
      <c r="B187" s="5" t="str">
        <f ca="1">IF($B186&lt;&gt;100%,"temps partiel","temps complet")</f>
        <v>temps partiel</v>
      </c>
      <c r="C187" s="548"/>
      <c r="D187" s="124" t="str">
        <f>IF(ROWS($D$187:D187)&lt;=MAX($U$161:$U$182),INDEX($D$161:$D$182,MATCH(ROWS($D$187:D187),$U$161:$U$182,0)),"")</f>
        <v/>
      </c>
      <c r="E187" s="152" t="str">
        <f t="shared" ref="E187:M187" si="227">IF($D187&lt;&gt;"",IFERROR(VLOOKUP($D187,$D$170:$S$182,COLUMN(B$1),0),""),"")</f>
        <v/>
      </c>
      <c r="F187" s="152" t="str">
        <f t="shared" si="227"/>
        <v/>
      </c>
      <c r="G187" s="152" t="str">
        <f t="shared" si="227"/>
        <v/>
      </c>
      <c r="H187" s="152" t="str">
        <f t="shared" si="227"/>
        <v/>
      </c>
      <c r="I187" s="152" t="str">
        <f t="shared" si="227"/>
        <v/>
      </c>
      <c r="J187" s="152" t="str">
        <f t="shared" si="227"/>
        <v/>
      </c>
      <c r="K187" s="113" t="str">
        <f t="shared" si="227"/>
        <v/>
      </c>
      <c r="L187" s="152" t="str">
        <f t="shared" si="227"/>
        <v/>
      </c>
      <c r="M187" s="113" t="str">
        <f t="shared" si="227"/>
        <v/>
      </c>
      <c r="N187" s="197" t="str">
        <f t="shared" ref="N187:N194" si="228">IF(OR(O187&lt;&gt;"",P187&lt;&gt;""),"O","")</f>
        <v/>
      </c>
      <c r="O187" s="190" t="str">
        <f t="shared" ref="O187:P194" si="229">IF($D187&lt;&gt;"",IFERROR(VLOOKUP($D187,$D$170:$S$182,COLUMN(O$1),0),""),"")</f>
        <v/>
      </c>
      <c r="P187" s="190" t="str">
        <f t="shared" si="229"/>
        <v/>
      </c>
      <c r="Q187" s="198"/>
      <c r="R187" s="198"/>
      <c r="S187" s="204"/>
      <c r="T187" s="20" t="str">
        <f>IF(N187="O",MAX(T$185:T186)+1,"")</f>
        <v/>
      </c>
      <c r="U187" s="20" t="str">
        <f>IF(Q187="O",MAX(U$185:U186)+1,"")</f>
        <v/>
      </c>
      <c r="V187" s="73" t="str">
        <f t="shared" ref="V187:V194" si="230">IF(W187&lt;&gt;"",IF($B$5="temps complet",INDEX(TC_0_à_14,MATCH($B$3,INDICES_BRUT,0),MATCH($B$6,TC_NBI_0_à_14,0)),IF($B$5="temps partiel",INDEX(TP_0_à_14,MATCH($B$3,INDICES_BRUT,0),MATCH($B$6,TP_NBI_0_à_14,0)))),"")</f>
        <v/>
      </c>
      <c r="W187" s="73" t="str">
        <f t="shared" ref="W187:W194" si="231">IF(T187="","",IF(OR(AQ187="D",AQ187="F"),"",IF(OR(AND(N187="O",Q187="",P187&lt;=14),AND(N187="O",Q187="O",P187&lt;=14)),P187,14)))</f>
        <v/>
      </c>
      <c r="X187" s="73"/>
      <c r="Y187" s="74" t="str">
        <f t="shared" si="226"/>
        <v/>
      </c>
      <c r="Z187" s="74" t="str">
        <f t="shared" ref="Z187:Z194" si="232">IF(T187="","",IF(OR(AQ187="D",AQ187="F"),"",IF(OR(AND(N187="O",Q187="",P187&gt;14),AND(N187="O",Q187="O",P187&gt;14)),P187-14,"")))</f>
        <v/>
      </c>
      <c r="AA187" s="74"/>
      <c r="AB187" s="75" t="str">
        <f t="shared" ref="AB187:AB194" si="233">IF(AC187&lt;&gt;"",IF($B$5="temps complet",VLOOKUP($B$3,ZONE_TC,15,FALSE),IF($B$5="temps partiel",VLOOKUP($B$3,ZONE_TP,29,FALSE))),"")</f>
        <v/>
      </c>
      <c r="AC187" s="75" t="str">
        <f t="shared" ref="AC187:AC194" si="234">IF(T187="","",IF(OR(AND(OR(AQ187="D",AQ187="F"),N187="O",Q187=""),AND(OR(AQ187="D",AQ187="F"),N187="O",Q187="O")),P187,""))</f>
        <v/>
      </c>
      <c r="AD187" s="75"/>
      <c r="AE187" s="76" t="str">
        <f t="shared" ref="AE187:AE194" si="235">IF(AF187&lt;&gt;"",IF($B$5="temps complet",VLOOKUP($B$3,ZONE_TC,16,FALSE),IF($B$5="temps partiel",VLOOKUP($B$3,ZONE_TP,30,FALSE))),"")</f>
        <v/>
      </c>
      <c r="AF187" s="76" t="str">
        <f t="shared" ref="AF187:AF194" si="236">IF(T187="","",IF(O187="","",O187))</f>
        <v/>
      </c>
      <c r="AG187" s="76"/>
      <c r="AH187" s="352"/>
      <c r="AI187" s="353" t="str">
        <f t="shared" ref="AI187:AI208" si="237">IF(AND(W187="",Z187="",AC187=""),"",IF(WEEKDAY(D187,2)=6,SUM(W187,Z187,AC187)*V187/2,""))</f>
        <v/>
      </c>
      <c r="AJ187" s="352"/>
      <c r="AK187" s="352"/>
      <c r="AQ187" s="72" t="str">
        <f t="shared" ref="AQ187:AQ210" si="238">IF(D187&lt;&gt;"",IF(AND(ISERROR(VLOOKUP(D187,$AU$30:$AU$42,1,0)),WEEKDAY(D187,2)&lt;=6),"",IF(WEEKDAY(D187,2)&gt;6,"D",IF(VLOOKUP(D187,$AU$30:$AU$42,1,0),"F",""))),"")</f>
        <v/>
      </c>
    </row>
    <row r="188" spans="1:43" ht="15" customHeight="1" x14ac:dyDescent="0.25">
      <c r="A188" s="537"/>
      <c r="B188" s="5" t="str">
        <f>$B$6</f>
        <v>NBI 20 pts</v>
      </c>
      <c r="C188" s="548"/>
      <c r="D188" s="124" t="str">
        <f>IF(ROWS($D$187:D188)&lt;=MAX($U$161:$U$182),INDEX($D$161:$D$182,MATCH(ROWS($D$187:D188),$U$161:$U$182,0)),"")</f>
        <v/>
      </c>
      <c r="E188" s="152" t="str">
        <f t="shared" ref="E188:G194" si="239">IF($D188&lt;&gt;"",IFERROR(VLOOKUP($D188,$D$170:$S$182,COLUMN(B$1),0),""),"")</f>
        <v/>
      </c>
      <c r="F188" s="152" t="str">
        <f t="shared" si="239"/>
        <v/>
      </c>
      <c r="G188" s="152" t="str">
        <f t="shared" si="239"/>
        <v/>
      </c>
      <c r="H188" s="152" t="str">
        <f t="shared" ref="H188:H194" si="240">IF($D188&lt;&gt;"",IFERROR(VLOOKUP($D188,$D$40:$S$52,COLUMN(E$1),0),""),"")</f>
        <v/>
      </c>
      <c r="I188" s="112" t="str">
        <f t="shared" ref="I188:M194" si="241">IF($D188&lt;&gt;"",IFERROR(VLOOKUP($D188,$D$170:$S$182,COLUMN(F$1),0),""),"")</f>
        <v/>
      </c>
      <c r="J188" s="152" t="str">
        <f t="shared" si="241"/>
        <v/>
      </c>
      <c r="K188" s="113" t="str">
        <f t="shared" si="241"/>
        <v/>
      </c>
      <c r="L188" s="152" t="str">
        <f t="shared" si="241"/>
        <v/>
      </c>
      <c r="M188" s="113" t="str">
        <f t="shared" si="241"/>
        <v/>
      </c>
      <c r="N188" s="199" t="str">
        <f t="shared" si="228"/>
        <v/>
      </c>
      <c r="O188" s="200" t="str">
        <f t="shared" si="229"/>
        <v/>
      </c>
      <c r="P188" s="195" t="str">
        <f t="shared" si="229"/>
        <v/>
      </c>
      <c r="Q188" s="201"/>
      <c r="R188" s="201"/>
      <c r="S188" s="203"/>
      <c r="T188" s="20" t="str">
        <f>IF(N188="O",MAX(T$185:T187)+1,"")</f>
        <v/>
      </c>
      <c r="U188" s="20" t="str">
        <f>IF(Q188="O",MAX(U$185:U187)+1,"")</f>
        <v/>
      </c>
      <c r="V188" s="73" t="str">
        <f t="shared" si="230"/>
        <v/>
      </c>
      <c r="W188" s="73" t="str">
        <f t="shared" si="231"/>
        <v/>
      </c>
      <c r="X188" s="73"/>
      <c r="Y188" s="74" t="str">
        <f t="shared" si="226"/>
        <v/>
      </c>
      <c r="Z188" s="74" t="str">
        <f t="shared" si="232"/>
        <v/>
      </c>
      <c r="AA188" s="74"/>
      <c r="AB188" s="75" t="str">
        <f t="shared" si="233"/>
        <v/>
      </c>
      <c r="AC188" s="75" t="str">
        <f t="shared" si="234"/>
        <v/>
      </c>
      <c r="AD188" s="75"/>
      <c r="AE188" s="76" t="str">
        <f t="shared" si="235"/>
        <v/>
      </c>
      <c r="AF188" s="76" t="str">
        <f t="shared" si="236"/>
        <v/>
      </c>
      <c r="AG188" s="76"/>
      <c r="AH188" s="352"/>
      <c r="AI188" s="353" t="str">
        <f t="shared" si="237"/>
        <v/>
      </c>
      <c r="AJ188" s="352"/>
      <c r="AK188" s="352"/>
      <c r="AQ188" s="72" t="str">
        <f t="shared" si="238"/>
        <v/>
      </c>
    </row>
    <row r="189" spans="1:43" x14ac:dyDescent="0.25">
      <c r="A189" s="537"/>
      <c r="B189" s="432">
        <f ca="1">VLOOKUP($B$1,INFOS!A:AV,40,FALSE)</f>
        <v>12</v>
      </c>
      <c r="C189" s="548"/>
      <c r="D189" s="124" t="str">
        <f>IF(ROWS($D$187:D189)&lt;=MAX($U$161:$U$182),INDEX($D$161:$D$182,MATCH(ROWS($D$187:D189),$U$161:$U$182,0)),"")</f>
        <v/>
      </c>
      <c r="E189" s="152" t="str">
        <f t="shared" si="239"/>
        <v/>
      </c>
      <c r="F189" s="152" t="str">
        <f t="shared" si="239"/>
        <v/>
      </c>
      <c r="G189" s="152" t="str">
        <f t="shared" si="239"/>
        <v/>
      </c>
      <c r="H189" s="152" t="str">
        <f t="shared" si="240"/>
        <v/>
      </c>
      <c r="I189" s="112" t="str">
        <f t="shared" si="241"/>
        <v/>
      </c>
      <c r="J189" s="152" t="str">
        <f t="shared" si="241"/>
        <v/>
      </c>
      <c r="K189" s="113" t="str">
        <f t="shared" si="241"/>
        <v/>
      </c>
      <c r="L189" s="152" t="str">
        <f t="shared" si="241"/>
        <v/>
      </c>
      <c r="M189" s="113" t="str">
        <f t="shared" si="241"/>
        <v/>
      </c>
      <c r="N189" s="199" t="str">
        <f t="shared" si="228"/>
        <v/>
      </c>
      <c r="O189" s="200" t="str">
        <f t="shared" si="229"/>
        <v/>
      </c>
      <c r="P189" s="195" t="str">
        <f t="shared" si="229"/>
        <v/>
      </c>
      <c r="Q189" s="201"/>
      <c r="R189" s="201"/>
      <c r="S189" s="203"/>
      <c r="T189" s="20" t="str">
        <f>IF(N189="O",MAX(T$185:T188)+1,"")</f>
        <v/>
      </c>
      <c r="U189" s="20" t="str">
        <f>IF(Q189="O",MAX(U$185:U188)+1,"")</f>
        <v/>
      </c>
      <c r="V189" s="73" t="str">
        <f t="shared" si="230"/>
        <v/>
      </c>
      <c r="W189" s="73" t="str">
        <f t="shared" si="231"/>
        <v/>
      </c>
      <c r="X189" s="73"/>
      <c r="Y189" s="74" t="str">
        <f t="shared" si="226"/>
        <v/>
      </c>
      <c r="Z189" s="74" t="str">
        <f t="shared" si="232"/>
        <v/>
      </c>
      <c r="AA189" s="74"/>
      <c r="AB189" s="75" t="str">
        <f t="shared" si="233"/>
        <v/>
      </c>
      <c r="AC189" s="75" t="str">
        <f t="shared" si="234"/>
        <v/>
      </c>
      <c r="AD189" s="75"/>
      <c r="AE189" s="76" t="str">
        <f t="shared" si="235"/>
        <v/>
      </c>
      <c r="AF189" s="76" t="str">
        <f t="shared" si="236"/>
        <v/>
      </c>
      <c r="AG189" s="76"/>
      <c r="AH189" s="352"/>
      <c r="AI189" s="353" t="str">
        <f t="shared" si="237"/>
        <v/>
      </c>
      <c r="AJ189" s="352"/>
      <c r="AK189" s="352"/>
      <c r="AQ189" s="72" t="str">
        <f t="shared" si="238"/>
        <v/>
      </c>
    </row>
    <row r="190" spans="1:43" x14ac:dyDescent="0.25">
      <c r="A190" s="537"/>
      <c r="B190" s="445"/>
      <c r="C190" s="548"/>
      <c r="D190" s="124" t="str">
        <f>IF(ROWS($D$187:D190)&lt;=MAX($U$161:$U$182),INDEX($D$161:$D$182,MATCH(ROWS($D$187:D190),$U$161:$U$182,0)),"")</f>
        <v/>
      </c>
      <c r="E190" s="152" t="str">
        <f t="shared" si="239"/>
        <v/>
      </c>
      <c r="F190" s="152" t="str">
        <f t="shared" si="239"/>
        <v/>
      </c>
      <c r="G190" s="152" t="str">
        <f t="shared" si="239"/>
        <v/>
      </c>
      <c r="H190" s="152" t="str">
        <f t="shared" si="240"/>
        <v/>
      </c>
      <c r="I190" s="112" t="str">
        <f t="shared" si="241"/>
        <v/>
      </c>
      <c r="J190" s="152" t="str">
        <f t="shared" si="241"/>
        <v/>
      </c>
      <c r="K190" s="113" t="str">
        <f t="shared" si="241"/>
        <v/>
      </c>
      <c r="L190" s="152" t="str">
        <f t="shared" si="241"/>
        <v/>
      </c>
      <c r="M190" s="113" t="str">
        <f t="shared" si="241"/>
        <v/>
      </c>
      <c r="N190" s="199" t="str">
        <f t="shared" si="228"/>
        <v/>
      </c>
      <c r="O190" s="200" t="str">
        <f t="shared" si="229"/>
        <v/>
      </c>
      <c r="P190" s="195" t="str">
        <f t="shared" si="229"/>
        <v/>
      </c>
      <c r="Q190" s="201"/>
      <c r="R190" s="201"/>
      <c r="S190" s="203"/>
      <c r="T190" s="20" t="str">
        <f>IF(N190="O",MAX(T$185:T189)+1,"")</f>
        <v/>
      </c>
      <c r="U190" s="20" t="str">
        <f>IF(Q190="O",MAX(U$185:U189)+1,"")</f>
        <v/>
      </c>
      <c r="V190" s="73" t="str">
        <f t="shared" si="230"/>
        <v/>
      </c>
      <c r="W190" s="73" t="str">
        <f t="shared" si="231"/>
        <v/>
      </c>
      <c r="X190" s="73"/>
      <c r="Y190" s="74" t="str">
        <f t="shared" si="226"/>
        <v/>
      </c>
      <c r="Z190" s="74" t="str">
        <f t="shared" si="232"/>
        <v/>
      </c>
      <c r="AA190" s="74"/>
      <c r="AB190" s="75" t="str">
        <f t="shared" si="233"/>
        <v/>
      </c>
      <c r="AC190" s="75" t="str">
        <f t="shared" si="234"/>
        <v/>
      </c>
      <c r="AD190" s="75"/>
      <c r="AE190" s="76" t="str">
        <f t="shared" si="235"/>
        <v/>
      </c>
      <c r="AF190" s="76" t="str">
        <f t="shared" si="236"/>
        <v/>
      </c>
      <c r="AG190" s="76"/>
      <c r="AH190" s="352"/>
      <c r="AI190" s="353" t="str">
        <f t="shared" si="237"/>
        <v/>
      </c>
      <c r="AJ190" s="352"/>
      <c r="AK190" s="352"/>
      <c r="AQ190" s="72" t="str">
        <f t="shared" si="238"/>
        <v/>
      </c>
    </row>
    <row r="191" spans="1:43" x14ac:dyDescent="0.25">
      <c r="A191" s="537"/>
      <c r="B191" s="445"/>
      <c r="C191" s="548"/>
      <c r="D191" s="124" t="str">
        <f>IF(ROWS($D$187:D191)&lt;=MAX($U$161:$U$182),INDEX($D$161:$D$182,MATCH(ROWS($D$187:D191),$U$161:$U$182,0)),"")</f>
        <v/>
      </c>
      <c r="E191" s="152" t="str">
        <f t="shared" si="239"/>
        <v/>
      </c>
      <c r="F191" s="152" t="str">
        <f t="shared" si="239"/>
        <v/>
      </c>
      <c r="G191" s="152" t="str">
        <f t="shared" si="239"/>
        <v/>
      </c>
      <c r="H191" s="152" t="str">
        <f t="shared" si="240"/>
        <v/>
      </c>
      <c r="I191" s="112" t="str">
        <f t="shared" si="241"/>
        <v/>
      </c>
      <c r="J191" s="152" t="str">
        <f t="shared" si="241"/>
        <v/>
      </c>
      <c r="K191" s="113" t="str">
        <f t="shared" si="241"/>
        <v/>
      </c>
      <c r="L191" s="152" t="str">
        <f t="shared" si="241"/>
        <v/>
      </c>
      <c r="M191" s="113" t="str">
        <f t="shared" si="241"/>
        <v/>
      </c>
      <c r="N191" s="199" t="str">
        <f t="shared" si="228"/>
        <v/>
      </c>
      <c r="O191" s="200" t="str">
        <f t="shared" si="229"/>
        <v/>
      </c>
      <c r="P191" s="195" t="str">
        <f t="shared" si="229"/>
        <v/>
      </c>
      <c r="Q191" s="201"/>
      <c r="R191" s="201"/>
      <c r="S191" s="203"/>
      <c r="T191" s="20" t="str">
        <f>IF(N191="O",MAX(T$185:T190)+1,"")</f>
        <v/>
      </c>
      <c r="U191" s="20" t="str">
        <f>IF(Q191="O",MAX(U$185:U190)+1,"")</f>
        <v/>
      </c>
      <c r="V191" s="73" t="str">
        <f t="shared" si="230"/>
        <v/>
      </c>
      <c r="W191" s="73" t="str">
        <f t="shared" si="231"/>
        <v/>
      </c>
      <c r="X191" s="73"/>
      <c r="Y191" s="74" t="str">
        <f t="shared" si="226"/>
        <v/>
      </c>
      <c r="Z191" s="74" t="str">
        <f t="shared" si="232"/>
        <v/>
      </c>
      <c r="AA191" s="74"/>
      <c r="AB191" s="75" t="str">
        <f t="shared" si="233"/>
        <v/>
      </c>
      <c r="AC191" s="75" t="str">
        <f t="shared" si="234"/>
        <v/>
      </c>
      <c r="AD191" s="75"/>
      <c r="AE191" s="76" t="str">
        <f t="shared" si="235"/>
        <v/>
      </c>
      <c r="AF191" s="76" t="str">
        <f t="shared" si="236"/>
        <v/>
      </c>
      <c r="AG191" s="76"/>
      <c r="AH191" s="352"/>
      <c r="AI191" s="353" t="str">
        <f t="shared" si="237"/>
        <v/>
      </c>
      <c r="AJ191" s="352"/>
      <c r="AK191" s="352"/>
      <c r="AQ191" s="72" t="str">
        <f t="shared" si="238"/>
        <v/>
      </c>
    </row>
    <row r="192" spans="1:43" x14ac:dyDescent="0.25">
      <c r="A192" s="537"/>
      <c r="B192" s="432" t="str">
        <f ca="1">VLOOKUP($B$1,INFOS!A:AV,9,FALSE)</f>
        <v>Pôle Population</v>
      </c>
      <c r="C192" s="548"/>
      <c r="D192" s="124" t="str">
        <f>IF(ROWS($D$187:D192)&lt;=MAX($U$161:$U$182),INDEX($D$161:$D$182,MATCH(ROWS($D$187:D192),$U$161:$U$182,0)),"")</f>
        <v/>
      </c>
      <c r="E192" s="152" t="str">
        <f t="shared" si="239"/>
        <v/>
      </c>
      <c r="F192" s="152" t="str">
        <f t="shared" si="239"/>
        <v/>
      </c>
      <c r="G192" s="152" t="str">
        <f t="shared" si="239"/>
        <v/>
      </c>
      <c r="H192" s="152" t="str">
        <f t="shared" si="240"/>
        <v/>
      </c>
      <c r="I192" s="112" t="str">
        <f t="shared" si="241"/>
        <v/>
      </c>
      <c r="J192" s="152" t="str">
        <f t="shared" si="241"/>
        <v/>
      </c>
      <c r="K192" s="113" t="str">
        <f t="shared" si="241"/>
        <v/>
      </c>
      <c r="L192" s="152" t="str">
        <f t="shared" si="241"/>
        <v/>
      </c>
      <c r="M192" s="113" t="str">
        <f t="shared" si="241"/>
        <v/>
      </c>
      <c r="N192" s="199" t="str">
        <f t="shared" si="228"/>
        <v/>
      </c>
      <c r="O192" s="200" t="str">
        <f t="shared" si="229"/>
        <v/>
      </c>
      <c r="P192" s="195" t="str">
        <f t="shared" si="229"/>
        <v/>
      </c>
      <c r="Q192" s="201"/>
      <c r="R192" s="201"/>
      <c r="S192" s="203"/>
      <c r="T192" s="20" t="str">
        <f>IF(N192="O",MAX(T$185:T191)+1,"")</f>
        <v/>
      </c>
      <c r="U192" s="20" t="str">
        <f>IF(Q192="O",MAX(U$185:U191)+1,"")</f>
        <v/>
      </c>
      <c r="V192" s="73" t="str">
        <f t="shared" si="230"/>
        <v/>
      </c>
      <c r="W192" s="73" t="str">
        <f t="shared" si="231"/>
        <v/>
      </c>
      <c r="X192" s="73"/>
      <c r="Y192" s="74" t="str">
        <f t="shared" si="226"/>
        <v/>
      </c>
      <c r="Z192" s="74" t="str">
        <f t="shared" si="232"/>
        <v/>
      </c>
      <c r="AA192" s="74"/>
      <c r="AB192" s="75" t="str">
        <f t="shared" si="233"/>
        <v/>
      </c>
      <c r="AC192" s="75" t="str">
        <f t="shared" si="234"/>
        <v/>
      </c>
      <c r="AD192" s="75"/>
      <c r="AE192" s="76" t="str">
        <f t="shared" si="235"/>
        <v/>
      </c>
      <c r="AF192" s="76" t="str">
        <f t="shared" si="236"/>
        <v/>
      </c>
      <c r="AG192" s="76"/>
      <c r="AH192" s="352"/>
      <c r="AI192" s="353" t="str">
        <f t="shared" si="237"/>
        <v/>
      </c>
      <c r="AJ192" s="352"/>
      <c r="AK192" s="352"/>
      <c r="AQ192" s="72" t="str">
        <f t="shared" si="238"/>
        <v/>
      </c>
    </row>
    <row r="193" spans="1:43" x14ac:dyDescent="0.25">
      <c r="A193" s="537"/>
      <c r="C193" s="548"/>
      <c r="D193" s="124" t="str">
        <f>IF(ROWS($D$187:D193)&lt;=MAX($U$161:$U$182),INDEX($D$161:$D$182,MATCH(ROWS($D$187:D193),$U$161:$U$182,0)),"")</f>
        <v/>
      </c>
      <c r="E193" s="152" t="str">
        <f t="shared" si="239"/>
        <v/>
      </c>
      <c r="F193" s="152" t="str">
        <f t="shared" si="239"/>
        <v/>
      </c>
      <c r="G193" s="152" t="str">
        <f t="shared" si="239"/>
        <v/>
      </c>
      <c r="H193" s="152" t="str">
        <f t="shared" si="240"/>
        <v/>
      </c>
      <c r="I193" s="112" t="str">
        <f t="shared" si="241"/>
        <v/>
      </c>
      <c r="J193" s="152" t="str">
        <f t="shared" si="241"/>
        <v/>
      </c>
      <c r="K193" s="113" t="str">
        <f t="shared" si="241"/>
        <v/>
      </c>
      <c r="L193" s="152" t="str">
        <f t="shared" si="241"/>
        <v/>
      </c>
      <c r="M193" s="113" t="str">
        <f t="shared" si="241"/>
        <v/>
      </c>
      <c r="N193" s="199" t="str">
        <f t="shared" si="228"/>
        <v/>
      </c>
      <c r="O193" s="200" t="str">
        <f t="shared" si="229"/>
        <v/>
      </c>
      <c r="P193" s="195" t="str">
        <f t="shared" si="229"/>
        <v/>
      </c>
      <c r="Q193" s="201"/>
      <c r="R193" s="201"/>
      <c r="S193" s="203"/>
      <c r="T193" s="20" t="str">
        <f>IF(N193="O",MAX(T$185:T192)+1,"")</f>
        <v/>
      </c>
      <c r="U193" s="20" t="str">
        <f>IF(Q193="O",MAX(U$185:U192)+1,"")</f>
        <v/>
      </c>
      <c r="V193" s="73" t="str">
        <f t="shared" si="230"/>
        <v/>
      </c>
      <c r="W193" s="73" t="str">
        <f t="shared" si="231"/>
        <v/>
      </c>
      <c r="X193" s="73"/>
      <c r="Y193" s="74" t="str">
        <f t="shared" si="226"/>
        <v/>
      </c>
      <c r="Z193" s="74" t="str">
        <f t="shared" si="232"/>
        <v/>
      </c>
      <c r="AA193" s="74"/>
      <c r="AB193" s="75" t="str">
        <f t="shared" si="233"/>
        <v/>
      </c>
      <c r="AC193" s="75" t="str">
        <f t="shared" si="234"/>
        <v/>
      </c>
      <c r="AD193" s="75"/>
      <c r="AE193" s="76" t="str">
        <f t="shared" si="235"/>
        <v/>
      </c>
      <c r="AF193" s="76" t="str">
        <f t="shared" si="236"/>
        <v/>
      </c>
      <c r="AG193" s="76"/>
      <c r="AH193" s="352"/>
      <c r="AI193" s="353" t="str">
        <f t="shared" si="237"/>
        <v/>
      </c>
      <c r="AJ193" s="352"/>
      <c r="AK193" s="352"/>
      <c r="AQ193" s="72" t="str">
        <f t="shared" si="238"/>
        <v/>
      </c>
    </row>
    <row r="194" spans="1:43" x14ac:dyDescent="0.25">
      <c r="A194" s="537"/>
      <c r="C194" s="548"/>
      <c r="D194" s="124" t="str">
        <f>IF(ROWS($D$187:D194)&lt;=MAX($U$161:$U$182),INDEX($D$161:$D$182,MATCH(ROWS($D$187:D194),$U$161:$U$182,0)),"")</f>
        <v/>
      </c>
      <c r="E194" s="152" t="str">
        <f t="shared" si="239"/>
        <v/>
      </c>
      <c r="F194" s="152" t="str">
        <f t="shared" si="239"/>
        <v/>
      </c>
      <c r="G194" s="152" t="str">
        <f t="shared" si="239"/>
        <v/>
      </c>
      <c r="H194" s="152" t="str">
        <f t="shared" si="240"/>
        <v/>
      </c>
      <c r="I194" s="112" t="str">
        <f t="shared" si="241"/>
        <v/>
      </c>
      <c r="J194" s="152" t="str">
        <f t="shared" si="241"/>
        <v/>
      </c>
      <c r="K194" s="113" t="str">
        <f t="shared" si="241"/>
        <v/>
      </c>
      <c r="L194" s="152" t="str">
        <f t="shared" si="241"/>
        <v/>
      </c>
      <c r="M194" s="113" t="str">
        <f t="shared" si="241"/>
        <v/>
      </c>
      <c r="N194" s="199" t="str">
        <f t="shared" si="228"/>
        <v/>
      </c>
      <c r="O194" s="200" t="str">
        <f t="shared" si="229"/>
        <v/>
      </c>
      <c r="P194" s="195" t="str">
        <f t="shared" si="229"/>
        <v/>
      </c>
      <c r="Q194" s="201"/>
      <c r="R194" s="201"/>
      <c r="S194" s="203"/>
      <c r="T194" s="20" t="str">
        <f>IF(N194="O",MAX(T$185:T193)+1,"")</f>
        <v/>
      </c>
      <c r="U194" s="20" t="str">
        <f>IF(Q194="O",MAX(U$185:U193)+1,"")</f>
        <v/>
      </c>
      <c r="V194" s="73" t="str">
        <f t="shared" si="230"/>
        <v/>
      </c>
      <c r="W194" s="73" t="str">
        <f t="shared" si="231"/>
        <v/>
      </c>
      <c r="X194" s="73"/>
      <c r="Y194" s="74" t="str">
        <f t="shared" si="226"/>
        <v/>
      </c>
      <c r="Z194" s="74" t="str">
        <f t="shared" si="232"/>
        <v/>
      </c>
      <c r="AA194" s="74"/>
      <c r="AB194" s="75" t="str">
        <f t="shared" si="233"/>
        <v/>
      </c>
      <c r="AC194" s="75" t="str">
        <f t="shared" si="234"/>
        <v/>
      </c>
      <c r="AD194" s="75"/>
      <c r="AE194" s="76" t="str">
        <f t="shared" si="235"/>
        <v/>
      </c>
      <c r="AF194" s="76" t="str">
        <f t="shared" si="236"/>
        <v/>
      </c>
      <c r="AG194" s="76"/>
      <c r="AH194" s="352"/>
      <c r="AI194" s="353" t="str">
        <f t="shared" si="237"/>
        <v/>
      </c>
      <c r="AJ194" s="352"/>
      <c r="AK194" s="352"/>
      <c r="AQ194" s="72" t="str">
        <f t="shared" si="238"/>
        <v/>
      </c>
    </row>
    <row r="195" spans="1:43" x14ac:dyDescent="0.25">
      <c r="A195" s="537"/>
      <c r="C195" s="548"/>
      <c r="D195" s="217"/>
      <c r="E195" s="217"/>
      <c r="F195" s="217"/>
      <c r="G195" s="217"/>
      <c r="H195" s="217"/>
      <c r="I195" s="217"/>
      <c r="J195" s="217"/>
      <c r="K195" s="217"/>
      <c r="L195" s="217"/>
      <c r="M195" s="217"/>
      <c r="N195" s="217"/>
      <c r="O195" s="217"/>
      <c r="P195" s="217"/>
      <c r="Q195" s="217"/>
      <c r="R195" s="217"/>
      <c r="S195" s="218"/>
      <c r="T195" s="20" t="str">
        <f>IF(N195="O",MAX(T$185:T191)+1,"")</f>
        <v/>
      </c>
      <c r="U195" s="20" t="str">
        <f>IF(Q195="O",MAX(U$185:U191)+1,"")</f>
        <v/>
      </c>
      <c r="V195" s="361"/>
      <c r="W195" s="361"/>
      <c r="X195" s="361"/>
      <c r="Y195" s="361" t="str">
        <f t="shared" si="226"/>
        <v/>
      </c>
      <c r="Z195" s="361"/>
      <c r="AA195" s="361"/>
      <c r="AB195" s="361"/>
      <c r="AC195" s="361"/>
      <c r="AD195" s="361"/>
      <c r="AE195" s="361"/>
      <c r="AF195" s="361"/>
      <c r="AG195" s="361"/>
      <c r="AH195" s="363"/>
      <c r="AI195" s="364" t="str">
        <f t="shared" si="237"/>
        <v/>
      </c>
      <c r="AJ195" s="363"/>
      <c r="AK195" s="363"/>
      <c r="AQ195" s="72" t="str">
        <f t="shared" si="238"/>
        <v/>
      </c>
    </row>
    <row r="196" spans="1:43" x14ac:dyDescent="0.25">
      <c r="A196" s="537"/>
      <c r="C196" s="517" t="s">
        <v>25</v>
      </c>
      <c r="D196" s="90"/>
      <c r="E196" s="153"/>
      <c r="F196" s="156"/>
      <c r="G196" s="156" t="str">
        <f t="shared" ref="G196:G208" si="242">IF(AND(E196="",F196=""),"",MOD(F196-E196,1))</f>
        <v/>
      </c>
      <c r="H196" s="91" t="str">
        <f t="shared" ref="H196:H208" si="243">IF(E196="","",IF($E196&lt;$AL$3,$AL$3-$E196,""))</f>
        <v/>
      </c>
      <c r="I196" s="91" t="str">
        <f t="shared" ref="I196:I208" si="244">IF(F196="","",IF($F196&gt;$AM$3,$F196-$AM$3,""))</f>
        <v/>
      </c>
      <c r="J196" s="153" t="str">
        <f>IF(AND(H196="",I196=""),"",SUM(H196,I196))</f>
        <v/>
      </c>
      <c r="K196" s="92" t="str">
        <f>IF(J196="","",J196*24)</f>
        <v/>
      </c>
      <c r="L196" s="153" t="str">
        <f>IF(AND(E196="",F196=""),"",IF(J196&lt;&gt;"",G196-J196,G196))</f>
        <v/>
      </c>
      <c r="M196" s="92" t="str">
        <f>IF(L196="","",L196*24)</f>
        <v/>
      </c>
      <c r="N196" s="187" t="str">
        <f>IF(AND(K196="",M196=""),"",IF(OR(SUM($O$187:$P$191,K$196:K196,M$196:M196)&lt;=25,AND(SUM($O$187:$P$191,K$195:K195,M$195:M195)&lt;=25,SUM($O$187:$P$191,K$196:K196,M$196:M196)&gt;25)),"O","N"))</f>
        <v/>
      </c>
      <c r="O196" s="216" t="str">
        <f>IF(OR(N196="N",N196=""),"",IF(K196="","",IF((25-SUM(O$187:O195,P$187:P195))&gt;K196,K196,25-SUM(O$187:O195,P$187:P195))))</f>
        <v/>
      </c>
      <c r="P196" s="92" t="str">
        <f>IF(OR(N196="N",N196=""),"",IF(M196="","",IF(25-SUM($O$187:O196,$P$187:P195)&gt;M196,M196,25-SUM($O$187:O196,P$187:P195))))</f>
        <v/>
      </c>
      <c r="Q196" s="94" t="str">
        <f t="shared" ref="Q196:Q208" si="245">IF(AND(N196="O",SUM(O196,P196)=SUM(K196,M196)),"",IF(AND(N196="O",SUM(O196,P196)&lt;SUM(K196,M196)),"O",IF(N196="N","O","")))</f>
        <v/>
      </c>
      <c r="R196" s="92" t="str">
        <f t="shared" ref="R196:R208" si="246">IF(Q196="","",IF(AND(N196="O",Q196="O"),IF(K196="","",K196-O196),IF(N196="N",IF(K196="","",K196),"")))</f>
        <v/>
      </c>
      <c r="S196" s="98" t="str">
        <f t="shared" ref="S196:S207" si="247">IF(Q196="","",IF(AND(N196="O",Q196="O"),IF(M196="","",M196-P196),IF(N196="N",IF(M196="","",M196),"")))</f>
        <v/>
      </c>
      <c r="T196" s="20" t="str">
        <f>IF(N196="O",MAX(T$185:T195)+1,"")</f>
        <v/>
      </c>
      <c r="U196" s="20" t="str">
        <f>IF(Q196="O",MAX(U$185:U195)+1,"")</f>
        <v/>
      </c>
      <c r="V196" s="73" t="str">
        <f t="shared" ref="V196:V208" si="248">IF(W196&lt;&gt;"",IF($B$5="temps complet",INDEX(TC_0_à_14,MATCH($B$3,INDICES_BRUT,0),MATCH($B$6,TC_NBI_0_à_14,0)),IF($B$5="temps partiel",INDEX(TP_0_à_14,MATCH($B$3,INDICES_BRUT,0),MATCH($B$6,TP_NBI_0_à_14,0)))),"")</f>
        <v/>
      </c>
      <c r="W196" s="73" t="str">
        <f t="shared" ref="W196:W208" si="249">IF(T196="","",IF(OR(AQ196="D",AQ196="F"),"",IF(OR(AND(N196="O",Q196="",P196&lt;=14),AND(N196="O",Q196="O",P196&lt;=14)),P196,14)))</f>
        <v/>
      </c>
      <c r="X196" s="73"/>
      <c r="Y196" s="74" t="str">
        <f t="shared" si="226"/>
        <v/>
      </c>
      <c r="Z196" s="74" t="str">
        <f t="shared" ref="Z196:Z208" si="250">IF(T196="","",IF(OR(AQ196="D",AQ196="F"),"",IF(OR(AND(N196="O",Q196="",P196&gt;14),AND(N196="O",Q196="O",P196&gt;14)),P196-14,"")))</f>
        <v/>
      </c>
      <c r="AA196" s="74"/>
      <c r="AB196" s="75" t="str">
        <f t="shared" ref="AB196:AB208" si="251">IF(AC196&lt;&gt;"",IF($B$5="temps complet",VLOOKUP($B$3,ZONE_TC,15,FALSE),IF($B$5="temps partiel",VLOOKUP($B$3,ZONE_TP,29,FALSE))),"")</f>
        <v/>
      </c>
      <c r="AC196" s="75" t="str">
        <f t="shared" ref="AC196:AC208" si="252">IF(T196="","",IF(OR(AND(OR(AQ196="D",AQ196="F"),N196="O",Q196=""),AND(OR(AQ196="D",AQ196="F"),N196="O",Q196="O")),P196,""))</f>
        <v/>
      </c>
      <c r="AD196" s="75"/>
      <c r="AE196" s="76" t="str">
        <f t="shared" ref="AE196:AE208" si="253">IF(AF196&lt;&gt;"",IF($B$5="temps complet",VLOOKUP($B$3,ZONE_TC,16,FALSE),IF($B$5="temps partiel",VLOOKUP($B$3,ZONE_TP,30,FALSE))),"")</f>
        <v/>
      </c>
      <c r="AF196" s="76" t="str">
        <f t="shared" ref="AF196:AF208" si="254">IF(T196="","",IF(O196="","",O196))</f>
        <v/>
      </c>
      <c r="AG196" s="76"/>
      <c r="AH196" s="352"/>
      <c r="AI196" s="353" t="str">
        <f t="shared" si="237"/>
        <v/>
      </c>
      <c r="AJ196" s="352"/>
      <c r="AK196" s="352"/>
      <c r="AQ196" s="72" t="str">
        <f t="shared" si="238"/>
        <v/>
      </c>
    </row>
    <row r="197" spans="1:43" x14ac:dyDescent="0.25">
      <c r="A197" s="537"/>
      <c r="C197" s="517"/>
      <c r="D197" s="90"/>
      <c r="E197" s="153"/>
      <c r="F197" s="156"/>
      <c r="G197" s="156" t="str">
        <f t="shared" si="242"/>
        <v/>
      </c>
      <c r="H197" s="91" t="str">
        <f t="shared" si="243"/>
        <v/>
      </c>
      <c r="I197" s="156" t="str">
        <f t="shared" si="244"/>
        <v/>
      </c>
      <c r="J197" s="153" t="str">
        <f t="shared" ref="J197:J208" si="255">IF(AND(H197="",I197=""),"",SUM(H197,I197))</f>
        <v/>
      </c>
      <c r="K197" s="92" t="str">
        <f t="shared" ref="K197:K208" si="256">IF(J197="","",J197*24)</f>
        <v/>
      </c>
      <c r="L197" s="153" t="str">
        <f>IF(AND(E197="",F197=""),"",IF(J197&lt;&gt;"",G197-J197,G197))</f>
        <v/>
      </c>
      <c r="M197" s="92" t="str">
        <f>IF(L197="","",L197*24)</f>
        <v/>
      </c>
      <c r="N197" s="187" t="str">
        <f>IF(AND(K197="",M197=""),"",IF(OR(SUM($O$187:$P$191,K$196:K197,M$196:M197)&lt;=25,AND(SUM($O$187:$P$191,K$195:K196,M$195:M196)&lt;=25,SUM($O$187:$P$191,K$196:K197,M$196:M197)&gt;25)),"O","N"))</f>
        <v/>
      </c>
      <c r="O197" s="216" t="str">
        <f>IF(OR(N197="N",N197=""),"",IF(K197="","",IF((25-SUM(O$187:O196,P$187:P196))&gt;K197,K197,25-SUM(O$187:O196,P$187:P196))))</f>
        <v/>
      </c>
      <c r="P197" s="92" t="str">
        <f>IF(OR(N197="N",N197=""),"",IF(M197="","",IF(25-SUM($O$187:O197,$P$187:P196)&gt;M197,M197,25-SUM($O$187:O197,P$187:P196))))</f>
        <v/>
      </c>
      <c r="Q197" s="94" t="str">
        <f t="shared" si="245"/>
        <v/>
      </c>
      <c r="R197" s="92" t="str">
        <f t="shared" si="246"/>
        <v/>
      </c>
      <c r="S197" s="98" t="str">
        <f t="shared" si="247"/>
        <v/>
      </c>
      <c r="T197" s="20" t="str">
        <f>IF(N197="O",MAX(T$185:T196)+1,"")</f>
        <v/>
      </c>
      <c r="U197" s="20" t="str">
        <f>IF(Q197="O",MAX(U$185:U196)+1,"")</f>
        <v/>
      </c>
      <c r="V197" s="73" t="str">
        <f t="shared" si="248"/>
        <v/>
      </c>
      <c r="W197" s="73" t="str">
        <f t="shared" si="249"/>
        <v/>
      </c>
      <c r="X197" s="73"/>
      <c r="Y197" s="74" t="str">
        <f t="shared" si="226"/>
        <v/>
      </c>
      <c r="Z197" s="74" t="str">
        <f t="shared" si="250"/>
        <v/>
      </c>
      <c r="AA197" s="74"/>
      <c r="AB197" s="75" t="str">
        <f t="shared" si="251"/>
        <v/>
      </c>
      <c r="AC197" s="75" t="str">
        <f t="shared" si="252"/>
        <v/>
      </c>
      <c r="AD197" s="75"/>
      <c r="AE197" s="76" t="str">
        <f t="shared" si="253"/>
        <v/>
      </c>
      <c r="AF197" s="76" t="str">
        <f t="shared" si="254"/>
        <v/>
      </c>
      <c r="AG197" s="76"/>
      <c r="AH197" s="352"/>
      <c r="AI197" s="353" t="str">
        <f t="shared" si="237"/>
        <v/>
      </c>
      <c r="AJ197" s="352"/>
      <c r="AK197" s="352"/>
      <c r="AQ197" s="72" t="str">
        <f t="shared" si="238"/>
        <v/>
      </c>
    </row>
    <row r="198" spans="1:43" x14ac:dyDescent="0.25">
      <c r="A198" s="537"/>
      <c r="C198" s="517"/>
      <c r="D198" s="90"/>
      <c r="E198" s="153"/>
      <c r="F198" s="156"/>
      <c r="G198" s="156" t="str">
        <f t="shared" si="242"/>
        <v/>
      </c>
      <c r="H198" s="91" t="str">
        <f t="shared" si="243"/>
        <v/>
      </c>
      <c r="I198" s="157" t="str">
        <f t="shared" si="244"/>
        <v/>
      </c>
      <c r="J198" s="155" t="str">
        <f t="shared" si="255"/>
        <v/>
      </c>
      <c r="K198" s="95" t="str">
        <f t="shared" si="256"/>
        <v/>
      </c>
      <c r="L198" s="153" t="str">
        <f t="shared" ref="L198:L208" si="257">IF(AND(E198="",F198=""),"",IF(J198&lt;&gt;"",G198-J198,G198))</f>
        <v/>
      </c>
      <c r="M198" s="92" t="str">
        <f>IF(L198="","",L198*24)</f>
        <v/>
      </c>
      <c r="N198" s="187" t="str">
        <f>IF(AND(K198="",M198=""),"",IF(OR(SUM($O$187:$P$191,K$196:K198,M$196:M198)&lt;=25,AND(SUM($O$187:$P$191,K$195:K197,M$195:M197)&lt;=25,SUM($O$187:$P$191,K$196:K198,M$196:M198)&gt;25)),"O","N"))</f>
        <v/>
      </c>
      <c r="O198" s="216" t="str">
        <f>IF(OR(N198="N",N198=""),"",IF(K198="","",IF((25-SUM(O$187:O197,P$187:P197))&gt;K198,K198,25-SUM(O$187:O197,P$187:P197))))</f>
        <v/>
      </c>
      <c r="P198" s="92" t="str">
        <f>IF(OR(N198="N",N198=""),"",IF(M198="","",IF(25-SUM($O$187:O198,$P$187:P197)&gt;M198,M198,25-SUM($O$187:O198,P$187:P197))))</f>
        <v/>
      </c>
      <c r="Q198" s="94" t="str">
        <f t="shared" si="245"/>
        <v/>
      </c>
      <c r="R198" s="92" t="str">
        <f t="shared" si="246"/>
        <v/>
      </c>
      <c r="S198" s="98" t="str">
        <f t="shared" si="247"/>
        <v/>
      </c>
      <c r="T198" s="20" t="str">
        <f>IF(N198="O",MAX(T$185:T197)+1,"")</f>
        <v/>
      </c>
      <c r="U198" s="20" t="str">
        <f>IF(Q198="O",MAX(U$185:U197)+1,"")</f>
        <v/>
      </c>
      <c r="V198" s="73" t="str">
        <f t="shared" si="248"/>
        <v/>
      </c>
      <c r="W198" s="73" t="str">
        <f t="shared" si="249"/>
        <v/>
      </c>
      <c r="X198" s="73"/>
      <c r="Y198" s="74" t="str">
        <f t="shared" si="226"/>
        <v/>
      </c>
      <c r="Z198" s="74" t="str">
        <f t="shared" si="250"/>
        <v/>
      </c>
      <c r="AA198" s="74"/>
      <c r="AB198" s="75" t="str">
        <f t="shared" si="251"/>
        <v/>
      </c>
      <c r="AC198" s="75" t="str">
        <f t="shared" si="252"/>
        <v/>
      </c>
      <c r="AD198" s="75"/>
      <c r="AE198" s="76" t="str">
        <f t="shared" si="253"/>
        <v/>
      </c>
      <c r="AF198" s="76" t="str">
        <f t="shared" si="254"/>
        <v/>
      </c>
      <c r="AG198" s="76"/>
      <c r="AH198" s="352"/>
      <c r="AI198" s="353" t="str">
        <f t="shared" si="237"/>
        <v/>
      </c>
      <c r="AJ198" s="352"/>
      <c r="AK198" s="352"/>
      <c r="AQ198" s="72" t="str">
        <f t="shared" si="238"/>
        <v/>
      </c>
    </row>
    <row r="199" spans="1:43" x14ac:dyDescent="0.25">
      <c r="A199" s="537"/>
      <c r="C199" s="517"/>
      <c r="D199" s="90"/>
      <c r="E199" s="153"/>
      <c r="F199" s="156"/>
      <c r="G199" s="156" t="str">
        <f t="shared" si="242"/>
        <v/>
      </c>
      <c r="H199" s="91" t="str">
        <f t="shared" si="243"/>
        <v/>
      </c>
      <c r="I199" s="157" t="str">
        <f t="shared" si="244"/>
        <v/>
      </c>
      <c r="J199" s="155" t="str">
        <f t="shared" si="255"/>
        <v/>
      </c>
      <c r="K199" s="95" t="str">
        <f t="shared" si="256"/>
        <v/>
      </c>
      <c r="L199" s="153" t="str">
        <f t="shared" si="257"/>
        <v/>
      </c>
      <c r="M199" s="92" t="str">
        <f t="shared" ref="M199:M208" si="258">IF(L199="","",L199*24)</f>
        <v/>
      </c>
      <c r="N199" s="187" t="str">
        <f>IF(AND(K199="",M199=""),"",IF(OR(SUM($O$187:$P$191,K$196:K199,M$196:M199)&lt;=25,AND(SUM($O$187:$P$191,K$195:K198,M$195:M198)&lt;=25,SUM($O$187:$P$191,K$196:K199,M$196:M199)&gt;25)),"O","N"))</f>
        <v/>
      </c>
      <c r="O199" s="216" t="str">
        <f>IF(OR(N199="N",N199=""),"",IF(K199="","",IF((25-SUM(O$187:O198,P$187:P198))&gt;K199,K199,25-SUM(O$187:O198,P$187:P198))))</f>
        <v/>
      </c>
      <c r="P199" s="92" t="str">
        <f>IF(OR(N199="N",N199=""),"",IF(M199="","",IF(25-SUM($O$187:O199,$P$187:P198)&gt;M199,M199,25-SUM($O$187:O199,P$187:P198))))</f>
        <v/>
      </c>
      <c r="Q199" s="94" t="str">
        <f t="shared" si="245"/>
        <v/>
      </c>
      <c r="R199" s="92" t="str">
        <f t="shared" si="246"/>
        <v/>
      </c>
      <c r="S199" s="98" t="str">
        <f t="shared" si="247"/>
        <v/>
      </c>
      <c r="T199" s="20" t="str">
        <f>IF(N199="O",MAX(T$185:T198)+1,"")</f>
        <v/>
      </c>
      <c r="U199" s="20" t="str">
        <f>IF(Q199="O",MAX(U$185:U198)+1,"")</f>
        <v/>
      </c>
      <c r="V199" s="73" t="str">
        <f t="shared" si="248"/>
        <v/>
      </c>
      <c r="W199" s="73" t="str">
        <f t="shared" si="249"/>
        <v/>
      </c>
      <c r="X199" s="73"/>
      <c r="Y199" s="74" t="str">
        <f t="shared" si="226"/>
        <v/>
      </c>
      <c r="Z199" s="74" t="str">
        <f t="shared" si="250"/>
        <v/>
      </c>
      <c r="AA199" s="74"/>
      <c r="AB199" s="75" t="str">
        <f t="shared" si="251"/>
        <v/>
      </c>
      <c r="AC199" s="75" t="str">
        <f t="shared" si="252"/>
        <v/>
      </c>
      <c r="AD199" s="75"/>
      <c r="AE199" s="76" t="str">
        <f t="shared" si="253"/>
        <v/>
      </c>
      <c r="AF199" s="76" t="str">
        <f t="shared" si="254"/>
        <v/>
      </c>
      <c r="AG199" s="76"/>
      <c r="AH199" s="352"/>
      <c r="AI199" s="353" t="str">
        <f t="shared" si="237"/>
        <v/>
      </c>
      <c r="AJ199" s="352"/>
      <c r="AK199" s="352"/>
      <c r="AQ199" s="72" t="str">
        <f t="shared" si="238"/>
        <v/>
      </c>
    </row>
    <row r="200" spans="1:43" x14ac:dyDescent="0.25">
      <c r="A200" s="537"/>
      <c r="C200" s="517"/>
      <c r="D200" s="90"/>
      <c r="E200" s="153"/>
      <c r="F200" s="156"/>
      <c r="G200" s="156" t="str">
        <f t="shared" si="242"/>
        <v/>
      </c>
      <c r="H200" s="91" t="str">
        <f t="shared" si="243"/>
        <v/>
      </c>
      <c r="I200" s="156" t="str">
        <f t="shared" si="244"/>
        <v/>
      </c>
      <c r="J200" s="153" t="str">
        <f t="shared" si="255"/>
        <v/>
      </c>
      <c r="K200" s="92" t="str">
        <f t="shared" si="256"/>
        <v/>
      </c>
      <c r="L200" s="153" t="str">
        <f t="shared" si="257"/>
        <v/>
      </c>
      <c r="M200" s="92" t="str">
        <f t="shared" si="258"/>
        <v/>
      </c>
      <c r="N200" s="187" t="str">
        <f>IF(AND(K200="",M200=""),"",IF(OR(SUM($O$187:$P$191,K$196:K200,M$196:M200)&lt;=25,AND(SUM($O$187:$P$191,K$195:K199,M$195:M199)&lt;=25,SUM($O$187:$P$191,K$196:K200,M$196:M200)&gt;25)),"O","N"))</f>
        <v/>
      </c>
      <c r="O200" s="216" t="str">
        <f>IF(OR(N200="N",N200=""),"",IF(K200="","",IF((25-SUM(O$187:O199,P$187:P199))&gt;K200,K200,25-SUM(O$187:O199,P$187:P199))))</f>
        <v/>
      </c>
      <c r="P200" s="92" t="str">
        <f>IF(OR(N200="N",N200=""),"",IF(M200="","",IF(25-SUM($O$187:O200,$P$187:P199)&gt;M200,M200,25-SUM($O$187:O200,P$187:P199))))</f>
        <v/>
      </c>
      <c r="Q200" s="94" t="str">
        <f t="shared" si="245"/>
        <v/>
      </c>
      <c r="R200" s="92" t="str">
        <f t="shared" si="246"/>
        <v/>
      </c>
      <c r="S200" s="98" t="str">
        <f t="shared" si="247"/>
        <v/>
      </c>
      <c r="T200" s="20" t="str">
        <f>IF(N200="O",MAX(T$185:T199)+1,"")</f>
        <v/>
      </c>
      <c r="U200" s="20" t="str">
        <f>IF(Q200="O",MAX(U$185:U199)+1,"")</f>
        <v/>
      </c>
      <c r="V200" s="73" t="str">
        <f t="shared" si="248"/>
        <v/>
      </c>
      <c r="W200" s="73" t="str">
        <f t="shared" si="249"/>
        <v/>
      </c>
      <c r="X200" s="73"/>
      <c r="Y200" s="74" t="str">
        <f t="shared" si="226"/>
        <v/>
      </c>
      <c r="Z200" s="74" t="str">
        <f t="shared" si="250"/>
        <v/>
      </c>
      <c r="AA200" s="74"/>
      <c r="AB200" s="75" t="str">
        <f t="shared" si="251"/>
        <v/>
      </c>
      <c r="AC200" s="75" t="str">
        <f t="shared" si="252"/>
        <v/>
      </c>
      <c r="AD200" s="75"/>
      <c r="AE200" s="76" t="str">
        <f t="shared" si="253"/>
        <v/>
      </c>
      <c r="AF200" s="76" t="str">
        <f t="shared" si="254"/>
        <v/>
      </c>
      <c r="AG200" s="76"/>
      <c r="AH200" s="352"/>
      <c r="AI200" s="353" t="str">
        <f t="shared" si="237"/>
        <v/>
      </c>
      <c r="AJ200" s="352"/>
      <c r="AK200" s="352"/>
      <c r="AQ200" s="72" t="str">
        <f t="shared" si="238"/>
        <v/>
      </c>
    </row>
    <row r="201" spans="1:43" x14ac:dyDescent="0.25">
      <c r="A201" s="537"/>
      <c r="C201" s="517"/>
      <c r="D201" s="90"/>
      <c r="E201" s="153"/>
      <c r="F201" s="156"/>
      <c r="G201" s="156" t="str">
        <f t="shared" si="242"/>
        <v/>
      </c>
      <c r="H201" s="91" t="str">
        <f t="shared" si="243"/>
        <v/>
      </c>
      <c r="I201" s="156" t="str">
        <f t="shared" si="244"/>
        <v/>
      </c>
      <c r="J201" s="153" t="str">
        <f t="shared" si="255"/>
        <v/>
      </c>
      <c r="K201" s="92" t="str">
        <f t="shared" si="256"/>
        <v/>
      </c>
      <c r="L201" s="153" t="str">
        <f t="shared" si="257"/>
        <v/>
      </c>
      <c r="M201" s="92" t="str">
        <f t="shared" si="258"/>
        <v/>
      </c>
      <c r="N201" s="187" t="str">
        <f>IF(AND(K201="",M201=""),"",IF(OR(SUM($O$187:$P$191,K$196:K201,M$196:M201)&lt;=25,AND(SUM($O$187:$P$191,K$195:K200,M$195:M200)&lt;=25,SUM($O$187:$P$191,K$196:K201,M$196:M201)&gt;25)),"O","N"))</f>
        <v/>
      </c>
      <c r="O201" s="216" t="str">
        <f>IF(OR(N201="N",N201=""),"",IF(K201="","",IF((25-SUM(O$187:O200,P$187:P200))&gt;K201,K201,25-SUM(O$187:O200,P$187:P200))))</f>
        <v/>
      </c>
      <c r="P201" s="92" t="str">
        <f>IF(OR(N201="N",N201=""),"",IF(M201="","",IF(25-SUM($O$187:O201,$P$187:P200)&gt;M201,M201,25-SUM($O$187:O201,P$187:P200))))</f>
        <v/>
      </c>
      <c r="Q201" s="94" t="str">
        <f t="shared" si="245"/>
        <v/>
      </c>
      <c r="R201" s="92" t="str">
        <f t="shared" si="246"/>
        <v/>
      </c>
      <c r="S201" s="98" t="str">
        <f t="shared" si="247"/>
        <v/>
      </c>
      <c r="T201" s="20" t="str">
        <f>IF(N201="O",MAX(T$185:T200)+1,"")</f>
        <v/>
      </c>
      <c r="U201" s="20" t="str">
        <f>IF(Q201="O",MAX(U$185:U200)+1,"")</f>
        <v/>
      </c>
      <c r="V201" s="73" t="str">
        <f t="shared" si="248"/>
        <v/>
      </c>
      <c r="W201" s="73" t="str">
        <f t="shared" si="249"/>
        <v/>
      </c>
      <c r="X201" s="73"/>
      <c r="Y201" s="74" t="str">
        <f t="shared" si="226"/>
        <v/>
      </c>
      <c r="Z201" s="74" t="str">
        <f t="shared" si="250"/>
        <v/>
      </c>
      <c r="AA201" s="74"/>
      <c r="AB201" s="75" t="str">
        <f t="shared" si="251"/>
        <v/>
      </c>
      <c r="AC201" s="75" t="str">
        <f t="shared" si="252"/>
        <v/>
      </c>
      <c r="AD201" s="75"/>
      <c r="AE201" s="76" t="str">
        <f t="shared" si="253"/>
        <v/>
      </c>
      <c r="AF201" s="76" t="str">
        <f t="shared" si="254"/>
        <v/>
      </c>
      <c r="AG201" s="76"/>
      <c r="AH201" s="352"/>
      <c r="AI201" s="353" t="str">
        <f t="shared" si="237"/>
        <v/>
      </c>
      <c r="AJ201" s="352"/>
      <c r="AK201" s="352"/>
      <c r="AQ201" s="72" t="str">
        <f t="shared" si="238"/>
        <v/>
      </c>
    </row>
    <row r="202" spans="1:43" x14ac:dyDescent="0.25">
      <c r="A202" s="537"/>
      <c r="C202" s="517"/>
      <c r="D202" s="90"/>
      <c r="E202" s="153"/>
      <c r="F202" s="156"/>
      <c r="G202" s="156" t="str">
        <f t="shared" si="242"/>
        <v/>
      </c>
      <c r="H202" s="156" t="str">
        <f t="shared" si="243"/>
        <v/>
      </c>
      <c r="I202" s="156" t="str">
        <f t="shared" si="244"/>
        <v/>
      </c>
      <c r="J202" s="153" t="str">
        <f t="shared" si="255"/>
        <v/>
      </c>
      <c r="K202" s="92" t="str">
        <f t="shared" si="256"/>
        <v/>
      </c>
      <c r="L202" s="153" t="str">
        <f t="shared" si="257"/>
        <v/>
      </c>
      <c r="M202" s="92" t="str">
        <f t="shared" si="258"/>
        <v/>
      </c>
      <c r="N202" s="187" t="str">
        <f>IF(AND(K202="",M202=""),"",IF(OR(SUM($O$187:$P$191,K$196:K202,M$196:M202)&lt;=25,AND(SUM($O$187:$P$191,K$195:K201,M$195:M201)&lt;=25,SUM($O$187:$P$191,K$196:K202,M$196:M202)&gt;25)),"O","N"))</f>
        <v/>
      </c>
      <c r="O202" s="216" t="str">
        <f>IF(OR(N202="N",N202=""),"",IF(K202="","",IF((25-SUM(O$187:O201,P$187:P201))&gt;K202,K202,25-SUM(O$187:O201,P$187:P201))))</f>
        <v/>
      </c>
      <c r="P202" s="92" t="str">
        <f>IF(OR(N202="N",N202=""),"",IF(M202="","",IF(25-SUM($O$187:O202,$P$187:P201)&gt;M202,M202,25-SUM($O$187:O202,P$187:P201))))</f>
        <v/>
      </c>
      <c r="Q202" s="94" t="str">
        <f t="shared" si="245"/>
        <v/>
      </c>
      <c r="R202" s="92" t="str">
        <f t="shared" si="246"/>
        <v/>
      </c>
      <c r="S202" s="98" t="str">
        <f t="shared" si="247"/>
        <v/>
      </c>
      <c r="T202" s="20" t="str">
        <f>IF(N202="O",MAX(T$185:T201)+1,"")</f>
        <v/>
      </c>
      <c r="U202" s="20" t="str">
        <f>IF(Q202="O",MAX(U$185:U201)+1,"")</f>
        <v/>
      </c>
      <c r="V202" s="73" t="str">
        <f t="shared" si="248"/>
        <v/>
      </c>
      <c r="W202" s="73" t="str">
        <f t="shared" si="249"/>
        <v/>
      </c>
      <c r="X202" s="73"/>
      <c r="Y202" s="74" t="str">
        <f t="shared" si="226"/>
        <v/>
      </c>
      <c r="Z202" s="74" t="str">
        <f t="shared" si="250"/>
        <v/>
      </c>
      <c r="AA202" s="74"/>
      <c r="AB202" s="75" t="str">
        <f t="shared" si="251"/>
        <v/>
      </c>
      <c r="AC202" s="75" t="str">
        <f t="shared" si="252"/>
        <v/>
      </c>
      <c r="AD202" s="75"/>
      <c r="AE202" s="76" t="str">
        <f t="shared" si="253"/>
        <v/>
      </c>
      <c r="AF202" s="76" t="str">
        <f t="shared" si="254"/>
        <v/>
      </c>
      <c r="AG202" s="76"/>
      <c r="AH202" s="352"/>
      <c r="AI202" s="353" t="str">
        <f t="shared" si="237"/>
        <v/>
      </c>
      <c r="AJ202" s="352"/>
      <c r="AK202" s="352"/>
      <c r="AQ202" s="72" t="str">
        <f t="shared" si="238"/>
        <v/>
      </c>
    </row>
    <row r="203" spans="1:43" x14ac:dyDescent="0.25">
      <c r="A203" s="537"/>
      <c r="C203" s="517"/>
      <c r="D203" s="90"/>
      <c r="E203" s="153"/>
      <c r="F203" s="156"/>
      <c r="G203" s="156" t="str">
        <f t="shared" si="242"/>
        <v/>
      </c>
      <c r="H203" s="156" t="str">
        <f t="shared" si="243"/>
        <v/>
      </c>
      <c r="I203" s="156" t="str">
        <f t="shared" si="244"/>
        <v/>
      </c>
      <c r="J203" s="153" t="str">
        <f t="shared" si="255"/>
        <v/>
      </c>
      <c r="K203" s="92" t="str">
        <f t="shared" si="256"/>
        <v/>
      </c>
      <c r="L203" s="153" t="str">
        <f t="shared" si="257"/>
        <v/>
      </c>
      <c r="M203" s="92" t="str">
        <f t="shared" si="258"/>
        <v/>
      </c>
      <c r="N203" s="187" t="str">
        <f>IF(AND(K203="",M203=""),"",IF(OR(SUM($O$187:$P$191,K$196:K203,M$196:M203)&lt;=25,AND(SUM($O$187:$P$191,K$195:K202,M$195:M202)&lt;=25,SUM($O$187:$P$191,K$196:K203,M$196:M203)&gt;25)),"O","N"))</f>
        <v/>
      </c>
      <c r="O203" s="216" t="str">
        <f>IF(OR(N203="N",N203=""),"",IF(K203="","",IF((25-SUM(O$187:O202,P$187:P202))&gt;K203,K203,25-SUM(O$187:O202,P$187:P202))))</f>
        <v/>
      </c>
      <c r="P203" s="92" t="str">
        <f>IF(OR(N203="N",N203=""),"",IF(M203="","",IF(25-SUM($O$187:O203,$P$187:P202)&gt;M203,M203,25-SUM($O$187:O203,P$187:P202))))</f>
        <v/>
      </c>
      <c r="Q203" s="94" t="str">
        <f t="shared" si="245"/>
        <v/>
      </c>
      <c r="R203" s="92" t="str">
        <f t="shared" si="246"/>
        <v/>
      </c>
      <c r="S203" s="98" t="str">
        <f t="shared" si="247"/>
        <v/>
      </c>
      <c r="T203" s="20" t="str">
        <f>IF(N203="O",MAX(T$185:T202)+1,"")</f>
        <v/>
      </c>
      <c r="U203" s="20" t="str">
        <f>IF(Q203="O",MAX(U$185:U202)+1,"")</f>
        <v/>
      </c>
      <c r="V203" s="73" t="str">
        <f t="shared" si="248"/>
        <v/>
      </c>
      <c r="W203" s="73" t="str">
        <f t="shared" si="249"/>
        <v/>
      </c>
      <c r="X203" s="73"/>
      <c r="Y203" s="74" t="str">
        <f t="shared" si="226"/>
        <v/>
      </c>
      <c r="Z203" s="74" t="str">
        <f t="shared" si="250"/>
        <v/>
      </c>
      <c r="AA203" s="74"/>
      <c r="AB203" s="75" t="str">
        <f t="shared" si="251"/>
        <v/>
      </c>
      <c r="AC203" s="75" t="str">
        <f t="shared" si="252"/>
        <v/>
      </c>
      <c r="AD203" s="75"/>
      <c r="AE203" s="76" t="str">
        <f t="shared" si="253"/>
        <v/>
      </c>
      <c r="AF203" s="76" t="str">
        <f t="shared" si="254"/>
        <v/>
      </c>
      <c r="AG203" s="76"/>
      <c r="AH203" s="352"/>
      <c r="AI203" s="353" t="str">
        <f t="shared" si="237"/>
        <v/>
      </c>
      <c r="AJ203" s="352"/>
      <c r="AK203" s="352"/>
      <c r="AQ203" s="72" t="str">
        <f t="shared" si="238"/>
        <v/>
      </c>
    </row>
    <row r="204" spans="1:43" x14ac:dyDescent="0.25">
      <c r="A204" s="537"/>
      <c r="C204" s="517"/>
      <c r="D204" s="90"/>
      <c r="E204" s="153"/>
      <c r="F204" s="156"/>
      <c r="G204" s="156" t="str">
        <f t="shared" si="242"/>
        <v/>
      </c>
      <c r="H204" s="156" t="str">
        <f t="shared" si="243"/>
        <v/>
      </c>
      <c r="I204" s="156" t="str">
        <f t="shared" si="244"/>
        <v/>
      </c>
      <c r="J204" s="153" t="str">
        <f t="shared" si="255"/>
        <v/>
      </c>
      <c r="K204" s="92" t="str">
        <f t="shared" si="256"/>
        <v/>
      </c>
      <c r="L204" s="153" t="str">
        <f t="shared" si="257"/>
        <v/>
      </c>
      <c r="M204" s="92" t="str">
        <f t="shared" si="258"/>
        <v/>
      </c>
      <c r="N204" s="187" t="str">
        <f>IF(AND(K204="",M204=""),"",IF(OR(SUM($O$187:$P$191,K$196:K204,M$196:M204)&lt;=25,AND(SUM($O$187:$P$191,K$195:K203,M$195:M203)&lt;=25,SUM($O$187:$P$191,K$196:K204,M$196:M204)&gt;25)),"O","N"))</f>
        <v/>
      </c>
      <c r="O204" s="216" t="str">
        <f>IF(OR(N204="N",N204=""),"",IF(K204="","",IF((25-SUM(O$187:O203,P$187:P203))&gt;K204,K204,25-SUM(O$187:O203,P$187:P203))))</f>
        <v/>
      </c>
      <c r="P204" s="92" t="str">
        <f>IF(OR(N204="N",N204=""),"",IF(M204="","",IF(25-SUM($O$187:O204,$P$187:P203)&gt;M204,M204,25-SUM($O$187:O204,P$187:P203))))</f>
        <v/>
      </c>
      <c r="Q204" s="94" t="str">
        <f t="shared" si="245"/>
        <v/>
      </c>
      <c r="R204" s="92" t="str">
        <f t="shared" si="246"/>
        <v/>
      </c>
      <c r="S204" s="98" t="str">
        <f t="shared" si="247"/>
        <v/>
      </c>
      <c r="T204" s="20" t="str">
        <f>IF(N204="O",MAX(T$185:T203)+1,"")</f>
        <v/>
      </c>
      <c r="U204" s="20" t="str">
        <f>IF(Q204="O",MAX(U$185:U203)+1,"")</f>
        <v/>
      </c>
      <c r="V204" s="73" t="str">
        <f t="shared" si="248"/>
        <v/>
      </c>
      <c r="W204" s="73" t="str">
        <f t="shared" si="249"/>
        <v/>
      </c>
      <c r="X204" s="73"/>
      <c r="Y204" s="74" t="str">
        <f t="shared" si="226"/>
        <v/>
      </c>
      <c r="Z204" s="74" t="str">
        <f t="shared" si="250"/>
        <v/>
      </c>
      <c r="AA204" s="74"/>
      <c r="AB204" s="75" t="str">
        <f t="shared" si="251"/>
        <v/>
      </c>
      <c r="AC204" s="75" t="str">
        <f t="shared" si="252"/>
        <v/>
      </c>
      <c r="AD204" s="75"/>
      <c r="AE204" s="76" t="str">
        <f t="shared" si="253"/>
        <v/>
      </c>
      <c r="AF204" s="76" t="str">
        <f t="shared" si="254"/>
        <v/>
      </c>
      <c r="AG204" s="76"/>
      <c r="AH204" s="352"/>
      <c r="AI204" s="353" t="str">
        <f t="shared" si="237"/>
        <v/>
      </c>
      <c r="AJ204" s="352"/>
      <c r="AK204" s="352"/>
      <c r="AQ204" s="72" t="str">
        <f t="shared" si="238"/>
        <v/>
      </c>
    </row>
    <row r="205" spans="1:43" x14ac:dyDescent="0.25">
      <c r="A205" s="537"/>
      <c r="C205" s="517"/>
      <c r="D205" s="90"/>
      <c r="E205" s="153"/>
      <c r="F205" s="156"/>
      <c r="G205" s="156" t="str">
        <f t="shared" si="242"/>
        <v/>
      </c>
      <c r="H205" s="156" t="str">
        <f t="shared" si="243"/>
        <v/>
      </c>
      <c r="I205" s="156" t="str">
        <f t="shared" si="244"/>
        <v/>
      </c>
      <c r="J205" s="153" t="str">
        <f t="shared" si="255"/>
        <v/>
      </c>
      <c r="K205" s="92" t="str">
        <f t="shared" si="256"/>
        <v/>
      </c>
      <c r="L205" s="153" t="str">
        <f t="shared" si="257"/>
        <v/>
      </c>
      <c r="M205" s="92" t="str">
        <f t="shared" si="258"/>
        <v/>
      </c>
      <c r="N205" s="187" t="str">
        <f>IF(AND(K205="",M205=""),"",IF(OR(SUM($O$187:$P$191,K$196:K205,M$196:M205)&lt;=25,AND(SUM($O$187:$P$191,K$195:K204,M$195:M204)&lt;=25,SUM($O$187:$P$191,K$196:K205,M$196:M205)&gt;25)),"O","N"))</f>
        <v/>
      </c>
      <c r="O205" s="216" t="str">
        <f>IF(OR(N205="N",N205=""),"",IF(K205="","",IF((25-SUM(O$187:O204,P$187:P204))&gt;K205,K205,25-SUM(O$187:O204,P$187:P204))))</f>
        <v/>
      </c>
      <c r="P205" s="92" t="str">
        <f>IF(OR(N205="N",N205=""),"",IF(M205="","",IF(25-SUM($O$187:O205,$P$187:P204)&gt;M205,M205,25-SUM($O$187:O205,P$187:P204))))</f>
        <v/>
      </c>
      <c r="Q205" s="94" t="str">
        <f t="shared" si="245"/>
        <v/>
      </c>
      <c r="R205" s="92" t="str">
        <f t="shared" si="246"/>
        <v/>
      </c>
      <c r="S205" s="98" t="str">
        <f t="shared" si="247"/>
        <v/>
      </c>
      <c r="T205" s="20" t="str">
        <f>IF(N205="O",MAX(T$185:T204)+1,"")</f>
        <v/>
      </c>
      <c r="U205" s="20" t="str">
        <f>IF(Q205="O",MAX(U$185:U204)+1,"")</f>
        <v/>
      </c>
      <c r="V205" s="73" t="str">
        <f t="shared" si="248"/>
        <v/>
      </c>
      <c r="W205" s="73" t="str">
        <f t="shared" si="249"/>
        <v/>
      </c>
      <c r="X205" s="73"/>
      <c r="Y205" s="74" t="str">
        <f t="shared" si="226"/>
        <v/>
      </c>
      <c r="Z205" s="74" t="str">
        <f t="shared" si="250"/>
        <v/>
      </c>
      <c r="AA205" s="74"/>
      <c r="AB205" s="75" t="str">
        <f t="shared" si="251"/>
        <v/>
      </c>
      <c r="AC205" s="75" t="str">
        <f t="shared" si="252"/>
        <v/>
      </c>
      <c r="AD205" s="75"/>
      <c r="AE205" s="76" t="str">
        <f t="shared" si="253"/>
        <v/>
      </c>
      <c r="AF205" s="76" t="str">
        <f t="shared" si="254"/>
        <v/>
      </c>
      <c r="AG205" s="76"/>
      <c r="AH205" s="352"/>
      <c r="AI205" s="353" t="str">
        <f t="shared" si="237"/>
        <v/>
      </c>
      <c r="AJ205" s="352"/>
      <c r="AK205" s="352"/>
      <c r="AQ205" s="72" t="str">
        <f t="shared" si="238"/>
        <v/>
      </c>
    </row>
    <row r="206" spans="1:43" x14ac:dyDescent="0.25">
      <c r="A206" s="537"/>
      <c r="C206" s="517"/>
      <c r="D206" s="90"/>
      <c r="E206" s="153"/>
      <c r="F206" s="156"/>
      <c r="G206" s="156" t="str">
        <f t="shared" si="242"/>
        <v/>
      </c>
      <c r="H206" s="156" t="str">
        <f t="shared" si="243"/>
        <v/>
      </c>
      <c r="I206" s="156" t="str">
        <f t="shared" si="244"/>
        <v/>
      </c>
      <c r="J206" s="153" t="str">
        <f t="shared" si="255"/>
        <v/>
      </c>
      <c r="K206" s="92" t="str">
        <f t="shared" si="256"/>
        <v/>
      </c>
      <c r="L206" s="153" t="str">
        <f t="shared" si="257"/>
        <v/>
      </c>
      <c r="M206" s="92" t="str">
        <f t="shared" si="258"/>
        <v/>
      </c>
      <c r="N206" s="187" t="str">
        <f>IF(AND(K206="",M206=""),"",IF(OR(SUM($O$187:$P$191,K$196:K206,M$196:M206)&lt;=25,AND(SUM($O$187:$P$191,K$195:K205,M$195:M205)&lt;=25,SUM($O$187:$P$191,K$196:K206,M$196:M206)&gt;25)),"O","N"))</f>
        <v/>
      </c>
      <c r="O206" s="216" t="str">
        <f>IF(OR(N206="N",N206=""),"",IF(K206="","",IF((25-SUM(O$187:O205,P$187:P205))&gt;K206,K206,25-SUM(O$187:O205,P$187:P205))))</f>
        <v/>
      </c>
      <c r="P206" s="92" t="str">
        <f>IF(OR(N206="N",N206=""),"",IF(M206="","",IF(25-SUM($O$187:O206,$P$187:P205)&gt;M206,M206,25-SUM($O$187:O206,P$187:P205))))</f>
        <v/>
      </c>
      <c r="Q206" s="94" t="str">
        <f t="shared" si="245"/>
        <v/>
      </c>
      <c r="R206" s="92" t="str">
        <f t="shared" si="246"/>
        <v/>
      </c>
      <c r="S206" s="98" t="str">
        <f t="shared" si="247"/>
        <v/>
      </c>
      <c r="T206" s="20" t="str">
        <f>IF(N206="O",MAX(T$185:T205)+1,"")</f>
        <v/>
      </c>
      <c r="U206" s="20" t="str">
        <f>IF(Q206="O",MAX(U$185:U205)+1,"")</f>
        <v/>
      </c>
      <c r="V206" s="73" t="str">
        <f t="shared" si="248"/>
        <v/>
      </c>
      <c r="W206" s="73" t="str">
        <f t="shared" si="249"/>
        <v/>
      </c>
      <c r="X206" s="73"/>
      <c r="Y206" s="74" t="str">
        <f t="shared" si="226"/>
        <v/>
      </c>
      <c r="Z206" s="74" t="str">
        <f t="shared" si="250"/>
        <v/>
      </c>
      <c r="AA206" s="74"/>
      <c r="AB206" s="75" t="str">
        <f t="shared" si="251"/>
        <v/>
      </c>
      <c r="AC206" s="75" t="str">
        <f t="shared" si="252"/>
        <v/>
      </c>
      <c r="AD206" s="75"/>
      <c r="AE206" s="76" t="str">
        <f t="shared" si="253"/>
        <v/>
      </c>
      <c r="AF206" s="76" t="str">
        <f t="shared" si="254"/>
        <v/>
      </c>
      <c r="AG206" s="76"/>
      <c r="AH206" s="352"/>
      <c r="AI206" s="353" t="str">
        <f t="shared" si="237"/>
        <v/>
      </c>
      <c r="AJ206" s="352"/>
      <c r="AK206" s="352"/>
      <c r="AQ206" s="72" t="str">
        <f t="shared" si="238"/>
        <v/>
      </c>
    </row>
    <row r="207" spans="1:43" x14ac:dyDescent="0.25">
      <c r="A207" s="537"/>
      <c r="C207" s="517"/>
      <c r="D207" s="90"/>
      <c r="E207" s="153"/>
      <c r="F207" s="156"/>
      <c r="G207" s="156" t="str">
        <f t="shared" si="242"/>
        <v/>
      </c>
      <c r="H207" s="156" t="str">
        <f t="shared" si="243"/>
        <v/>
      </c>
      <c r="I207" s="156" t="str">
        <f t="shared" si="244"/>
        <v/>
      </c>
      <c r="J207" s="153" t="str">
        <f t="shared" si="255"/>
        <v/>
      </c>
      <c r="K207" s="92" t="str">
        <f t="shared" si="256"/>
        <v/>
      </c>
      <c r="L207" s="153" t="str">
        <f t="shared" si="257"/>
        <v/>
      </c>
      <c r="M207" s="92" t="str">
        <f t="shared" si="258"/>
        <v/>
      </c>
      <c r="N207" s="187" t="str">
        <f>IF(AND(K207="",M207=""),"",IF(OR(SUM($O$187:$P$191,K$196:K207,M$196:M207)&lt;=25,AND(SUM($O$187:$P$191,K$195:K206,M$195:M206)&lt;=25,SUM($O$187:$P$191,K$196:K207,M$196:M207)&gt;25)),"O","N"))</f>
        <v/>
      </c>
      <c r="O207" s="216" t="str">
        <f>IF(OR(N207="N",N207=""),"",IF(K207="","",IF((25-SUM(O$187:O206,P$187:P206))&gt;K207,K207,25-SUM(O$187:O206,P$187:P206))))</f>
        <v/>
      </c>
      <c r="P207" s="92" t="str">
        <f>IF(OR(N207="N",N207=""),"",IF(M207="","",IF(25-SUM($O$187:O207,$P$187:P206)&gt;M207,M207,25-SUM($O$187:O207,P$187:P206))))</f>
        <v/>
      </c>
      <c r="Q207" s="94" t="str">
        <f t="shared" si="245"/>
        <v/>
      </c>
      <c r="R207" s="92" t="str">
        <f t="shared" si="246"/>
        <v/>
      </c>
      <c r="S207" s="98" t="str">
        <f t="shared" si="247"/>
        <v/>
      </c>
      <c r="T207" s="20" t="str">
        <f>IF(N207="O",MAX(T$185:T206)+1,"")</f>
        <v/>
      </c>
      <c r="U207" s="20" t="str">
        <f>IF(Q207="O",MAX(U$185:U206)+1,"")</f>
        <v/>
      </c>
      <c r="V207" s="73" t="str">
        <f t="shared" si="248"/>
        <v/>
      </c>
      <c r="W207" s="73" t="str">
        <f t="shared" si="249"/>
        <v/>
      </c>
      <c r="X207" s="73"/>
      <c r="Y207" s="74" t="str">
        <f t="shared" si="226"/>
        <v/>
      </c>
      <c r="Z207" s="74" t="str">
        <f t="shared" si="250"/>
        <v/>
      </c>
      <c r="AA207" s="74"/>
      <c r="AB207" s="75" t="str">
        <f t="shared" si="251"/>
        <v/>
      </c>
      <c r="AC207" s="75" t="str">
        <f t="shared" si="252"/>
        <v/>
      </c>
      <c r="AD207" s="75"/>
      <c r="AE207" s="76" t="str">
        <f t="shared" si="253"/>
        <v/>
      </c>
      <c r="AF207" s="76" t="str">
        <f t="shared" si="254"/>
        <v/>
      </c>
      <c r="AG207" s="76"/>
      <c r="AH207" s="352"/>
      <c r="AI207" s="353" t="str">
        <f t="shared" si="237"/>
        <v/>
      </c>
      <c r="AJ207" s="352"/>
      <c r="AK207" s="352"/>
      <c r="AQ207" s="72" t="str">
        <f t="shared" si="238"/>
        <v/>
      </c>
    </row>
    <row r="208" spans="1:43" x14ac:dyDescent="0.25">
      <c r="A208" s="537"/>
      <c r="C208" s="517"/>
      <c r="D208" s="90"/>
      <c r="E208" s="153"/>
      <c r="F208" s="156"/>
      <c r="G208" s="156" t="str">
        <f t="shared" si="242"/>
        <v/>
      </c>
      <c r="H208" s="156" t="str">
        <f t="shared" si="243"/>
        <v/>
      </c>
      <c r="I208" s="156" t="str">
        <f t="shared" si="244"/>
        <v/>
      </c>
      <c r="J208" s="153" t="str">
        <f t="shared" si="255"/>
        <v/>
      </c>
      <c r="K208" s="92" t="str">
        <f t="shared" si="256"/>
        <v/>
      </c>
      <c r="L208" s="153" t="str">
        <f t="shared" si="257"/>
        <v/>
      </c>
      <c r="M208" s="92" t="str">
        <f t="shared" si="258"/>
        <v/>
      </c>
      <c r="N208" s="187" t="str">
        <f>IF(AND(K208="",M208=""),"",IF(OR(SUM($O$187:$P$191,K$196:K208,M$196:M208)&lt;=25,AND(SUM($O$187:$P$191,K$195:K207,M$195:M207)&lt;=25,SUM($O$187:$P$191,K$196:K208,M$196:M208)&gt;25)),"O","N"))</f>
        <v/>
      </c>
      <c r="O208" s="216" t="str">
        <f>IF(OR(N208="N",N208=""),"",IF(K208="","",IF((25-SUM(O$187:O207,P$187:P207))&gt;K208,K208,25-SUM(O$187:O207,P$187:P207))))</f>
        <v/>
      </c>
      <c r="P208" s="92" t="str">
        <f>IF(OR(N208="N",N208=""),"",IF(M208="","",IF(25-SUM($O$187:O208,$P$187:P207)&gt;M208,M208,25-SUM($O$187:O208,P$187:P207))))</f>
        <v/>
      </c>
      <c r="Q208" s="94" t="str">
        <f t="shared" si="245"/>
        <v/>
      </c>
      <c r="R208" s="92" t="str">
        <f t="shared" si="246"/>
        <v/>
      </c>
      <c r="S208" s="98" t="str">
        <f>IF(Q208="","",IF(AND(N208="O",Q208="O"),IF(M208="","",M208-P208),IF(N208="N",IF(M208="","",M208),"")))</f>
        <v/>
      </c>
      <c r="T208" s="20" t="str">
        <f>IF(N208="O",MAX(T$185:T207)+1,"")</f>
        <v/>
      </c>
      <c r="U208" s="20" t="str">
        <f>IF(Q208="O",MAX(U$185:U207)+1,"")</f>
        <v/>
      </c>
      <c r="V208" s="73" t="str">
        <f t="shared" si="248"/>
        <v/>
      </c>
      <c r="W208" s="73" t="str">
        <f t="shared" si="249"/>
        <v/>
      </c>
      <c r="X208" s="73"/>
      <c r="Y208" s="74" t="str">
        <f t="shared" si="226"/>
        <v/>
      </c>
      <c r="Z208" s="74" t="str">
        <f t="shared" si="250"/>
        <v/>
      </c>
      <c r="AA208" s="74"/>
      <c r="AB208" s="75" t="str">
        <f t="shared" si="251"/>
        <v/>
      </c>
      <c r="AC208" s="75" t="str">
        <f t="shared" si="252"/>
        <v/>
      </c>
      <c r="AD208" s="75"/>
      <c r="AE208" s="76" t="str">
        <f t="shared" si="253"/>
        <v/>
      </c>
      <c r="AF208" s="76" t="str">
        <f t="shared" si="254"/>
        <v/>
      </c>
      <c r="AG208" s="76"/>
      <c r="AH208" s="352"/>
      <c r="AI208" s="353" t="str">
        <f t="shared" si="237"/>
        <v/>
      </c>
      <c r="AJ208" s="352"/>
      <c r="AK208" s="352"/>
      <c r="AQ208" s="72" t="str">
        <f t="shared" si="238"/>
        <v/>
      </c>
    </row>
    <row r="209" spans="1:43" ht="18" thickBot="1" x14ac:dyDescent="0.35">
      <c r="A209" s="547"/>
      <c r="C209" s="540"/>
      <c r="D209" s="117"/>
      <c r="E209" s="151"/>
      <c r="F209" s="170"/>
      <c r="G209" s="170"/>
      <c r="H209" s="518" t="s">
        <v>26</v>
      </c>
      <c r="I209" s="518"/>
      <c r="J209" s="151">
        <f>SUM(J196:J205)</f>
        <v>0</v>
      </c>
      <c r="K209" s="116">
        <f>SUM(K196:K205)</f>
        <v>0</v>
      </c>
      <c r="L209" s="151">
        <f>SUM(L196:L205)</f>
        <v>0</v>
      </c>
      <c r="M209" s="116">
        <f>L209*24</f>
        <v>0</v>
      </c>
      <c r="N209" s="123"/>
      <c r="O209" s="519">
        <f>SUM(O187:P208)</f>
        <v>0</v>
      </c>
      <c r="P209" s="519"/>
      <c r="Q209" s="130"/>
      <c r="R209" s="179">
        <f>SUM(R191:R208)</f>
        <v>0</v>
      </c>
      <c r="S209" s="179">
        <f>SUM(S191:S208)</f>
        <v>0</v>
      </c>
      <c r="V209" s="357"/>
      <c r="W209" s="390">
        <f>SUM(W187:W208)</f>
        <v>0</v>
      </c>
      <c r="X209" s="492">
        <f>CEILING(W209,0.25)</f>
        <v>0</v>
      </c>
      <c r="Y209" s="358"/>
      <c r="Z209" s="391">
        <f>SUM(Z187:Z208)</f>
        <v>0</v>
      </c>
      <c r="AA209" s="493">
        <f>CEILING(Z209,0.25)</f>
        <v>0</v>
      </c>
      <c r="AB209" s="359"/>
      <c r="AC209" s="392">
        <f>SUM(AC187:AC208)</f>
        <v>0</v>
      </c>
      <c r="AD209" s="494">
        <f>CEILING(AC209,0.25)</f>
        <v>0</v>
      </c>
      <c r="AE209" s="360"/>
      <c r="AF209" s="393">
        <f>SUM(AF187:AF208)</f>
        <v>0</v>
      </c>
      <c r="AG209" s="495">
        <f>CEILING(AF209,0.25)</f>
        <v>0</v>
      </c>
      <c r="AH209" s="352"/>
      <c r="AI209" s="490">
        <f>SUM(AI187:AI208)</f>
        <v>0</v>
      </c>
      <c r="AJ209" s="352"/>
      <c r="AK209" s="352"/>
      <c r="AQ209" s="72" t="str">
        <f t="shared" si="238"/>
        <v/>
      </c>
    </row>
    <row r="210" spans="1:43" ht="18" thickBot="1" x14ac:dyDescent="0.35">
      <c r="A210" s="132"/>
      <c r="B210" s="438"/>
      <c r="C210" s="182"/>
      <c r="D210" s="182"/>
      <c r="E210" s="182"/>
      <c r="F210" s="182"/>
      <c r="G210" s="182"/>
      <c r="H210" s="182"/>
      <c r="I210" s="182"/>
      <c r="J210" s="182"/>
      <c r="K210" s="266">
        <f>CEILING(K209,0.25)</f>
        <v>0</v>
      </c>
      <c r="L210" s="266"/>
      <c r="M210" s="266">
        <f>CEILING(M209,0.25)</f>
        <v>0</v>
      </c>
      <c r="N210" s="266"/>
      <c r="O210" s="541">
        <f>CEILING(O209,0.25)</f>
        <v>0</v>
      </c>
      <c r="P210" s="541"/>
      <c r="Q210" s="182"/>
      <c r="R210" s="182"/>
      <c r="S210" s="183"/>
      <c r="V210" s="357"/>
      <c r="W210" s="390">
        <f>SUMPRODUCT(V187:V208,W187:W208)</f>
        <v>0</v>
      </c>
      <c r="X210" s="492"/>
      <c r="Y210" s="358"/>
      <c r="Z210" s="391">
        <f>SUMPRODUCT(Y187:Y208,Z187:Z208)</f>
        <v>0</v>
      </c>
      <c r="AA210" s="493"/>
      <c r="AB210" s="359"/>
      <c r="AC210" s="392">
        <f>SUMPRODUCT(AB187:AB208,AC187:AC208)</f>
        <v>0</v>
      </c>
      <c r="AD210" s="494"/>
      <c r="AE210" s="360"/>
      <c r="AF210" s="393">
        <f>SUMPRODUCT(AE187:AE208,AF187:AF208)</f>
        <v>0</v>
      </c>
      <c r="AG210" s="495"/>
      <c r="AH210" s="352"/>
      <c r="AI210" s="490"/>
      <c r="AJ210" s="352"/>
      <c r="AK210" s="352"/>
      <c r="AQ210" s="72" t="str">
        <f t="shared" si="238"/>
        <v/>
      </c>
    </row>
    <row r="211" spans="1:43" x14ac:dyDescent="0.25">
      <c r="A211" s="546">
        <f>EDATE(A185,1)</f>
        <v>43313</v>
      </c>
      <c r="B211" s="431">
        <f ca="1">VLOOKUP($B$1,INFOS!A:AV,39,FALSE)</f>
        <v>362</v>
      </c>
      <c r="C211" s="501" t="s">
        <v>27</v>
      </c>
      <c r="D211" s="533" t="s">
        <v>148</v>
      </c>
      <c r="E211" s="534"/>
      <c r="F211" s="534"/>
      <c r="G211" s="534"/>
      <c r="H211" s="534"/>
      <c r="I211" s="534"/>
      <c r="J211" s="534"/>
      <c r="K211" s="534"/>
      <c r="L211" s="534"/>
      <c r="M211" s="535"/>
      <c r="N211" s="507" t="s">
        <v>28</v>
      </c>
      <c r="O211" s="508"/>
      <c r="P211" s="508"/>
      <c r="Q211" s="509"/>
      <c r="R211" s="513">
        <f>R209</f>
        <v>0</v>
      </c>
      <c r="S211" s="515">
        <f>S209</f>
        <v>0</v>
      </c>
      <c r="T211" s="20" t="str">
        <f>IF(N211="O",MAX(T$29:T210)+1,"")</f>
        <v/>
      </c>
      <c r="V211" s="361"/>
      <c r="W211" s="361"/>
      <c r="X211" s="361"/>
      <c r="Y211" s="361" t="str">
        <f t="shared" ref="Y211:Y234" si="259">IF(Z211&lt;&gt;"",IF($B$5="temps complet",INDEX(TC_Sup_14,MATCH($B$3,INDICES_BRUT,0),MATCH($B$6,TC_NBI_Sup_14,0)),IF($B$5="temps partiel",INDEX(TP_Sup_14,MATCH($B$3,INDICES_BRUT,0),MATCH($B$6,TP_NBI_Sup_14,0)))),"")</f>
        <v/>
      </c>
      <c r="Z211" s="361"/>
      <c r="AA211" s="361"/>
      <c r="AB211" s="361"/>
      <c r="AC211" s="361"/>
      <c r="AD211" s="361"/>
      <c r="AE211" s="361"/>
      <c r="AF211" s="361"/>
      <c r="AG211" s="361"/>
      <c r="AH211" s="363"/>
      <c r="AI211" s="364"/>
      <c r="AJ211" s="363"/>
      <c r="AK211" s="363"/>
      <c r="AQ211" s="241"/>
    </row>
    <row r="212" spans="1:43" ht="18.75" customHeight="1" x14ac:dyDescent="0.25">
      <c r="A212" s="537"/>
      <c r="B212" s="432">
        <f ca="1">VLOOKUP($B$1,INFOS!A:AV,41,FALSE)</f>
        <v>0.8</v>
      </c>
      <c r="C212" s="501"/>
      <c r="D212" s="505"/>
      <c r="E212" s="505"/>
      <c r="F212" s="505"/>
      <c r="G212" s="505"/>
      <c r="H212" s="505"/>
      <c r="I212" s="505"/>
      <c r="J212" s="505"/>
      <c r="K212" s="505"/>
      <c r="L212" s="505"/>
      <c r="M212" s="506"/>
      <c r="N212" s="510"/>
      <c r="O212" s="511"/>
      <c r="P212" s="511"/>
      <c r="Q212" s="512"/>
      <c r="R212" s="514"/>
      <c r="S212" s="516"/>
      <c r="T212" s="20" t="str">
        <f>IF(N212="O",MAX(T$29:T211)+1,"")</f>
        <v/>
      </c>
      <c r="V212" s="361"/>
      <c r="W212" s="361"/>
      <c r="X212" s="361"/>
      <c r="Y212" s="361" t="str">
        <f t="shared" si="259"/>
        <v/>
      </c>
      <c r="Z212" s="361"/>
      <c r="AA212" s="361"/>
      <c r="AB212" s="361"/>
      <c r="AC212" s="361"/>
      <c r="AD212" s="361"/>
      <c r="AE212" s="361"/>
      <c r="AF212" s="361"/>
      <c r="AG212" s="361"/>
      <c r="AH212" s="363"/>
      <c r="AI212" s="364"/>
      <c r="AJ212" s="363"/>
      <c r="AK212" s="363"/>
      <c r="AQ212" s="241"/>
    </row>
    <row r="213" spans="1:43" x14ac:dyDescent="0.25">
      <c r="A213" s="537"/>
      <c r="B213" s="5" t="str">
        <f ca="1">IF($B212&lt;&gt;100%,"temps partiel","temps complet")</f>
        <v>temps partiel</v>
      </c>
      <c r="C213" s="501"/>
      <c r="D213" s="124" t="str">
        <f>IF(ROWS($D$213:D213)&lt;=MAX($U$187:$U$208),INDEX($D$187:$D$208,MATCH(ROWS($D$213:D213),$U$187:$U$208,0)),"")</f>
        <v/>
      </c>
      <c r="E213" s="152" t="str">
        <f t="shared" ref="E213:M213" si="260">IF($D213&lt;&gt;"",IFERROR(VLOOKUP($D213,$D$195:$S$208,COLUMN(B$1),0),""),"")</f>
        <v/>
      </c>
      <c r="F213" s="152" t="str">
        <f t="shared" si="260"/>
        <v/>
      </c>
      <c r="G213" s="152" t="str">
        <f t="shared" si="260"/>
        <v/>
      </c>
      <c r="H213" s="152" t="str">
        <f t="shared" si="260"/>
        <v/>
      </c>
      <c r="I213" s="152" t="str">
        <f t="shared" si="260"/>
        <v/>
      </c>
      <c r="J213" s="152" t="str">
        <f t="shared" si="260"/>
        <v/>
      </c>
      <c r="K213" s="113" t="str">
        <f t="shared" si="260"/>
        <v/>
      </c>
      <c r="L213" s="152" t="str">
        <f t="shared" si="260"/>
        <v/>
      </c>
      <c r="M213" s="113" t="str">
        <f t="shared" si="260"/>
        <v/>
      </c>
      <c r="N213" s="189" t="str">
        <f t="shared" ref="N213:N220" si="261">IF(OR(O213&lt;&gt;"",P213&lt;&gt;""),"O","")</f>
        <v/>
      </c>
      <c r="O213" s="190" t="str">
        <f t="shared" ref="O213:P220" si="262">IF($D213&lt;&gt;"",IFERROR(VLOOKUP($D213,$D$195:$S$208,COLUMN(O$1),0),""),"")</f>
        <v/>
      </c>
      <c r="P213" s="190" t="str">
        <f t="shared" si="262"/>
        <v/>
      </c>
      <c r="Q213" s="198"/>
      <c r="R213" s="198"/>
      <c r="S213" s="202"/>
      <c r="T213" s="20" t="str">
        <f>IF(N213="O",MAX(T$211:T212)+1,"")</f>
        <v/>
      </c>
      <c r="U213" s="20" t="str">
        <f>IF(Q213="O",MAX(U$211:U212)+1,"")</f>
        <v/>
      </c>
      <c r="V213" s="73" t="str">
        <f t="shared" ref="V213:V220" si="263">IF(W213&lt;&gt;"",IF($B$5="temps complet",INDEX(TC_0_à_14,MATCH($B$3,INDICES_BRUT,0),MATCH($B$6,TC_NBI_0_à_14,0)),IF($B$5="temps partiel",INDEX(TP_0_à_14,MATCH($B$3,INDICES_BRUT,0),MATCH($B$6,TP_NBI_0_à_14,0)))),"")</f>
        <v/>
      </c>
      <c r="W213" s="73" t="str">
        <f t="shared" ref="W213:W220" si="264">IF(T213="","",IF(OR(AQ213="D",AQ213="F"),"",IF(OR(AND(N213="O",Q213="",P213&lt;=14),AND(N213="O",Q213="O",P213&lt;=14)),P213,14)))</f>
        <v/>
      </c>
      <c r="X213" s="73"/>
      <c r="Y213" s="74" t="str">
        <f t="shared" si="259"/>
        <v/>
      </c>
      <c r="Z213" s="74" t="str">
        <f t="shared" ref="Z213:Z220" si="265">IF(T213="","",IF(OR(AQ213="D",AQ213="F"),"",IF(OR(AND(N213="O",Q213="",P213&gt;14),AND(N213="O",Q213="O",P213&gt;14)),P213-14,"")))</f>
        <v/>
      </c>
      <c r="AA213" s="74"/>
      <c r="AB213" s="75" t="str">
        <f t="shared" ref="AB213:AB220" si="266">IF(AC213&lt;&gt;"",IF($B$5="temps complet",VLOOKUP($B$3,ZONE_TC,15,FALSE),IF($B$5="temps partiel",VLOOKUP($B$3,ZONE_TP,29,FALSE))),"")</f>
        <v/>
      </c>
      <c r="AC213" s="75" t="str">
        <f t="shared" ref="AC213:AC220" si="267">IF(T213="","",IF(OR(AND(OR(AQ213="D",AQ213="F"),N213="O",Q213=""),AND(OR(AQ213="D",AQ213="F"),N213="O",Q213="O")),P213,""))</f>
        <v/>
      </c>
      <c r="AD213" s="75"/>
      <c r="AE213" s="76" t="str">
        <f t="shared" ref="AE213:AE220" si="268">IF(AF213&lt;&gt;"",IF($B$5="temps complet",VLOOKUP($B$3,ZONE_TC,16,FALSE),IF($B$5="temps partiel",VLOOKUP($B$3,ZONE_TP,30,FALSE))),"")</f>
        <v/>
      </c>
      <c r="AF213" s="76" t="str">
        <f t="shared" ref="AF213:AF220" si="269">IF(T213="","",IF(O213="","",O213))</f>
        <v/>
      </c>
      <c r="AG213" s="76"/>
      <c r="AH213" s="352"/>
      <c r="AI213" s="353" t="str">
        <f t="shared" ref="AI213:AI234" si="270">IF(AND(W213="",Z213="",AC213=""),"",IF(WEEKDAY(D213,2)=6,SUM(W213,Z213,AC213)*V213/2,""))</f>
        <v/>
      </c>
      <c r="AJ213" s="352"/>
      <c r="AK213" s="352"/>
      <c r="AQ213" s="72" t="str">
        <f t="shared" ref="AQ213:AQ236" si="271">IF(D213&lt;&gt;"",IF(AND(ISERROR(VLOOKUP(D213,$AU$30:$AU$42,1,0)),WEEKDAY(D213,2)&lt;=6),"",IF(WEEKDAY(D213,2)&gt;6,"D",IF(VLOOKUP(D213,$AU$30:$AU$42,1,0),"F",""))),"")</f>
        <v/>
      </c>
    </row>
    <row r="214" spans="1:43" x14ac:dyDescent="0.25">
      <c r="A214" s="537"/>
      <c r="B214" s="5" t="str">
        <f>$B$6</f>
        <v>NBI 20 pts</v>
      </c>
      <c r="C214" s="501"/>
      <c r="D214" s="124" t="str">
        <f>IF(ROWS($D$213:D214)&lt;=MAX($U$187:$U$208),INDEX($D$187:$D$208,MATCH(ROWS($D$213:D214),$U$187:$U$208,0)),"")</f>
        <v/>
      </c>
      <c r="E214" s="152" t="str">
        <f t="shared" ref="E214:L220" si="272">IF($D214&lt;&gt;"",IFERROR(VLOOKUP($D214,$D$195:$S$208,COLUMN(B$1),0),""),"")</f>
        <v/>
      </c>
      <c r="F214" s="152" t="str">
        <f t="shared" si="272"/>
        <v/>
      </c>
      <c r="G214" s="152" t="str">
        <f t="shared" si="272"/>
        <v/>
      </c>
      <c r="H214" s="152" t="str">
        <f t="shared" si="272"/>
        <v/>
      </c>
      <c r="I214" s="152" t="str">
        <f t="shared" si="272"/>
        <v/>
      </c>
      <c r="J214" s="152" t="str">
        <f t="shared" si="272"/>
        <v/>
      </c>
      <c r="K214" s="113" t="str">
        <f t="shared" si="272"/>
        <v/>
      </c>
      <c r="L214" s="152" t="str">
        <f t="shared" si="272"/>
        <v/>
      </c>
      <c r="M214" s="113" t="str">
        <f t="shared" ref="M214:M220" si="273">IF($D214&lt;&gt;"",IFERROR(VLOOKUP($D214,$D$66:$S$78,COLUMN(J$1),0),""),"")</f>
        <v/>
      </c>
      <c r="N214" s="193" t="str">
        <f t="shared" si="261"/>
        <v/>
      </c>
      <c r="O214" s="195" t="str">
        <f t="shared" si="262"/>
        <v/>
      </c>
      <c r="P214" s="195" t="str">
        <f t="shared" si="262"/>
        <v/>
      </c>
      <c r="Q214" s="201"/>
      <c r="R214" s="201"/>
      <c r="S214" s="203"/>
      <c r="T214" s="20" t="str">
        <f>IF(N214="O",MAX(T$211:T213)+1,"")</f>
        <v/>
      </c>
      <c r="U214" s="20" t="str">
        <f>IF(Q214="O",MAX(U$211:U213)+1,"")</f>
        <v/>
      </c>
      <c r="V214" s="73" t="str">
        <f t="shared" si="263"/>
        <v/>
      </c>
      <c r="W214" s="73" t="str">
        <f t="shared" si="264"/>
        <v/>
      </c>
      <c r="X214" s="73"/>
      <c r="Y214" s="74" t="str">
        <f t="shared" si="259"/>
        <v/>
      </c>
      <c r="Z214" s="74" t="str">
        <f t="shared" si="265"/>
        <v/>
      </c>
      <c r="AA214" s="74"/>
      <c r="AB214" s="75" t="str">
        <f t="shared" si="266"/>
        <v/>
      </c>
      <c r="AC214" s="75" t="str">
        <f t="shared" si="267"/>
        <v/>
      </c>
      <c r="AD214" s="75"/>
      <c r="AE214" s="76" t="str">
        <f t="shared" si="268"/>
        <v/>
      </c>
      <c r="AF214" s="76" t="str">
        <f t="shared" si="269"/>
        <v/>
      </c>
      <c r="AG214" s="76"/>
      <c r="AH214" s="352"/>
      <c r="AI214" s="353" t="str">
        <f t="shared" si="270"/>
        <v/>
      </c>
      <c r="AJ214" s="352"/>
      <c r="AK214" s="352"/>
      <c r="AQ214" s="72" t="str">
        <f t="shared" si="271"/>
        <v/>
      </c>
    </row>
    <row r="215" spans="1:43" x14ac:dyDescent="0.25">
      <c r="A215" s="537"/>
      <c r="B215" s="432">
        <f ca="1">VLOOKUP($B$1,INFOS!A:AV,40,FALSE)</f>
        <v>12</v>
      </c>
      <c r="C215" s="501"/>
      <c r="D215" s="124" t="str">
        <f>IF(ROWS($D$213:D215)&lt;=MAX($U$187:$U$208),INDEX($D$187:$D$208,MATCH(ROWS($D$213:D215),$U$187:$U$208,0)),"")</f>
        <v/>
      </c>
      <c r="E215" s="152" t="str">
        <f t="shared" si="272"/>
        <v/>
      </c>
      <c r="F215" s="152" t="str">
        <f t="shared" si="272"/>
        <v/>
      </c>
      <c r="G215" s="152" t="str">
        <f t="shared" si="272"/>
        <v/>
      </c>
      <c r="H215" s="152" t="str">
        <f t="shared" si="272"/>
        <v/>
      </c>
      <c r="I215" s="152" t="str">
        <f t="shared" si="272"/>
        <v/>
      </c>
      <c r="J215" s="152" t="str">
        <f t="shared" si="272"/>
        <v/>
      </c>
      <c r="K215" s="113" t="str">
        <f t="shared" si="272"/>
        <v/>
      </c>
      <c r="L215" s="152" t="str">
        <f t="shared" si="272"/>
        <v/>
      </c>
      <c r="M215" s="113" t="str">
        <f t="shared" si="273"/>
        <v/>
      </c>
      <c r="N215" s="193" t="str">
        <f t="shared" si="261"/>
        <v/>
      </c>
      <c r="O215" s="195" t="str">
        <f t="shared" si="262"/>
        <v/>
      </c>
      <c r="P215" s="195" t="str">
        <f t="shared" si="262"/>
        <v/>
      </c>
      <c r="Q215" s="201"/>
      <c r="R215" s="201"/>
      <c r="S215" s="203"/>
      <c r="T215" s="20" t="str">
        <f>IF(N215="O",MAX(T$211:T214)+1,"")</f>
        <v/>
      </c>
      <c r="U215" s="20" t="str">
        <f>IF(Q215="O",MAX(U$211:U214)+1,"")</f>
        <v/>
      </c>
      <c r="V215" s="73" t="str">
        <f t="shared" si="263"/>
        <v/>
      </c>
      <c r="W215" s="73" t="str">
        <f t="shared" si="264"/>
        <v/>
      </c>
      <c r="X215" s="73"/>
      <c r="Y215" s="74" t="str">
        <f t="shared" si="259"/>
        <v/>
      </c>
      <c r="Z215" s="74" t="str">
        <f t="shared" si="265"/>
        <v/>
      </c>
      <c r="AA215" s="74"/>
      <c r="AB215" s="75" t="str">
        <f t="shared" si="266"/>
        <v/>
      </c>
      <c r="AC215" s="75" t="str">
        <f t="shared" si="267"/>
        <v/>
      </c>
      <c r="AD215" s="75"/>
      <c r="AE215" s="76" t="str">
        <f t="shared" si="268"/>
        <v/>
      </c>
      <c r="AF215" s="76" t="str">
        <f t="shared" si="269"/>
        <v/>
      </c>
      <c r="AG215" s="76"/>
      <c r="AH215" s="352"/>
      <c r="AI215" s="353" t="str">
        <f t="shared" si="270"/>
        <v/>
      </c>
      <c r="AJ215" s="352"/>
      <c r="AK215" s="352"/>
      <c r="AQ215" s="72" t="str">
        <f t="shared" si="271"/>
        <v/>
      </c>
    </row>
    <row r="216" spans="1:43" x14ac:dyDescent="0.25">
      <c r="A216" s="537"/>
      <c r="B216" s="445"/>
      <c r="C216" s="501"/>
      <c r="D216" s="124" t="str">
        <f>IF(ROWS($D$213:D216)&lt;=MAX($U$187:$U$208),INDEX($D$187:$D$208,MATCH(ROWS($D$213:D216),$U$187:$U$208,0)),"")</f>
        <v/>
      </c>
      <c r="E216" s="152" t="str">
        <f t="shared" si="272"/>
        <v/>
      </c>
      <c r="F216" s="152" t="str">
        <f t="shared" si="272"/>
        <v/>
      </c>
      <c r="G216" s="152" t="str">
        <f t="shared" si="272"/>
        <v/>
      </c>
      <c r="H216" s="152" t="str">
        <f t="shared" si="272"/>
        <v/>
      </c>
      <c r="I216" s="152" t="str">
        <f t="shared" si="272"/>
        <v/>
      </c>
      <c r="J216" s="152" t="str">
        <f t="shared" si="272"/>
        <v/>
      </c>
      <c r="K216" s="113" t="str">
        <f t="shared" si="272"/>
        <v/>
      </c>
      <c r="L216" s="152" t="str">
        <f t="shared" si="272"/>
        <v/>
      </c>
      <c r="M216" s="113" t="str">
        <f t="shared" si="273"/>
        <v/>
      </c>
      <c r="N216" s="193" t="str">
        <f t="shared" si="261"/>
        <v/>
      </c>
      <c r="O216" s="195" t="str">
        <f t="shared" si="262"/>
        <v/>
      </c>
      <c r="P216" s="195" t="str">
        <f t="shared" si="262"/>
        <v/>
      </c>
      <c r="Q216" s="201"/>
      <c r="R216" s="201"/>
      <c r="S216" s="203"/>
      <c r="T216" s="20" t="str">
        <f>IF(N216="O",MAX(T$211:T215)+1,"")</f>
        <v/>
      </c>
      <c r="U216" s="20" t="str">
        <f>IF(Q216="O",MAX(U$211:U215)+1,"")</f>
        <v/>
      </c>
      <c r="V216" s="73" t="str">
        <f t="shared" si="263"/>
        <v/>
      </c>
      <c r="W216" s="73" t="str">
        <f t="shared" si="264"/>
        <v/>
      </c>
      <c r="X216" s="73"/>
      <c r="Y216" s="74" t="str">
        <f t="shared" si="259"/>
        <v/>
      </c>
      <c r="Z216" s="74" t="str">
        <f t="shared" si="265"/>
        <v/>
      </c>
      <c r="AA216" s="74"/>
      <c r="AB216" s="75" t="str">
        <f t="shared" si="266"/>
        <v/>
      </c>
      <c r="AC216" s="75" t="str">
        <f t="shared" si="267"/>
        <v/>
      </c>
      <c r="AD216" s="75"/>
      <c r="AE216" s="76" t="str">
        <f t="shared" si="268"/>
        <v/>
      </c>
      <c r="AF216" s="76" t="str">
        <f t="shared" si="269"/>
        <v/>
      </c>
      <c r="AG216" s="76"/>
      <c r="AH216" s="352"/>
      <c r="AI216" s="353" t="str">
        <f t="shared" si="270"/>
        <v/>
      </c>
      <c r="AJ216" s="352"/>
      <c r="AK216" s="352"/>
      <c r="AQ216" s="72" t="str">
        <f t="shared" si="271"/>
        <v/>
      </c>
    </row>
    <row r="217" spans="1:43" x14ac:dyDescent="0.25">
      <c r="A217" s="537"/>
      <c r="B217" s="445"/>
      <c r="C217" s="501"/>
      <c r="D217" s="124" t="str">
        <f>IF(ROWS($D$213:D217)&lt;=MAX($U$187:$U$208),INDEX($D$187:$D$208,MATCH(ROWS($D$213:D217),$U$187:$U$208,0)),"")</f>
        <v/>
      </c>
      <c r="E217" s="152" t="str">
        <f t="shared" si="272"/>
        <v/>
      </c>
      <c r="F217" s="152" t="str">
        <f t="shared" si="272"/>
        <v/>
      </c>
      <c r="G217" s="152" t="str">
        <f t="shared" si="272"/>
        <v/>
      </c>
      <c r="H217" s="152" t="str">
        <f t="shared" si="272"/>
        <v/>
      </c>
      <c r="I217" s="152" t="str">
        <f t="shared" si="272"/>
        <v/>
      </c>
      <c r="J217" s="152" t="str">
        <f t="shared" si="272"/>
        <v/>
      </c>
      <c r="K217" s="113" t="str">
        <f t="shared" si="272"/>
        <v/>
      </c>
      <c r="L217" s="152" t="str">
        <f t="shared" si="272"/>
        <v/>
      </c>
      <c r="M217" s="113" t="str">
        <f t="shared" si="273"/>
        <v/>
      </c>
      <c r="N217" s="193" t="str">
        <f t="shared" si="261"/>
        <v/>
      </c>
      <c r="O217" s="195" t="str">
        <f t="shared" si="262"/>
        <v/>
      </c>
      <c r="P217" s="195" t="str">
        <f t="shared" si="262"/>
        <v/>
      </c>
      <c r="Q217" s="201"/>
      <c r="R217" s="201"/>
      <c r="S217" s="203"/>
      <c r="T217" s="20" t="str">
        <f>IF(N217="O",MAX(T$211:T216)+1,"")</f>
        <v/>
      </c>
      <c r="U217" s="20" t="str">
        <f>IF(Q217="O",MAX(U$211:U216)+1,"")</f>
        <v/>
      </c>
      <c r="V217" s="73" t="str">
        <f t="shared" si="263"/>
        <v/>
      </c>
      <c r="W217" s="73" t="str">
        <f t="shared" si="264"/>
        <v/>
      </c>
      <c r="X217" s="73"/>
      <c r="Y217" s="74" t="str">
        <f t="shared" si="259"/>
        <v/>
      </c>
      <c r="Z217" s="74" t="str">
        <f t="shared" si="265"/>
        <v/>
      </c>
      <c r="AA217" s="74"/>
      <c r="AB217" s="75" t="str">
        <f t="shared" si="266"/>
        <v/>
      </c>
      <c r="AC217" s="75" t="str">
        <f t="shared" si="267"/>
        <v/>
      </c>
      <c r="AD217" s="75"/>
      <c r="AE217" s="76" t="str">
        <f t="shared" si="268"/>
        <v/>
      </c>
      <c r="AF217" s="76" t="str">
        <f t="shared" si="269"/>
        <v/>
      </c>
      <c r="AG217" s="76"/>
      <c r="AH217" s="352"/>
      <c r="AI217" s="353" t="str">
        <f t="shared" si="270"/>
        <v/>
      </c>
      <c r="AJ217" s="352"/>
      <c r="AK217" s="352"/>
      <c r="AQ217" s="72" t="str">
        <f t="shared" si="271"/>
        <v/>
      </c>
    </row>
    <row r="218" spans="1:43" x14ac:dyDescent="0.25">
      <c r="A218" s="537"/>
      <c r="B218" s="432" t="str">
        <f ca="1">VLOOKUP($B$1,INFOS!A:AV,9,FALSE)</f>
        <v>Pôle Population</v>
      </c>
      <c r="C218" s="501"/>
      <c r="D218" s="124" t="str">
        <f>IF(ROWS($D$213:D218)&lt;=MAX($U$187:$U$208),INDEX($D$187:$D$208,MATCH(ROWS($D$213:D218),$U$187:$U$208,0)),"")</f>
        <v/>
      </c>
      <c r="E218" s="152" t="str">
        <f t="shared" si="272"/>
        <v/>
      </c>
      <c r="F218" s="152" t="str">
        <f t="shared" si="272"/>
        <v/>
      </c>
      <c r="G218" s="152" t="str">
        <f t="shared" si="272"/>
        <v/>
      </c>
      <c r="H218" s="152" t="str">
        <f t="shared" si="272"/>
        <v/>
      </c>
      <c r="I218" s="152" t="str">
        <f t="shared" si="272"/>
        <v/>
      </c>
      <c r="J218" s="152" t="str">
        <f t="shared" si="272"/>
        <v/>
      </c>
      <c r="K218" s="113" t="str">
        <f t="shared" si="272"/>
        <v/>
      </c>
      <c r="L218" s="152" t="str">
        <f t="shared" si="272"/>
        <v/>
      </c>
      <c r="M218" s="113" t="str">
        <f t="shared" si="273"/>
        <v/>
      </c>
      <c r="N218" s="193" t="str">
        <f t="shared" si="261"/>
        <v/>
      </c>
      <c r="O218" s="195" t="str">
        <f t="shared" si="262"/>
        <v/>
      </c>
      <c r="P218" s="195" t="str">
        <f t="shared" si="262"/>
        <v/>
      </c>
      <c r="Q218" s="201"/>
      <c r="R218" s="201"/>
      <c r="S218" s="203"/>
      <c r="T218" s="20" t="str">
        <f>IF(N218="O",MAX(T$211:T217)+1,"")</f>
        <v/>
      </c>
      <c r="U218" s="20" t="str">
        <f>IF(Q218="O",MAX(U$211:U217)+1,"")</f>
        <v/>
      </c>
      <c r="V218" s="73" t="str">
        <f t="shared" si="263"/>
        <v/>
      </c>
      <c r="W218" s="73" t="str">
        <f t="shared" si="264"/>
        <v/>
      </c>
      <c r="X218" s="73"/>
      <c r="Y218" s="74" t="str">
        <f t="shared" si="259"/>
        <v/>
      </c>
      <c r="Z218" s="74" t="str">
        <f t="shared" si="265"/>
        <v/>
      </c>
      <c r="AA218" s="74"/>
      <c r="AB218" s="75" t="str">
        <f t="shared" si="266"/>
        <v/>
      </c>
      <c r="AC218" s="75" t="str">
        <f t="shared" si="267"/>
        <v/>
      </c>
      <c r="AD218" s="75"/>
      <c r="AE218" s="76" t="str">
        <f t="shared" si="268"/>
        <v/>
      </c>
      <c r="AF218" s="76" t="str">
        <f t="shared" si="269"/>
        <v/>
      </c>
      <c r="AG218" s="76"/>
      <c r="AH218" s="352"/>
      <c r="AI218" s="353" t="str">
        <f t="shared" si="270"/>
        <v/>
      </c>
      <c r="AJ218" s="352"/>
      <c r="AK218" s="352"/>
      <c r="AQ218" s="72" t="str">
        <f t="shared" si="271"/>
        <v/>
      </c>
    </row>
    <row r="219" spans="1:43" x14ac:dyDescent="0.25">
      <c r="A219" s="537"/>
      <c r="B219" s="433"/>
      <c r="C219" s="501"/>
      <c r="D219" s="124" t="str">
        <f>IF(ROWS($D$213:D219)&lt;=MAX($U$187:$U$208),INDEX($D$187:$D$208,MATCH(ROWS($D$213:D219),$U$187:$U$208,0)),"")</f>
        <v/>
      </c>
      <c r="E219" s="152" t="str">
        <f t="shared" si="272"/>
        <v/>
      </c>
      <c r="F219" s="152" t="str">
        <f t="shared" si="272"/>
        <v/>
      </c>
      <c r="G219" s="152" t="str">
        <f t="shared" si="272"/>
        <v/>
      </c>
      <c r="H219" s="152" t="str">
        <f t="shared" si="272"/>
        <v/>
      </c>
      <c r="I219" s="152" t="str">
        <f t="shared" si="272"/>
        <v/>
      </c>
      <c r="J219" s="152" t="str">
        <f t="shared" si="272"/>
        <v/>
      </c>
      <c r="K219" s="113" t="str">
        <f t="shared" si="272"/>
        <v/>
      </c>
      <c r="L219" s="152" t="str">
        <f t="shared" si="272"/>
        <v/>
      </c>
      <c r="M219" s="113" t="str">
        <f t="shared" si="273"/>
        <v/>
      </c>
      <c r="N219" s="193" t="str">
        <f t="shared" si="261"/>
        <v/>
      </c>
      <c r="O219" s="195" t="str">
        <f t="shared" si="262"/>
        <v/>
      </c>
      <c r="P219" s="195" t="str">
        <f t="shared" si="262"/>
        <v/>
      </c>
      <c r="Q219" s="201"/>
      <c r="R219" s="201"/>
      <c r="S219" s="203"/>
      <c r="T219" s="20" t="str">
        <f>IF(N219="O",MAX(T$211:T218)+1,"")</f>
        <v/>
      </c>
      <c r="U219" s="20" t="str">
        <f>IF(Q219="O",MAX(U$211:U218)+1,"")</f>
        <v/>
      </c>
      <c r="V219" s="73" t="str">
        <f t="shared" si="263"/>
        <v/>
      </c>
      <c r="W219" s="73" t="str">
        <f t="shared" si="264"/>
        <v/>
      </c>
      <c r="X219" s="73"/>
      <c r="Y219" s="74" t="str">
        <f t="shared" si="259"/>
        <v/>
      </c>
      <c r="Z219" s="74" t="str">
        <f t="shared" si="265"/>
        <v/>
      </c>
      <c r="AA219" s="74"/>
      <c r="AB219" s="75" t="str">
        <f t="shared" si="266"/>
        <v/>
      </c>
      <c r="AC219" s="75" t="str">
        <f t="shared" si="267"/>
        <v/>
      </c>
      <c r="AD219" s="75"/>
      <c r="AE219" s="76" t="str">
        <f t="shared" si="268"/>
        <v/>
      </c>
      <c r="AF219" s="76" t="str">
        <f t="shared" si="269"/>
        <v/>
      </c>
      <c r="AG219" s="76"/>
      <c r="AH219" s="352"/>
      <c r="AI219" s="353" t="str">
        <f t="shared" si="270"/>
        <v/>
      </c>
      <c r="AJ219" s="352"/>
      <c r="AK219" s="352"/>
      <c r="AQ219" s="72" t="str">
        <f t="shared" si="271"/>
        <v/>
      </c>
    </row>
    <row r="220" spans="1:43" x14ac:dyDescent="0.25">
      <c r="A220" s="537"/>
      <c r="B220" s="433"/>
      <c r="C220" s="501"/>
      <c r="D220" s="124" t="str">
        <f>IF(ROWS($D$213:D220)&lt;=MAX($U$187:$U$208),INDEX($D$187:$D$208,MATCH(ROWS($D$213:D220),$U$187:$U$208,0)),"")</f>
        <v/>
      </c>
      <c r="E220" s="152" t="str">
        <f t="shared" si="272"/>
        <v/>
      </c>
      <c r="F220" s="152" t="str">
        <f t="shared" si="272"/>
        <v/>
      </c>
      <c r="G220" s="152" t="str">
        <f t="shared" si="272"/>
        <v/>
      </c>
      <c r="H220" s="152" t="str">
        <f t="shared" si="272"/>
        <v/>
      </c>
      <c r="I220" s="152" t="str">
        <f t="shared" si="272"/>
        <v/>
      </c>
      <c r="J220" s="152" t="str">
        <f t="shared" si="272"/>
        <v/>
      </c>
      <c r="K220" s="113" t="str">
        <f t="shared" si="272"/>
        <v/>
      </c>
      <c r="L220" s="152" t="str">
        <f t="shared" si="272"/>
        <v/>
      </c>
      <c r="M220" s="113" t="str">
        <f t="shared" si="273"/>
        <v/>
      </c>
      <c r="N220" s="193" t="str">
        <f t="shared" si="261"/>
        <v/>
      </c>
      <c r="O220" s="195" t="str">
        <f t="shared" si="262"/>
        <v/>
      </c>
      <c r="P220" s="195" t="str">
        <f t="shared" si="262"/>
        <v/>
      </c>
      <c r="Q220" s="201"/>
      <c r="R220" s="201"/>
      <c r="S220" s="203"/>
      <c r="T220" s="20" t="str">
        <f>IF(N220="O",MAX(T$211:T219)+1,"")</f>
        <v/>
      </c>
      <c r="U220" s="20" t="str">
        <f>IF(Q220="O",MAX(U$211:U219)+1,"")</f>
        <v/>
      </c>
      <c r="V220" s="73" t="str">
        <f t="shared" si="263"/>
        <v/>
      </c>
      <c r="W220" s="73" t="str">
        <f t="shared" si="264"/>
        <v/>
      </c>
      <c r="X220" s="73"/>
      <c r="Y220" s="74" t="str">
        <f t="shared" si="259"/>
        <v/>
      </c>
      <c r="Z220" s="74" t="str">
        <f t="shared" si="265"/>
        <v/>
      </c>
      <c r="AA220" s="74"/>
      <c r="AB220" s="75" t="str">
        <f t="shared" si="266"/>
        <v/>
      </c>
      <c r="AC220" s="75" t="str">
        <f t="shared" si="267"/>
        <v/>
      </c>
      <c r="AD220" s="75"/>
      <c r="AE220" s="76" t="str">
        <f t="shared" si="268"/>
        <v/>
      </c>
      <c r="AF220" s="76" t="str">
        <f t="shared" si="269"/>
        <v/>
      </c>
      <c r="AG220" s="76"/>
      <c r="AH220" s="352"/>
      <c r="AI220" s="353" t="str">
        <f t="shared" si="270"/>
        <v/>
      </c>
      <c r="AJ220" s="352"/>
      <c r="AK220" s="352"/>
      <c r="AQ220" s="72" t="str">
        <f t="shared" si="271"/>
        <v/>
      </c>
    </row>
    <row r="221" spans="1:43" x14ac:dyDescent="0.25">
      <c r="A221" s="537"/>
      <c r="B221" s="433"/>
      <c r="C221" s="501"/>
      <c r="D221" s="219" t="str">
        <f>IF(AND(K221="",M221=""),"",IF(OR(SUM(K$31:K221,M$31:M221)&lt;=25,AND(SUM(K$31:K221,M$31:M221)&lt;=25,SUM(K$31:K221,M$31:M221,M221,K221)&gt;25)),"O","N"))</f>
        <v/>
      </c>
      <c r="E221" s="219"/>
      <c r="F221" s="219"/>
      <c r="G221" s="219"/>
      <c r="H221" s="219"/>
      <c r="I221" s="219"/>
      <c r="J221" s="219"/>
      <c r="K221" s="219"/>
      <c r="L221" s="219"/>
      <c r="M221" s="219"/>
      <c r="N221" s="219"/>
      <c r="O221" s="219"/>
      <c r="P221" s="219"/>
      <c r="Q221" s="219"/>
      <c r="R221" s="219"/>
      <c r="S221" s="220"/>
      <c r="T221" s="20" t="str">
        <f>IF(N221="O",MAX(T$211:T217)+1,"")</f>
        <v/>
      </c>
      <c r="U221" s="20" t="str">
        <f>IF(Q221="O",MAX(U$211:U217)+1,"")</f>
        <v/>
      </c>
      <c r="V221" s="361"/>
      <c r="W221" s="361"/>
      <c r="X221" s="361"/>
      <c r="Y221" s="361" t="str">
        <f t="shared" si="259"/>
        <v/>
      </c>
      <c r="Z221" s="361"/>
      <c r="AA221" s="361"/>
      <c r="AB221" s="361"/>
      <c r="AC221" s="361"/>
      <c r="AD221" s="361"/>
      <c r="AE221" s="361"/>
      <c r="AF221" s="361"/>
      <c r="AG221" s="361"/>
      <c r="AH221" s="363"/>
      <c r="AI221" s="364" t="str">
        <f t="shared" si="270"/>
        <v/>
      </c>
      <c r="AJ221" s="363"/>
      <c r="AK221" s="363"/>
      <c r="AQ221" s="72" t="str">
        <f t="shared" si="271"/>
        <v/>
      </c>
    </row>
    <row r="222" spans="1:43" x14ac:dyDescent="0.25">
      <c r="A222" s="537"/>
      <c r="B222" s="433"/>
      <c r="C222" s="517" t="s">
        <v>25</v>
      </c>
      <c r="D222" s="90"/>
      <c r="E222" s="153"/>
      <c r="F222" s="156"/>
      <c r="G222" s="156" t="str">
        <f t="shared" ref="G222:G234" si="274">IF(AND(E222="",F222=""),"",MOD(F222-E222,1))</f>
        <v/>
      </c>
      <c r="H222" s="156" t="str">
        <f t="shared" ref="H222:H234" si="275">IF(E222="","",IF($E222&lt;$AL$3,$AL$3-$E222,""))</f>
        <v/>
      </c>
      <c r="I222" s="156" t="str">
        <f t="shared" ref="I222:I234" si="276">IF(F222="","",IF($F222&gt;$AM$3,$F222-$AM$3,""))</f>
        <v/>
      </c>
      <c r="J222" s="153" t="str">
        <f t="shared" ref="J222:J234" si="277">IF(AND(H222="",I222=""),"",SUM(H222,I222))</f>
        <v/>
      </c>
      <c r="K222" s="92" t="str">
        <f t="shared" ref="K222:K234" si="278">IF(J222="","",J222*24)</f>
        <v/>
      </c>
      <c r="L222" s="153" t="str">
        <f>IF(AND(E222="",F222=""),"",IF(J222&lt;&gt;"",G222-J222,G222))</f>
        <v/>
      </c>
      <c r="M222" s="92" t="str">
        <f t="shared" ref="M222:M234" si="279">IF(L222="","",L222*24)</f>
        <v/>
      </c>
      <c r="N222" s="187" t="str">
        <f>IF(AND(K222="",M222=""),"",IF(OR(SUM($O$213:$P$217,K$222:K222,M$222:M222)&lt;=25,AND(SUM($O$213:$P$217,K$221:K221,M$221:M221)&lt;=25,SUM($O$213:$P$217,K$222:K222,M$222:M222)&gt;25)),"O","N"))</f>
        <v/>
      </c>
      <c r="O222" s="216" t="str">
        <f>IF(OR(N222="N",N222=""),"",IF(K222="","",IF((25-SUM(O$213:O221,P$213:P221))&gt;K222,K222,25-SUM(O$213:O221,P$213:P221))))</f>
        <v/>
      </c>
      <c r="P222" s="92" t="str">
        <f>IF(OR(N222="N",N222=""),"",IF(M222="","",IF(25-SUM($O$213:O222,$P$213:P221)&gt;M222,M222,25-SUM($O$213:O222,$P$213:P221))))</f>
        <v/>
      </c>
      <c r="Q222" s="94" t="str">
        <f t="shared" ref="Q222:Q234" si="280">IF(AND(N222="O",SUM(O222,P222)=SUM(K222,M222)),"",IF(AND(N222="O",SUM(O222,P222)&lt;SUM(K222,M222)),"O",IF(N222="N","O","")))</f>
        <v/>
      </c>
      <c r="R222" s="92" t="str">
        <f t="shared" ref="R222:R234" si="281">IF(Q222="","",IF(AND(N222="O",Q222="O"),IF(K222="","",K222-O222),IF(N222="N",IF(K222="","",K222),"")))</f>
        <v/>
      </c>
      <c r="S222" s="98" t="str">
        <f t="shared" ref="S222:S234" si="282">IF(Q222="","",IF(AND(N222="O",Q222="O"),IF(M222="","",M222-P222),IF(N222="N",IF(M222="","",M222),"")))</f>
        <v/>
      </c>
      <c r="T222" s="20" t="str">
        <f>IF(N222="O",MAX(T$211:T221)+1,"")</f>
        <v/>
      </c>
      <c r="U222" s="20" t="str">
        <f>IF(Q222="O",MAX(U$211:U221)+1,"")</f>
        <v/>
      </c>
      <c r="V222" s="73" t="str">
        <f t="shared" ref="V222:V234" si="283">IF(W222&lt;&gt;"",IF($B$5="temps complet",INDEX(TC_0_à_14,MATCH($B$3,INDICES_BRUT,0),MATCH($B$6,TC_NBI_0_à_14,0)),IF($B$5="temps partiel",INDEX(TP_0_à_14,MATCH($B$3,INDICES_BRUT,0),MATCH($B$6,TP_NBI_0_à_14,0)))),"")</f>
        <v/>
      </c>
      <c r="W222" s="73" t="str">
        <f t="shared" ref="W222:W234" si="284">IF(T222="","",IF(OR(AQ222="D",AQ222="F"),"",IF(OR(AND(N222="O",Q222="",P222&lt;=14),AND(N222="O",Q222="O",P222&lt;=14)),P222,14)))</f>
        <v/>
      </c>
      <c r="X222" s="73"/>
      <c r="Y222" s="74" t="str">
        <f t="shared" si="259"/>
        <v/>
      </c>
      <c r="Z222" s="74" t="str">
        <f t="shared" ref="Z222:Z234" si="285">IF(T222="","",IF(OR(AQ222="D",AQ222="F"),"",IF(OR(AND(N222="O",Q222="",P222&gt;14),AND(N222="O",Q222="O",P222&gt;14)),P222-14,"")))</f>
        <v/>
      </c>
      <c r="AA222" s="74"/>
      <c r="AB222" s="75" t="str">
        <f t="shared" ref="AB222:AB234" si="286">IF(AC222&lt;&gt;"",IF($B$5="temps complet",VLOOKUP($B$3,ZONE_TC,15,FALSE),IF($B$5="temps partiel",VLOOKUP($B$3,ZONE_TP,29,FALSE))),"")</f>
        <v/>
      </c>
      <c r="AC222" s="75" t="str">
        <f t="shared" ref="AC222:AC234" si="287">IF(T222="","",IF(OR(AND(OR(AQ222="D",AQ222="F"),N222="O",Q222=""),AND(OR(AQ222="D",AQ222="F"),N222="O",Q222="O")),P222,""))</f>
        <v/>
      </c>
      <c r="AD222" s="75"/>
      <c r="AE222" s="76" t="str">
        <f t="shared" ref="AE222:AE234" si="288">IF(AF222&lt;&gt;"",IF($B$5="temps complet",VLOOKUP($B$3,ZONE_TC,16,FALSE),IF($B$5="temps partiel",VLOOKUP($B$3,ZONE_TP,30,FALSE))),"")</f>
        <v/>
      </c>
      <c r="AF222" s="76" t="str">
        <f t="shared" ref="AF222:AF234" si="289">IF(T222="","",IF(O222="","",O222))</f>
        <v/>
      </c>
      <c r="AG222" s="76"/>
      <c r="AH222" s="352"/>
      <c r="AI222" s="353" t="str">
        <f t="shared" si="270"/>
        <v/>
      </c>
      <c r="AJ222" s="352"/>
      <c r="AK222" s="352"/>
      <c r="AQ222" s="72" t="str">
        <f t="shared" si="271"/>
        <v/>
      </c>
    </row>
    <row r="223" spans="1:43" x14ac:dyDescent="0.25">
      <c r="A223" s="537"/>
      <c r="B223" s="433"/>
      <c r="C223" s="517"/>
      <c r="D223" s="90"/>
      <c r="E223" s="153"/>
      <c r="F223" s="156"/>
      <c r="G223" s="156" t="str">
        <f t="shared" si="274"/>
        <v/>
      </c>
      <c r="H223" s="156" t="str">
        <f t="shared" si="275"/>
        <v/>
      </c>
      <c r="I223" s="156" t="str">
        <f t="shared" si="276"/>
        <v/>
      </c>
      <c r="J223" s="153" t="str">
        <f t="shared" si="277"/>
        <v/>
      </c>
      <c r="K223" s="92" t="str">
        <f t="shared" si="278"/>
        <v/>
      </c>
      <c r="L223" s="153" t="str">
        <f t="shared" ref="L223:L234" si="290">IF(AND(E223="",F223=""),"",IF(J223&lt;&gt;"",G223-J223,G223))</f>
        <v/>
      </c>
      <c r="M223" s="92" t="str">
        <f t="shared" si="279"/>
        <v/>
      </c>
      <c r="N223" s="187" t="str">
        <f>IF(AND(K223="",M223=""),"",IF(OR(SUM($O$213:$P$217,K$222:K223,M$222:M223)&lt;=25,AND(SUM($O$213:$P$217,K$221:K222,M$221:M222)&lt;=25,SUM($O$213:$P$217,K$222:K223,M$222:M223)&gt;25)),"O","N"))</f>
        <v/>
      </c>
      <c r="O223" s="216" t="str">
        <f>IF(OR(N223="N",N223=""),"",IF(K223="","",IF((25-SUM(O$213:O222,P$213:P222))&gt;K223,K223,25-SUM(O$213:O222,P$213:P222))))</f>
        <v/>
      </c>
      <c r="P223" s="92" t="str">
        <f>IF(OR(N223="N",N223=""),"",IF(M223="","",IF(25-SUM($O$213:O223,$P$213:P222)&gt;M223,M223,25-SUM($O$213:O223,$P$213:P222))))</f>
        <v/>
      </c>
      <c r="Q223" s="94" t="str">
        <f t="shared" si="280"/>
        <v/>
      </c>
      <c r="R223" s="92" t="str">
        <f t="shared" si="281"/>
        <v/>
      </c>
      <c r="S223" s="98" t="str">
        <f t="shared" si="282"/>
        <v/>
      </c>
      <c r="T223" s="20" t="str">
        <f>IF(N223="O",MAX(T$211:T222)+1,"")</f>
        <v/>
      </c>
      <c r="U223" s="20" t="str">
        <f>IF(Q223="O",MAX(U$211:U222)+1,"")</f>
        <v/>
      </c>
      <c r="V223" s="73" t="str">
        <f t="shared" si="283"/>
        <v/>
      </c>
      <c r="W223" s="73" t="str">
        <f t="shared" si="284"/>
        <v/>
      </c>
      <c r="X223" s="73"/>
      <c r="Y223" s="74" t="str">
        <f t="shared" si="259"/>
        <v/>
      </c>
      <c r="Z223" s="74" t="str">
        <f t="shared" si="285"/>
        <v/>
      </c>
      <c r="AA223" s="74"/>
      <c r="AB223" s="75" t="str">
        <f t="shared" si="286"/>
        <v/>
      </c>
      <c r="AC223" s="75" t="str">
        <f t="shared" si="287"/>
        <v/>
      </c>
      <c r="AD223" s="75"/>
      <c r="AE223" s="76" t="str">
        <f t="shared" si="288"/>
        <v/>
      </c>
      <c r="AF223" s="76" t="str">
        <f t="shared" si="289"/>
        <v/>
      </c>
      <c r="AG223" s="76"/>
      <c r="AH223" s="352"/>
      <c r="AI223" s="353" t="str">
        <f t="shared" si="270"/>
        <v/>
      </c>
      <c r="AJ223" s="352"/>
      <c r="AK223" s="352"/>
      <c r="AQ223" s="72" t="str">
        <f t="shared" si="271"/>
        <v/>
      </c>
    </row>
    <row r="224" spans="1:43" ht="14.45" customHeight="1" x14ac:dyDescent="0.25">
      <c r="A224" s="537"/>
      <c r="B224" s="433"/>
      <c r="C224" s="517"/>
      <c r="D224" s="90"/>
      <c r="E224" s="153"/>
      <c r="F224" s="156"/>
      <c r="G224" s="156" t="str">
        <f t="shared" si="274"/>
        <v/>
      </c>
      <c r="H224" s="156" t="str">
        <f t="shared" si="275"/>
        <v/>
      </c>
      <c r="I224" s="156" t="str">
        <f t="shared" si="276"/>
        <v/>
      </c>
      <c r="J224" s="153" t="str">
        <f t="shared" si="277"/>
        <v/>
      </c>
      <c r="K224" s="92" t="str">
        <f t="shared" si="278"/>
        <v/>
      </c>
      <c r="L224" s="153" t="str">
        <f t="shared" si="290"/>
        <v/>
      </c>
      <c r="M224" s="92" t="str">
        <f t="shared" si="279"/>
        <v/>
      </c>
      <c r="N224" s="187" t="str">
        <f>IF(AND(K224="",M224=""),"",IF(OR(SUM($O$213:$P$217,K$222:K224,M$222:M224)&lt;=25,AND(SUM($O$213:$P$217,K$221:K223,M$221:M223)&lt;=25,SUM($O$213:$P$217,K$222:K224,M$222:M224)&gt;25)),"O","N"))</f>
        <v/>
      </c>
      <c r="O224" s="216" t="str">
        <f>IF(OR(N224="N",N224=""),"",IF(K224="","",IF((25-SUM(O$213:O223,P$213:P223))&gt;K224,K224,25-SUM(O$213:O223,P$213:P223))))</f>
        <v/>
      </c>
      <c r="P224" s="92" t="str">
        <f>IF(OR(N224="N",N224=""),"",IF(M224="","",IF(25-SUM($O$213:O224,$P$213:P223)&gt;M224,M224,25-SUM($O$213:O224,$P$213:P223))))</f>
        <v/>
      </c>
      <c r="Q224" s="94" t="str">
        <f t="shared" si="280"/>
        <v/>
      </c>
      <c r="R224" s="92" t="str">
        <f t="shared" si="281"/>
        <v/>
      </c>
      <c r="S224" s="98" t="str">
        <f t="shared" si="282"/>
        <v/>
      </c>
      <c r="T224" s="20" t="str">
        <f>IF(N224="O",MAX(T$211:T223)+1,"")</f>
        <v/>
      </c>
      <c r="U224" s="20" t="str">
        <f>IF(Q224="O",MAX(U$211:U223)+1,"")</f>
        <v/>
      </c>
      <c r="V224" s="73" t="str">
        <f t="shared" si="283"/>
        <v/>
      </c>
      <c r="W224" s="73" t="str">
        <f t="shared" si="284"/>
        <v/>
      </c>
      <c r="X224" s="73"/>
      <c r="Y224" s="74" t="str">
        <f t="shared" si="259"/>
        <v/>
      </c>
      <c r="Z224" s="74" t="str">
        <f t="shared" si="285"/>
        <v/>
      </c>
      <c r="AA224" s="74"/>
      <c r="AB224" s="75" t="str">
        <f t="shared" si="286"/>
        <v/>
      </c>
      <c r="AC224" s="75" t="str">
        <f t="shared" si="287"/>
        <v/>
      </c>
      <c r="AD224" s="75"/>
      <c r="AE224" s="76" t="str">
        <f t="shared" si="288"/>
        <v/>
      </c>
      <c r="AF224" s="76" t="str">
        <f t="shared" si="289"/>
        <v/>
      </c>
      <c r="AG224" s="76"/>
      <c r="AH224" s="352"/>
      <c r="AI224" s="353" t="str">
        <f t="shared" si="270"/>
        <v/>
      </c>
      <c r="AJ224" s="352"/>
      <c r="AK224" s="352"/>
      <c r="AQ224" s="72" t="str">
        <f t="shared" si="271"/>
        <v/>
      </c>
    </row>
    <row r="225" spans="1:43" x14ac:dyDescent="0.25">
      <c r="A225" s="537"/>
      <c r="B225" s="433"/>
      <c r="C225" s="517"/>
      <c r="D225" s="90"/>
      <c r="E225" s="153"/>
      <c r="F225" s="156"/>
      <c r="G225" s="156" t="str">
        <f t="shared" si="274"/>
        <v/>
      </c>
      <c r="H225" s="156" t="str">
        <f t="shared" si="275"/>
        <v/>
      </c>
      <c r="I225" s="156" t="str">
        <f t="shared" si="276"/>
        <v/>
      </c>
      <c r="J225" s="153" t="str">
        <f t="shared" si="277"/>
        <v/>
      </c>
      <c r="K225" s="92" t="str">
        <f t="shared" si="278"/>
        <v/>
      </c>
      <c r="L225" s="153" t="str">
        <f t="shared" si="290"/>
        <v/>
      </c>
      <c r="M225" s="92" t="str">
        <f t="shared" si="279"/>
        <v/>
      </c>
      <c r="N225" s="187" t="str">
        <f>IF(AND(K225="",M225=""),"",IF(OR(SUM($O$213:$P$217,K$222:K225,M$222:M225)&lt;=25,AND(SUM($O$213:$P$217,K$221:K224,M$221:M224)&lt;=25,SUM($O$213:$P$217,K$222:K225,M$222:M225)&gt;25)),"O","N"))</f>
        <v/>
      </c>
      <c r="O225" s="216" t="str">
        <f>IF(OR(N225="N",N225=""),"",IF(K225="","",IF((25-SUM(O$213:O224,P$213:P224))&gt;K225,K225,25-SUM(O$213:O224,P$213:P224))))</f>
        <v/>
      </c>
      <c r="P225" s="92" t="str">
        <f>IF(OR(N225="N",N225=""),"",IF(M225="","",IF(25-SUM($O$213:O225,$P$213:P224)&gt;M225,M225,25-SUM($O$213:O225,$P$213:P224))))</f>
        <v/>
      </c>
      <c r="Q225" s="94" t="str">
        <f t="shared" si="280"/>
        <v/>
      </c>
      <c r="R225" s="92" t="str">
        <f t="shared" si="281"/>
        <v/>
      </c>
      <c r="S225" s="98" t="str">
        <f t="shared" si="282"/>
        <v/>
      </c>
      <c r="T225" s="20" t="str">
        <f>IF(N225="O",MAX(T$211:T224)+1,"")</f>
        <v/>
      </c>
      <c r="U225" s="20" t="str">
        <f>IF(Q225="O",MAX(U$211:U224)+1,"")</f>
        <v/>
      </c>
      <c r="V225" s="73" t="str">
        <f t="shared" si="283"/>
        <v/>
      </c>
      <c r="W225" s="73" t="str">
        <f t="shared" si="284"/>
        <v/>
      </c>
      <c r="X225" s="73"/>
      <c r="Y225" s="74" t="str">
        <f t="shared" si="259"/>
        <v/>
      </c>
      <c r="Z225" s="74" t="str">
        <f t="shared" si="285"/>
        <v/>
      </c>
      <c r="AA225" s="74"/>
      <c r="AB225" s="75" t="str">
        <f t="shared" si="286"/>
        <v/>
      </c>
      <c r="AC225" s="75" t="str">
        <f t="shared" si="287"/>
        <v/>
      </c>
      <c r="AD225" s="75"/>
      <c r="AE225" s="76" t="str">
        <f t="shared" si="288"/>
        <v/>
      </c>
      <c r="AF225" s="76" t="str">
        <f t="shared" si="289"/>
        <v/>
      </c>
      <c r="AG225" s="76"/>
      <c r="AH225" s="352"/>
      <c r="AI225" s="353" t="str">
        <f t="shared" si="270"/>
        <v/>
      </c>
      <c r="AJ225" s="352"/>
      <c r="AK225" s="352"/>
      <c r="AQ225" s="72" t="str">
        <f t="shared" si="271"/>
        <v/>
      </c>
    </row>
    <row r="226" spans="1:43" x14ac:dyDescent="0.25">
      <c r="A226" s="537"/>
      <c r="B226" s="433"/>
      <c r="C226" s="517"/>
      <c r="D226" s="90"/>
      <c r="E226" s="153"/>
      <c r="F226" s="156"/>
      <c r="G226" s="156" t="str">
        <f t="shared" si="274"/>
        <v/>
      </c>
      <c r="H226" s="156" t="str">
        <f t="shared" si="275"/>
        <v/>
      </c>
      <c r="I226" s="156" t="str">
        <f t="shared" si="276"/>
        <v/>
      </c>
      <c r="J226" s="153" t="str">
        <f t="shared" si="277"/>
        <v/>
      </c>
      <c r="K226" s="92" t="str">
        <f t="shared" si="278"/>
        <v/>
      </c>
      <c r="L226" s="153" t="str">
        <f t="shared" si="290"/>
        <v/>
      </c>
      <c r="M226" s="92" t="str">
        <f t="shared" si="279"/>
        <v/>
      </c>
      <c r="N226" s="187" t="str">
        <f>IF(AND(K226="",M226=""),"",IF(OR(SUM($O$213:$P$217,K$222:K226,M$222:M226)&lt;=25,AND(SUM($O$213:$P$217,K$221:K225,M$221:M225)&lt;=25,SUM($O$213:$P$217,K$222:K226,M$222:M226)&gt;25)),"O","N"))</f>
        <v/>
      </c>
      <c r="O226" s="216" t="str">
        <f>IF(OR(N226="N",N226=""),"",IF(K226="","",IF((25-SUM(O$213:O225,P$213:P225))&gt;K226,K226,25-SUM(O$213:O225,P$213:P225))))</f>
        <v/>
      </c>
      <c r="P226" s="92" t="str">
        <f>IF(OR(N226="N",N226=""),"",IF(M226="","",IF(25-SUM($O$213:O226,$P$213:P225)&gt;M226,M226,25-SUM($O$213:O226,$P$213:P225))))</f>
        <v/>
      </c>
      <c r="Q226" s="94" t="str">
        <f t="shared" si="280"/>
        <v/>
      </c>
      <c r="R226" s="92" t="str">
        <f t="shared" si="281"/>
        <v/>
      </c>
      <c r="S226" s="98" t="str">
        <f t="shared" si="282"/>
        <v/>
      </c>
      <c r="T226" s="20" t="str">
        <f>IF(N226="O",MAX(T$211:T225)+1,"")</f>
        <v/>
      </c>
      <c r="U226" s="20" t="str">
        <f>IF(Q226="O",MAX(U$211:U225)+1,"")</f>
        <v/>
      </c>
      <c r="V226" s="73" t="str">
        <f t="shared" si="283"/>
        <v/>
      </c>
      <c r="W226" s="73" t="str">
        <f t="shared" si="284"/>
        <v/>
      </c>
      <c r="X226" s="73"/>
      <c r="Y226" s="74" t="str">
        <f t="shared" si="259"/>
        <v/>
      </c>
      <c r="Z226" s="74" t="str">
        <f t="shared" si="285"/>
        <v/>
      </c>
      <c r="AA226" s="74"/>
      <c r="AB226" s="75" t="str">
        <f t="shared" si="286"/>
        <v/>
      </c>
      <c r="AC226" s="75" t="str">
        <f t="shared" si="287"/>
        <v/>
      </c>
      <c r="AD226" s="75"/>
      <c r="AE226" s="76" t="str">
        <f t="shared" si="288"/>
        <v/>
      </c>
      <c r="AF226" s="76" t="str">
        <f t="shared" si="289"/>
        <v/>
      </c>
      <c r="AG226" s="76"/>
      <c r="AH226" s="352"/>
      <c r="AI226" s="353" t="str">
        <f t="shared" si="270"/>
        <v/>
      </c>
      <c r="AJ226" s="352"/>
      <c r="AK226" s="352"/>
      <c r="AQ226" s="72" t="str">
        <f t="shared" si="271"/>
        <v/>
      </c>
    </row>
    <row r="227" spans="1:43" x14ac:dyDescent="0.25">
      <c r="A227" s="537"/>
      <c r="B227" s="433"/>
      <c r="C227" s="517"/>
      <c r="D227" s="90"/>
      <c r="E227" s="153"/>
      <c r="F227" s="156"/>
      <c r="G227" s="156" t="str">
        <f t="shared" si="274"/>
        <v/>
      </c>
      <c r="H227" s="156" t="str">
        <f t="shared" si="275"/>
        <v/>
      </c>
      <c r="I227" s="156" t="str">
        <f t="shared" si="276"/>
        <v/>
      </c>
      <c r="J227" s="153" t="str">
        <f t="shared" si="277"/>
        <v/>
      </c>
      <c r="K227" s="92" t="str">
        <f t="shared" si="278"/>
        <v/>
      </c>
      <c r="L227" s="153" t="str">
        <f t="shared" si="290"/>
        <v/>
      </c>
      <c r="M227" s="92" t="str">
        <f t="shared" si="279"/>
        <v/>
      </c>
      <c r="N227" s="187" t="str">
        <f>IF(AND(K227="",M227=""),"",IF(OR(SUM($O$213:$P$217,K$222:K227,M$222:M227)&lt;=25,AND(SUM($O$213:$P$217,K$221:K226,M$221:M226)&lt;=25,SUM($O$213:$P$217,K$222:K227,M$222:M227)&gt;25)),"O","N"))</f>
        <v/>
      </c>
      <c r="O227" s="216" t="str">
        <f>IF(OR(N227="N",N227=""),"",IF(K227="","",IF((25-SUM(O$213:O226,P$213:P226))&gt;K227,K227,25-SUM(O$213:O226,P$213:P226))))</f>
        <v/>
      </c>
      <c r="P227" s="92" t="str">
        <f>IF(OR(N227="N",N227=""),"",IF(M227="","",IF(25-SUM($O$213:O227,$P$213:P226)&gt;M227,M227,25-SUM($O$213:O227,$P$213:P226))))</f>
        <v/>
      </c>
      <c r="Q227" s="94" t="str">
        <f t="shared" si="280"/>
        <v/>
      </c>
      <c r="R227" s="92" t="str">
        <f t="shared" si="281"/>
        <v/>
      </c>
      <c r="S227" s="98" t="str">
        <f t="shared" si="282"/>
        <v/>
      </c>
      <c r="T227" s="20" t="str">
        <f>IF(N227="O",MAX(T$211:T226)+1,"")</f>
        <v/>
      </c>
      <c r="U227" s="20" t="str">
        <f>IF(Q227="O",MAX(U$211:U226)+1,"")</f>
        <v/>
      </c>
      <c r="V227" s="73" t="str">
        <f t="shared" si="283"/>
        <v/>
      </c>
      <c r="W227" s="73" t="str">
        <f t="shared" si="284"/>
        <v/>
      </c>
      <c r="X227" s="73"/>
      <c r="Y227" s="74" t="str">
        <f t="shared" si="259"/>
        <v/>
      </c>
      <c r="Z227" s="74" t="str">
        <f t="shared" si="285"/>
        <v/>
      </c>
      <c r="AA227" s="74"/>
      <c r="AB227" s="75" t="str">
        <f t="shared" si="286"/>
        <v/>
      </c>
      <c r="AC227" s="75" t="str">
        <f t="shared" si="287"/>
        <v/>
      </c>
      <c r="AD227" s="75"/>
      <c r="AE227" s="76" t="str">
        <f t="shared" si="288"/>
        <v/>
      </c>
      <c r="AF227" s="76" t="str">
        <f t="shared" si="289"/>
        <v/>
      </c>
      <c r="AG227" s="76"/>
      <c r="AH227" s="352"/>
      <c r="AI227" s="353" t="str">
        <f t="shared" si="270"/>
        <v/>
      </c>
      <c r="AJ227" s="352"/>
      <c r="AK227" s="352"/>
      <c r="AQ227" s="72" t="str">
        <f t="shared" si="271"/>
        <v/>
      </c>
    </row>
    <row r="228" spans="1:43" x14ac:dyDescent="0.25">
      <c r="A228" s="537"/>
      <c r="B228" s="433"/>
      <c r="C228" s="517"/>
      <c r="D228" s="90"/>
      <c r="E228" s="153"/>
      <c r="F228" s="156"/>
      <c r="G228" s="156" t="str">
        <f t="shared" si="274"/>
        <v/>
      </c>
      <c r="H228" s="156" t="str">
        <f t="shared" si="275"/>
        <v/>
      </c>
      <c r="I228" s="156" t="str">
        <f t="shared" si="276"/>
        <v/>
      </c>
      <c r="J228" s="153" t="str">
        <f t="shared" si="277"/>
        <v/>
      </c>
      <c r="K228" s="92" t="str">
        <f t="shared" si="278"/>
        <v/>
      </c>
      <c r="L228" s="153" t="str">
        <f t="shared" si="290"/>
        <v/>
      </c>
      <c r="M228" s="92" t="str">
        <f t="shared" si="279"/>
        <v/>
      </c>
      <c r="N228" s="187" t="str">
        <f>IF(AND(K228="",M228=""),"",IF(OR(SUM($O$213:$P$217,K$222:K228,M$222:M228)&lt;=25,AND(SUM($O$213:$P$217,K$221:K227,M$221:M227)&lt;=25,SUM($O$213:$P$217,K$222:K228,M$222:M228)&gt;25)),"O","N"))</f>
        <v/>
      </c>
      <c r="O228" s="216" t="str">
        <f>IF(OR(N228="N",N228=""),"",IF(K228="","",IF((25-SUM(O$213:O227,P$213:P227))&gt;K228,K228,25-SUM(O$213:O227,P$213:P227))))</f>
        <v/>
      </c>
      <c r="P228" s="122" t="str">
        <f>IF(OR(N228="N",N228=""),"",IF(M228="","",IF(25-SUM($O$213:O228,$P$213:P227)&gt;M228,M228,25-SUM($O$213:O228,$P$213:P227))))</f>
        <v/>
      </c>
      <c r="Q228" s="94" t="str">
        <f t="shared" si="280"/>
        <v/>
      </c>
      <c r="R228" s="92" t="str">
        <f t="shared" si="281"/>
        <v/>
      </c>
      <c r="S228" s="98" t="str">
        <f t="shared" si="282"/>
        <v/>
      </c>
      <c r="T228" s="20" t="str">
        <f>IF(N228="O",MAX(T$211:T227)+1,"")</f>
        <v/>
      </c>
      <c r="U228" s="20" t="str">
        <f>IF(Q228="O",MAX(U$211:U227)+1,"")</f>
        <v/>
      </c>
      <c r="V228" s="73" t="str">
        <f t="shared" si="283"/>
        <v/>
      </c>
      <c r="W228" s="73" t="str">
        <f t="shared" si="284"/>
        <v/>
      </c>
      <c r="X228" s="73"/>
      <c r="Y228" s="74" t="str">
        <f t="shared" si="259"/>
        <v/>
      </c>
      <c r="Z228" s="74" t="str">
        <f t="shared" si="285"/>
        <v/>
      </c>
      <c r="AA228" s="74"/>
      <c r="AB228" s="75" t="str">
        <f t="shared" si="286"/>
        <v/>
      </c>
      <c r="AC228" s="75" t="str">
        <f t="shared" si="287"/>
        <v/>
      </c>
      <c r="AD228" s="75"/>
      <c r="AE228" s="76" t="str">
        <f t="shared" si="288"/>
        <v/>
      </c>
      <c r="AF228" s="76" t="str">
        <f t="shared" si="289"/>
        <v/>
      </c>
      <c r="AG228" s="76"/>
      <c r="AH228" s="352"/>
      <c r="AI228" s="353" t="str">
        <f t="shared" si="270"/>
        <v/>
      </c>
      <c r="AJ228" s="352"/>
      <c r="AK228" s="352"/>
      <c r="AQ228" s="72" t="str">
        <f t="shared" si="271"/>
        <v/>
      </c>
    </row>
    <row r="229" spans="1:43" x14ac:dyDescent="0.25">
      <c r="A229" s="537"/>
      <c r="B229" s="433"/>
      <c r="C229" s="517"/>
      <c r="D229" s="90"/>
      <c r="E229" s="153"/>
      <c r="F229" s="156"/>
      <c r="G229" s="156" t="str">
        <f t="shared" si="274"/>
        <v/>
      </c>
      <c r="H229" s="156" t="str">
        <f t="shared" si="275"/>
        <v/>
      </c>
      <c r="I229" s="156" t="str">
        <f t="shared" si="276"/>
        <v/>
      </c>
      <c r="J229" s="153" t="str">
        <f t="shared" si="277"/>
        <v/>
      </c>
      <c r="K229" s="92" t="str">
        <f t="shared" si="278"/>
        <v/>
      </c>
      <c r="L229" s="153" t="str">
        <f t="shared" si="290"/>
        <v/>
      </c>
      <c r="M229" s="92" t="str">
        <f t="shared" si="279"/>
        <v/>
      </c>
      <c r="N229" s="187" t="str">
        <f>IF(AND(K229="",M229=""),"",IF(OR(SUM($O$83:$P$90,K$92:K229,M$92:M229)&lt;=25,AND(SUM($O$83:$P$90,K$91:K228,M$91:M228)&lt;=25,SUM($O$83:$P$90,K$92:K229,M$92:M229)&gt;25)),"O","N"))</f>
        <v/>
      </c>
      <c r="O229" s="216" t="str">
        <f>IF(OR(N229="N",N229=""),"",IF(K229="","",IF((25-SUM(O$213:O228,P$213:P228))&gt;K229,K229,25-SUM(O$213:O228,P$213:P228))))</f>
        <v/>
      </c>
      <c r="P229" s="122" t="str">
        <f>IF(OR(N229="N",N229=""),"",IF(M229="","",IF(25-SUM($O$213:O229,$P$213:P228)&gt;M229,M229,25-SUM($O$213:O229,$P$213:P228))))</f>
        <v/>
      </c>
      <c r="Q229" s="94" t="str">
        <f t="shared" si="280"/>
        <v/>
      </c>
      <c r="R229" s="92" t="str">
        <f t="shared" si="281"/>
        <v/>
      </c>
      <c r="S229" s="98" t="str">
        <f t="shared" si="282"/>
        <v/>
      </c>
      <c r="T229" s="20" t="str">
        <f>IF(N229="O",MAX(T$211:T228)+1,"")</f>
        <v/>
      </c>
      <c r="U229" s="20" t="str">
        <f>IF(Q229="O",MAX(U$211:U228)+1,"")</f>
        <v/>
      </c>
      <c r="V229" s="73" t="str">
        <f t="shared" si="283"/>
        <v/>
      </c>
      <c r="W229" s="73" t="str">
        <f t="shared" si="284"/>
        <v/>
      </c>
      <c r="X229" s="73"/>
      <c r="Y229" s="74" t="str">
        <f t="shared" si="259"/>
        <v/>
      </c>
      <c r="Z229" s="74" t="str">
        <f t="shared" si="285"/>
        <v/>
      </c>
      <c r="AA229" s="74"/>
      <c r="AB229" s="75" t="str">
        <f t="shared" si="286"/>
        <v/>
      </c>
      <c r="AC229" s="75" t="str">
        <f t="shared" si="287"/>
        <v/>
      </c>
      <c r="AD229" s="75"/>
      <c r="AE229" s="76" t="str">
        <f t="shared" si="288"/>
        <v/>
      </c>
      <c r="AF229" s="76" t="str">
        <f t="shared" si="289"/>
        <v/>
      </c>
      <c r="AG229" s="76"/>
      <c r="AH229" s="352"/>
      <c r="AI229" s="353" t="str">
        <f t="shared" si="270"/>
        <v/>
      </c>
      <c r="AJ229" s="352"/>
      <c r="AK229" s="352"/>
      <c r="AQ229" s="72" t="str">
        <f t="shared" si="271"/>
        <v/>
      </c>
    </row>
    <row r="230" spans="1:43" x14ac:dyDescent="0.25">
      <c r="A230" s="537"/>
      <c r="B230" s="433"/>
      <c r="C230" s="517"/>
      <c r="D230" s="90"/>
      <c r="E230" s="153"/>
      <c r="F230" s="156"/>
      <c r="G230" s="156" t="str">
        <f t="shared" si="274"/>
        <v/>
      </c>
      <c r="H230" s="156" t="str">
        <f t="shared" si="275"/>
        <v/>
      </c>
      <c r="I230" s="156" t="str">
        <f t="shared" si="276"/>
        <v/>
      </c>
      <c r="J230" s="153" t="str">
        <f t="shared" si="277"/>
        <v/>
      </c>
      <c r="K230" s="92" t="str">
        <f t="shared" si="278"/>
        <v/>
      </c>
      <c r="L230" s="153" t="str">
        <f t="shared" si="290"/>
        <v/>
      </c>
      <c r="M230" s="92" t="str">
        <f t="shared" si="279"/>
        <v/>
      </c>
      <c r="N230" s="187" t="str">
        <f>IF(AND(K230="",M230=""),"",IF(OR(SUM($O$83:$P$90,K$92:K230,M$92:M230)&lt;=25,AND(SUM($O$83:$P$90,K$91:K229,M$91:M229)&lt;=25,SUM($O$83:$P$90,K$92:K230,M$92:M230)&gt;25)),"O","N"))</f>
        <v/>
      </c>
      <c r="O230" s="216" t="str">
        <f>IF(OR(N230="N",N230=""),"",IF(K230="","",IF((25-SUM(O$213:O229,P$213:P229))&gt;K230,K230,25-SUM(O$213:O229,P$213:P229))))</f>
        <v/>
      </c>
      <c r="P230" s="122" t="str">
        <f>IF(OR(N230="N",N230=""),"",IF(M230="","",IF(25-SUM($O$213:O230,$P$213:P229)&gt;M230,M230,25-SUM($O$213:O230,$P$213:P229))))</f>
        <v/>
      </c>
      <c r="Q230" s="94" t="str">
        <f t="shared" si="280"/>
        <v/>
      </c>
      <c r="R230" s="92" t="str">
        <f t="shared" si="281"/>
        <v/>
      </c>
      <c r="S230" s="98" t="str">
        <f t="shared" si="282"/>
        <v/>
      </c>
      <c r="T230" s="20" t="str">
        <f>IF(N230="O",MAX(T$211:T229)+1,"")</f>
        <v/>
      </c>
      <c r="U230" s="20" t="str">
        <f>IF(Q230="O",MAX(U$211:U229)+1,"")</f>
        <v/>
      </c>
      <c r="V230" s="73" t="str">
        <f t="shared" si="283"/>
        <v/>
      </c>
      <c r="W230" s="73" t="str">
        <f t="shared" si="284"/>
        <v/>
      </c>
      <c r="X230" s="73"/>
      <c r="Y230" s="74" t="str">
        <f t="shared" si="259"/>
        <v/>
      </c>
      <c r="Z230" s="74" t="str">
        <f t="shared" si="285"/>
        <v/>
      </c>
      <c r="AA230" s="74"/>
      <c r="AB230" s="75" t="str">
        <f t="shared" si="286"/>
        <v/>
      </c>
      <c r="AC230" s="75" t="str">
        <f t="shared" si="287"/>
        <v/>
      </c>
      <c r="AD230" s="75"/>
      <c r="AE230" s="76" t="str">
        <f t="shared" si="288"/>
        <v/>
      </c>
      <c r="AF230" s="76" t="str">
        <f t="shared" si="289"/>
        <v/>
      </c>
      <c r="AG230" s="76"/>
      <c r="AH230" s="352"/>
      <c r="AI230" s="353" t="str">
        <f t="shared" si="270"/>
        <v/>
      </c>
      <c r="AJ230" s="352"/>
      <c r="AK230" s="352"/>
      <c r="AQ230" s="72" t="str">
        <f t="shared" si="271"/>
        <v/>
      </c>
    </row>
    <row r="231" spans="1:43" x14ac:dyDescent="0.25">
      <c r="A231" s="537"/>
      <c r="B231" s="433"/>
      <c r="C231" s="517"/>
      <c r="D231" s="90"/>
      <c r="E231" s="153"/>
      <c r="F231" s="156"/>
      <c r="G231" s="156" t="str">
        <f t="shared" si="274"/>
        <v/>
      </c>
      <c r="H231" s="156" t="str">
        <f t="shared" si="275"/>
        <v/>
      </c>
      <c r="I231" s="156" t="str">
        <f t="shared" si="276"/>
        <v/>
      </c>
      <c r="J231" s="153" t="str">
        <f t="shared" si="277"/>
        <v/>
      </c>
      <c r="K231" s="92" t="str">
        <f t="shared" si="278"/>
        <v/>
      </c>
      <c r="L231" s="153" t="str">
        <f t="shared" si="290"/>
        <v/>
      </c>
      <c r="M231" s="92" t="str">
        <f t="shared" si="279"/>
        <v/>
      </c>
      <c r="N231" s="187" t="str">
        <f>IF(AND(K231="",M231=""),"",IF(OR(SUM($O$83:$P$90,K$92:K231,M$92:M231)&lt;=25,AND(SUM($O$83:$P$90,K$91:K230,M$91:M230)&lt;=25,SUM($O$83:$P$90,K$92:K231,M$92:M231)&gt;25)),"O","N"))</f>
        <v/>
      </c>
      <c r="O231" s="216" t="str">
        <f>IF(OR(N231="N",N231=""),"",IF(K231="","",IF((25-SUM(O$213:O230,P$213:P230))&gt;K231,K231,25-SUM(O$213:O230,P$213:P230))))</f>
        <v/>
      </c>
      <c r="P231" s="122" t="str">
        <f>IF(OR(N231="N",N231=""),"",IF(M231="","",IF(25-SUM($O$213:O231,$P$213:P230)&gt;M231,M231,25-SUM($O$213:O231,$P$213:P230))))</f>
        <v/>
      </c>
      <c r="Q231" s="94" t="str">
        <f t="shared" si="280"/>
        <v/>
      </c>
      <c r="R231" s="92" t="str">
        <f t="shared" si="281"/>
        <v/>
      </c>
      <c r="S231" s="98" t="str">
        <f t="shared" si="282"/>
        <v/>
      </c>
      <c r="T231" s="20" t="str">
        <f>IF(N231="O",MAX(T$211:T230)+1,"")</f>
        <v/>
      </c>
      <c r="U231" s="20" t="str">
        <f>IF(Q231="O",MAX(U$211:U230)+1,"")</f>
        <v/>
      </c>
      <c r="V231" s="73" t="str">
        <f t="shared" si="283"/>
        <v/>
      </c>
      <c r="W231" s="73" t="str">
        <f t="shared" si="284"/>
        <v/>
      </c>
      <c r="X231" s="73"/>
      <c r="Y231" s="74" t="str">
        <f t="shared" si="259"/>
        <v/>
      </c>
      <c r="Z231" s="74" t="str">
        <f t="shared" si="285"/>
        <v/>
      </c>
      <c r="AA231" s="74"/>
      <c r="AB231" s="75" t="str">
        <f t="shared" si="286"/>
        <v/>
      </c>
      <c r="AC231" s="75" t="str">
        <f t="shared" si="287"/>
        <v/>
      </c>
      <c r="AD231" s="75"/>
      <c r="AE231" s="76" t="str">
        <f t="shared" si="288"/>
        <v/>
      </c>
      <c r="AF231" s="76" t="str">
        <f t="shared" si="289"/>
        <v/>
      </c>
      <c r="AG231" s="76"/>
      <c r="AH231" s="352"/>
      <c r="AI231" s="353" t="str">
        <f t="shared" si="270"/>
        <v/>
      </c>
      <c r="AJ231" s="352"/>
      <c r="AK231" s="352"/>
      <c r="AQ231" s="72" t="str">
        <f t="shared" si="271"/>
        <v/>
      </c>
    </row>
    <row r="232" spans="1:43" x14ac:dyDescent="0.25">
      <c r="A232" s="537"/>
      <c r="B232" s="433"/>
      <c r="C232" s="517"/>
      <c r="D232" s="90"/>
      <c r="E232" s="153"/>
      <c r="F232" s="156"/>
      <c r="G232" s="156" t="str">
        <f t="shared" si="274"/>
        <v/>
      </c>
      <c r="H232" s="156" t="str">
        <f t="shared" si="275"/>
        <v/>
      </c>
      <c r="I232" s="156" t="str">
        <f t="shared" si="276"/>
        <v/>
      </c>
      <c r="J232" s="153" t="str">
        <f t="shared" si="277"/>
        <v/>
      </c>
      <c r="K232" s="92" t="str">
        <f t="shared" si="278"/>
        <v/>
      </c>
      <c r="L232" s="153" t="str">
        <f t="shared" si="290"/>
        <v/>
      </c>
      <c r="M232" s="92" t="str">
        <f t="shared" si="279"/>
        <v/>
      </c>
      <c r="N232" s="187" t="str">
        <f>IF(AND(K232="",M232=""),"",IF(OR(SUM($O$83:$P$90,K$92:K232,M$92:M232)&lt;=25,AND(SUM($O$83:$P$90,K$91:K231,M$91:M231)&lt;=25,SUM($O$83:$P$90,K$92:K232,M$92:M232)&gt;25)),"O","N"))</f>
        <v/>
      </c>
      <c r="O232" s="216" t="str">
        <f>IF(OR(N232="N",N232=""),"",IF(K232="","",IF((25-SUM(O$213:O231,P$213:P231))&gt;K232,K232,25-SUM(O$213:O231,P$213:P231))))</f>
        <v/>
      </c>
      <c r="P232" s="122" t="str">
        <f>IF(OR(N232="N",N232=""),"",IF(M232="","",IF(25-SUM($O$213:O232,$P$213:P231)&gt;M232,M232,25-SUM($O$213:O232,$P$213:P231))))</f>
        <v/>
      </c>
      <c r="Q232" s="94" t="str">
        <f t="shared" si="280"/>
        <v/>
      </c>
      <c r="R232" s="92" t="str">
        <f t="shared" si="281"/>
        <v/>
      </c>
      <c r="S232" s="98" t="str">
        <f t="shared" si="282"/>
        <v/>
      </c>
      <c r="T232" s="20" t="str">
        <f>IF(N232="O",MAX(T$211:T231)+1,"")</f>
        <v/>
      </c>
      <c r="U232" s="20" t="str">
        <f>IF(Q232="O",MAX(U$211:U231)+1,"")</f>
        <v/>
      </c>
      <c r="V232" s="73" t="str">
        <f t="shared" si="283"/>
        <v/>
      </c>
      <c r="W232" s="73" t="str">
        <f t="shared" si="284"/>
        <v/>
      </c>
      <c r="X232" s="73"/>
      <c r="Y232" s="74" t="str">
        <f t="shared" si="259"/>
        <v/>
      </c>
      <c r="Z232" s="74" t="str">
        <f t="shared" si="285"/>
        <v/>
      </c>
      <c r="AA232" s="74"/>
      <c r="AB232" s="75" t="str">
        <f t="shared" si="286"/>
        <v/>
      </c>
      <c r="AC232" s="75" t="str">
        <f t="shared" si="287"/>
        <v/>
      </c>
      <c r="AD232" s="75"/>
      <c r="AE232" s="76" t="str">
        <f t="shared" si="288"/>
        <v/>
      </c>
      <c r="AF232" s="76" t="str">
        <f t="shared" si="289"/>
        <v/>
      </c>
      <c r="AG232" s="76"/>
      <c r="AH232" s="352"/>
      <c r="AI232" s="353" t="str">
        <f t="shared" si="270"/>
        <v/>
      </c>
      <c r="AJ232" s="352"/>
      <c r="AK232" s="352"/>
      <c r="AQ232" s="72" t="str">
        <f t="shared" si="271"/>
        <v/>
      </c>
    </row>
    <row r="233" spans="1:43" x14ac:dyDescent="0.25">
      <c r="A233" s="537"/>
      <c r="B233" s="433"/>
      <c r="C233" s="517"/>
      <c r="D233" s="90"/>
      <c r="E233" s="153"/>
      <c r="F233" s="156"/>
      <c r="G233" s="156" t="str">
        <f t="shared" si="274"/>
        <v/>
      </c>
      <c r="H233" s="156" t="str">
        <f t="shared" si="275"/>
        <v/>
      </c>
      <c r="I233" s="156" t="str">
        <f t="shared" si="276"/>
        <v/>
      </c>
      <c r="J233" s="153" t="str">
        <f t="shared" si="277"/>
        <v/>
      </c>
      <c r="K233" s="92" t="str">
        <f t="shared" si="278"/>
        <v/>
      </c>
      <c r="L233" s="153" t="str">
        <f t="shared" si="290"/>
        <v/>
      </c>
      <c r="M233" s="92" t="str">
        <f t="shared" si="279"/>
        <v/>
      </c>
      <c r="N233" s="187" t="str">
        <f>IF(AND(K233="",M233=""),"",IF(OR(SUM($O$83:$P$90,K$92:K233,M$92:M233)&lt;=25,AND(SUM($O$83:$P$90,K$91:K232,M$91:M232)&lt;=25,SUM($O$83:$P$90,K$92:K233,M$92:M233)&gt;25)),"O","N"))</f>
        <v/>
      </c>
      <c r="O233" s="216" t="str">
        <f>IF(OR(N233="N",N233=""),"",IF(K233="","",IF((25-SUM(O$213:O232,P$213:P232))&gt;K233,K233,25-SUM(O$213:O232,P$213:P232))))</f>
        <v/>
      </c>
      <c r="P233" s="122" t="str">
        <f>IF(OR(N233="N",N233=""),"",IF(M233="","",IF(25-SUM($O$213:O233,$P$213:P232)&gt;M233,M233,25-SUM($O$213:O233,$P$213:P232))))</f>
        <v/>
      </c>
      <c r="Q233" s="94" t="str">
        <f t="shared" si="280"/>
        <v/>
      </c>
      <c r="R233" s="92" t="str">
        <f t="shared" si="281"/>
        <v/>
      </c>
      <c r="S233" s="98" t="str">
        <f t="shared" si="282"/>
        <v/>
      </c>
      <c r="T233" s="20" t="str">
        <f>IF(N233="O",MAX(T$211:T232)+1,"")</f>
        <v/>
      </c>
      <c r="U233" s="20" t="str">
        <f>IF(Q233="O",MAX(U$211:U232)+1,"")</f>
        <v/>
      </c>
      <c r="V233" s="73" t="str">
        <f t="shared" si="283"/>
        <v/>
      </c>
      <c r="W233" s="73" t="str">
        <f t="shared" si="284"/>
        <v/>
      </c>
      <c r="X233" s="73"/>
      <c r="Y233" s="74" t="str">
        <f t="shared" si="259"/>
        <v/>
      </c>
      <c r="Z233" s="74" t="str">
        <f t="shared" si="285"/>
        <v/>
      </c>
      <c r="AA233" s="74"/>
      <c r="AB233" s="75" t="str">
        <f t="shared" si="286"/>
        <v/>
      </c>
      <c r="AC233" s="75" t="str">
        <f t="shared" si="287"/>
        <v/>
      </c>
      <c r="AD233" s="75"/>
      <c r="AE233" s="76" t="str">
        <f t="shared" si="288"/>
        <v/>
      </c>
      <c r="AF233" s="76" t="str">
        <f t="shared" si="289"/>
        <v/>
      </c>
      <c r="AG233" s="76"/>
      <c r="AH233" s="352"/>
      <c r="AI233" s="353" t="str">
        <f t="shared" si="270"/>
        <v/>
      </c>
      <c r="AJ233" s="352"/>
      <c r="AK233" s="352"/>
      <c r="AQ233" s="72" t="str">
        <f t="shared" si="271"/>
        <v/>
      </c>
    </row>
    <row r="234" spans="1:43" x14ac:dyDescent="0.25">
      <c r="A234" s="537"/>
      <c r="B234" s="433"/>
      <c r="C234" s="517"/>
      <c r="D234" s="90"/>
      <c r="E234" s="153"/>
      <c r="F234" s="156"/>
      <c r="G234" s="156" t="str">
        <f t="shared" si="274"/>
        <v/>
      </c>
      <c r="H234" s="156" t="str">
        <f t="shared" si="275"/>
        <v/>
      </c>
      <c r="I234" s="156" t="str">
        <f t="shared" si="276"/>
        <v/>
      </c>
      <c r="J234" s="153" t="str">
        <f t="shared" si="277"/>
        <v/>
      </c>
      <c r="K234" s="92" t="str">
        <f t="shared" si="278"/>
        <v/>
      </c>
      <c r="L234" s="153" t="str">
        <f t="shared" si="290"/>
        <v/>
      </c>
      <c r="M234" s="92" t="str">
        <f t="shared" si="279"/>
        <v/>
      </c>
      <c r="N234" s="187" t="str">
        <f>IF(AND(K234="",M234=""),"",IF(OR(SUM($O$83:$P$90,K$92:K234,M$92:M234)&lt;=25,AND(SUM($O$83:$P$90,K$91:K233,M$91:M233)&lt;=25,SUM($O$83:$P$90,K$92:K234,M$92:M234)&gt;25)),"O","N"))</f>
        <v/>
      </c>
      <c r="O234" s="216" t="str">
        <f>IF(OR(N234="N",N234=""),"",IF(K234="","",IF((25-SUM(O$213:O233,P$213:P233))&gt;K234,K234,25-SUM(O$213:O233,P$213:P233))))</f>
        <v/>
      </c>
      <c r="P234" s="122" t="str">
        <f>IF(OR(N234="N",N234=""),"",IF(M234="","",IF(25-SUM($O$213:O234,$P$213:P233)&gt;M234,M234,25-SUM($O$213:O234,$P$213:P233))))</f>
        <v/>
      </c>
      <c r="Q234" s="94" t="str">
        <f t="shared" si="280"/>
        <v/>
      </c>
      <c r="R234" s="92" t="str">
        <f t="shared" si="281"/>
        <v/>
      </c>
      <c r="S234" s="98" t="str">
        <f t="shared" si="282"/>
        <v/>
      </c>
      <c r="T234" s="20" t="str">
        <f>IF(N234="O",MAX(T$211:T233)+1,"")</f>
        <v/>
      </c>
      <c r="U234" s="20" t="str">
        <f>IF(Q234="O",MAX(U$211:U233)+1,"")</f>
        <v/>
      </c>
      <c r="V234" s="73" t="str">
        <f t="shared" si="283"/>
        <v/>
      </c>
      <c r="W234" s="73" t="str">
        <f t="shared" si="284"/>
        <v/>
      </c>
      <c r="X234" s="73"/>
      <c r="Y234" s="74" t="str">
        <f t="shared" si="259"/>
        <v/>
      </c>
      <c r="Z234" s="74" t="str">
        <f t="shared" si="285"/>
        <v/>
      </c>
      <c r="AA234" s="74"/>
      <c r="AB234" s="75" t="str">
        <f t="shared" si="286"/>
        <v/>
      </c>
      <c r="AC234" s="75" t="str">
        <f t="shared" si="287"/>
        <v/>
      </c>
      <c r="AD234" s="75"/>
      <c r="AE234" s="76" t="str">
        <f t="shared" si="288"/>
        <v/>
      </c>
      <c r="AF234" s="76" t="str">
        <f t="shared" si="289"/>
        <v/>
      </c>
      <c r="AG234" s="76"/>
      <c r="AH234" s="352"/>
      <c r="AI234" s="353" t="str">
        <f t="shared" si="270"/>
        <v/>
      </c>
      <c r="AJ234" s="352"/>
      <c r="AK234" s="352"/>
      <c r="AQ234" s="72" t="str">
        <f t="shared" si="271"/>
        <v/>
      </c>
    </row>
    <row r="235" spans="1:43" ht="17.25" x14ac:dyDescent="0.3">
      <c r="A235" s="537"/>
      <c r="B235" s="433"/>
      <c r="C235" s="517"/>
      <c r="D235" s="146"/>
      <c r="E235" s="154"/>
      <c r="F235" s="171"/>
      <c r="G235" s="171"/>
      <c r="H235" s="538" t="s">
        <v>26</v>
      </c>
      <c r="I235" s="538"/>
      <c r="J235" s="154">
        <f>SUM(J222:J231)</f>
        <v>0</v>
      </c>
      <c r="K235" s="118">
        <f>SUM(K213:K234)</f>
        <v>0</v>
      </c>
      <c r="L235" s="154">
        <f>SUM(L222:L231)</f>
        <v>0</v>
      </c>
      <c r="M235" s="118">
        <f>L235*24</f>
        <v>0</v>
      </c>
      <c r="N235" s="119"/>
      <c r="O235" s="539">
        <f>SUM(O213:P234)</f>
        <v>0</v>
      </c>
      <c r="P235" s="539"/>
      <c r="Q235" s="248"/>
      <c r="R235" s="247">
        <f>SUM(R217:R234)</f>
        <v>0</v>
      </c>
      <c r="S235" s="247">
        <f>SUM(S217:S234)</f>
        <v>0</v>
      </c>
      <c r="V235" s="357"/>
      <c r="W235" s="390">
        <f>SUM(W213:W234)</f>
        <v>0</v>
      </c>
      <c r="X235" s="492">
        <f>CEILING(W235,0.25)</f>
        <v>0</v>
      </c>
      <c r="Y235" s="358"/>
      <c r="Z235" s="391">
        <f>SUM(Z213:Z234)</f>
        <v>0</v>
      </c>
      <c r="AA235" s="493">
        <f>CEILING(Z235,0.25)</f>
        <v>0</v>
      </c>
      <c r="AB235" s="359"/>
      <c r="AC235" s="392">
        <f>SUM(AC213:AC234)</f>
        <v>0</v>
      </c>
      <c r="AD235" s="494">
        <f>CEILING(AC235,0.25)</f>
        <v>0</v>
      </c>
      <c r="AE235" s="360"/>
      <c r="AF235" s="393">
        <f>SUM(AF213:AF234)</f>
        <v>0</v>
      </c>
      <c r="AG235" s="495">
        <f>CEILING(AF235,0.25)</f>
        <v>0</v>
      </c>
      <c r="AH235" s="352"/>
      <c r="AI235" s="490">
        <f>SUM(AI213:AI234)</f>
        <v>0</v>
      </c>
      <c r="AJ235" s="352"/>
      <c r="AK235" s="352"/>
      <c r="AQ235" s="72" t="str">
        <f t="shared" si="271"/>
        <v/>
      </c>
    </row>
    <row r="236" spans="1:43" ht="18" thickBot="1" x14ac:dyDescent="0.35">
      <c r="A236" s="256"/>
      <c r="B236" s="250"/>
      <c r="C236" s="257"/>
      <c r="D236" s="258"/>
      <c r="E236" s="259"/>
      <c r="F236" s="260"/>
      <c r="G236" s="260"/>
      <c r="H236" s="261"/>
      <c r="I236" s="261"/>
      <c r="J236" s="259"/>
      <c r="K236" s="262">
        <f>CEILING(K235,0.25)</f>
        <v>0</v>
      </c>
      <c r="L236" s="262"/>
      <c r="M236" s="262">
        <f>CEILING(M235,0.25)</f>
        <v>0</v>
      </c>
      <c r="N236" s="263"/>
      <c r="O236" s="498">
        <f>CEILING(O235,0.25)</f>
        <v>0</v>
      </c>
      <c r="P236" s="498"/>
      <c r="Q236" s="264"/>
      <c r="R236" s="264"/>
      <c r="S236" s="265"/>
      <c r="V236" s="357"/>
      <c r="W236" s="390">
        <f>SUMPRODUCT(V213:V234,W213:W234)</f>
        <v>0</v>
      </c>
      <c r="X236" s="492"/>
      <c r="Y236" s="358"/>
      <c r="Z236" s="391">
        <f>SUMPRODUCT(Y213:Y234,Z213:Z234)</f>
        <v>0</v>
      </c>
      <c r="AA236" s="493"/>
      <c r="AB236" s="359"/>
      <c r="AC236" s="392">
        <f>SUMPRODUCT(AB213:AB234,AC213:AC234)</f>
        <v>0</v>
      </c>
      <c r="AD236" s="494"/>
      <c r="AE236" s="360"/>
      <c r="AF236" s="393">
        <f>SUMPRODUCT(AE213:AE234,AF213:AF234)</f>
        <v>0</v>
      </c>
      <c r="AG236" s="495"/>
      <c r="AH236" s="352"/>
      <c r="AI236" s="490"/>
      <c r="AJ236" s="352"/>
      <c r="AK236" s="352"/>
      <c r="AQ236" s="72" t="str">
        <f t="shared" si="271"/>
        <v/>
      </c>
    </row>
    <row r="237" spans="1:43" x14ac:dyDescent="0.25">
      <c r="A237" s="536">
        <f>EDATE(A211,1)</f>
        <v>43344</v>
      </c>
      <c r="B237" s="431">
        <f ca="1">VLOOKUP($B$1,INFOS!A:AV,39,FALSE)</f>
        <v>362</v>
      </c>
      <c r="C237" s="501" t="s">
        <v>27</v>
      </c>
      <c r="D237" s="533" t="s">
        <v>148</v>
      </c>
      <c r="E237" s="534"/>
      <c r="F237" s="534"/>
      <c r="G237" s="534"/>
      <c r="H237" s="534"/>
      <c r="I237" s="534"/>
      <c r="J237" s="534"/>
      <c r="K237" s="534"/>
      <c r="L237" s="534"/>
      <c r="M237" s="535"/>
      <c r="N237" s="530" t="s">
        <v>28</v>
      </c>
      <c r="O237" s="531"/>
      <c r="P237" s="531"/>
      <c r="Q237" s="532"/>
      <c r="R237" s="529">
        <f>R235</f>
        <v>0</v>
      </c>
      <c r="S237" s="528">
        <f>S235</f>
        <v>0</v>
      </c>
      <c r="V237" s="361"/>
      <c r="W237" s="361"/>
      <c r="X237" s="361"/>
      <c r="Y237" s="361" t="str">
        <f t="shared" ref="Y237:Y260" si="291">IF(Z237&lt;&gt;"",IF($B$5="temps complet",INDEX(TC_Sup_14,MATCH($B$3,INDICES_BRUT,0),MATCH($B$6,TC_NBI_Sup_14,0)),IF($B$5="temps partiel",INDEX(TP_Sup_14,MATCH($B$3,INDICES_BRUT,0),MATCH($B$6,TP_NBI_Sup_14,0)))),"")</f>
        <v/>
      </c>
      <c r="Z237" s="361"/>
      <c r="AA237" s="361"/>
      <c r="AB237" s="361"/>
      <c r="AC237" s="361"/>
      <c r="AD237" s="361"/>
      <c r="AE237" s="361"/>
      <c r="AF237" s="361"/>
      <c r="AG237" s="361"/>
      <c r="AH237" s="363"/>
      <c r="AI237" s="364"/>
      <c r="AJ237" s="363"/>
      <c r="AK237" s="363"/>
      <c r="AQ237" s="241"/>
    </row>
    <row r="238" spans="1:43" ht="19.5" customHeight="1" x14ac:dyDescent="0.25">
      <c r="A238" s="537"/>
      <c r="B238" s="432">
        <f ca="1">VLOOKUP($B$1,INFOS!A:AV,41,FALSE)</f>
        <v>0.8</v>
      </c>
      <c r="C238" s="501"/>
      <c r="D238" s="505"/>
      <c r="E238" s="505"/>
      <c r="F238" s="505"/>
      <c r="G238" s="505"/>
      <c r="H238" s="505"/>
      <c r="I238" s="505"/>
      <c r="J238" s="505"/>
      <c r="K238" s="505"/>
      <c r="L238" s="505"/>
      <c r="M238" s="506"/>
      <c r="N238" s="510"/>
      <c r="O238" s="511"/>
      <c r="P238" s="511"/>
      <c r="Q238" s="512"/>
      <c r="R238" s="514"/>
      <c r="S238" s="516"/>
      <c r="V238" s="361"/>
      <c r="W238" s="361"/>
      <c r="X238" s="361"/>
      <c r="Y238" s="361" t="str">
        <f t="shared" si="291"/>
        <v/>
      </c>
      <c r="Z238" s="361"/>
      <c r="AA238" s="361"/>
      <c r="AB238" s="361"/>
      <c r="AC238" s="361"/>
      <c r="AD238" s="361"/>
      <c r="AE238" s="361"/>
      <c r="AF238" s="361"/>
      <c r="AG238" s="361"/>
      <c r="AH238" s="363"/>
      <c r="AI238" s="364"/>
      <c r="AJ238" s="363"/>
      <c r="AK238" s="363"/>
      <c r="AQ238" s="241"/>
    </row>
    <row r="239" spans="1:43" ht="14.45" customHeight="1" x14ac:dyDescent="0.25">
      <c r="A239" s="537"/>
      <c r="B239" s="5" t="str">
        <f ca="1">IF($B238&lt;&gt;100%,"temps partiel","temps complet")</f>
        <v>temps partiel</v>
      </c>
      <c r="C239" s="501"/>
      <c r="D239" s="124" t="str">
        <f>IF(ROWS($D$239:D239)&lt;=MAX($U$213:$U$234),INDEX($D$213:$D$234,MATCH(ROWS($D$239:D239),$U$213:$U$234,0)),"")</f>
        <v/>
      </c>
      <c r="E239" s="152" t="str">
        <f t="shared" ref="E239:M246" si="292">IF($D239&lt;&gt;"",IFERROR(VLOOKUP($D239,$D$222:$S$234,COLUMN(B$1),0),""),"")</f>
        <v/>
      </c>
      <c r="F239" s="152" t="str">
        <f t="shared" si="292"/>
        <v/>
      </c>
      <c r="G239" s="152" t="str">
        <f t="shared" si="292"/>
        <v/>
      </c>
      <c r="H239" s="152" t="str">
        <f t="shared" si="292"/>
        <v/>
      </c>
      <c r="I239" s="152" t="str">
        <f t="shared" si="292"/>
        <v/>
      </c>
      <c r="J239" s="152" t="str">
        <f t="shared" si="292"/>
        <v/>
      </c>
      <c r="K239" s="113" t="str">
        <f t="shared" si="292"/>
        <v/>
      </c>
      <c r="L239" s="152" t="str">
        <f t="shared" si="292"/>
        <v/>
      </c>
      <c r="M239" s="113" t="str">
        <f t="shared" si="292"/>
        <v/>
      </c>
      <c r="N239" s="197" t="str">
        <f t="shared" ref="N239:N246" si="293">IF(OR(O239&lt;&gt;"",P239&lt;&gt;""),"O","")</f>
        <v/>
      </c>
      <c r="O239" s="190" t="str">
        <f t="shared" ref="O239:P246" si="294">IF($D239&lt;&gt;"",IFERROR(VLOOKUP($D239,$D$222:$S$234,COLUMN(O$1),0),""),"")</f>
        <v/>
      </c>
      <c r="P239" s="190" t="str">
        <f t="shared" si="294"/>
        <v/>
      </c>
      <c r="Q239" s="198"/>
      <c r="R239" s="198"/>
      <c r="S239" s="192"/>
      <c r="T239" s="20" t="str">
        <f>IF(N239="O",MAX(T$237:T238)+1,"")</f>
        <v/>
      </c>
      <c r="U239" s="20" t="str">
        <f>IF(Q239="O",MAX(U$237:U238)+1,"")</f>
        <v/>
      </c>
      <c r="V239" s="73" t="str">
        <f t="shared" ref="V239:V246" si="295">IF(W239&lt;&gt;"",IF($B$5="temps complet",INDEX(TC_0_à_14,MATCH($B$3,INDICES_BRUT,0),MATCH($B$6,TC_NBI_0_à_14,0)),IF($B$5="temps partiel",INDEX(TP_0_à_14,MATCH($B$3,INDICES_BRUT,0),MATCH($B$6,TP_NBI_0_à_14,0)))),"")</f>
        <v/>
      </c>
      <c r="W239" s="73" t="str">
        <f t="shared" ref="W239:W246" si="296">IF(T239="","",IF(OR(AQ239="D",AQ239="F"),"",IF(OR(AND(N239="O",Q239="",P239&lt;=14),AND(N239="O",Q239="O",P239&lt;=14)),P239,14)))</f>
        <v/>
      </c>
      <c r="X239" s="73"/>
      <c r="Y239" s="74" t="str">
        <f t="shared" si="291"/>
        <v/>
      </c>
      <c r="Z239" s="74" t="str">
        <f t="shared" ref="Z239:Z246" si="297">IF(T239="","",IF(OR(AQ239="D",AQ239="F"),"",IF(OR(AND(N239="O",Q239="",P239&gt;14),AND(N239="O",Q239="O",P239&gt;14)),P239-14,"")))</f>
        <v/>
      </c>
      <c r="AA239" s="74"/>
      <c r="AB239" s="75" t="str">
        <f t="shared" ref="AB239:AB246" si="298">IF(AC239&lt;&gt;"",IF($B$5="temps complet",VLOOKUP($B$3,ZONE_TC,15,FALSE),IF($B$5="temps partiel",VLOOKUP($B$3,ZONE_TP,29,FALSE))),"")</f>
        <v/>
      </c>
      <c r="AC239" s="75" t="str">
        <f t="shared" ref="AC239:AC246" si="299">IF(T239="","",IF(OR(AND(OR(AQ239="D",AQ239="F"),N239="O",Q239=""),AND(OR(AQ239="D",AQ239="F"),N239="O",Q239="O")),P239,""))</f>
        <v/>
      </c>
      <c r="AD239" s="75"/>
      <c r="AE239" s="76" t="str">
        <f t="shared" ref="AE239:AE246" si="300">IF(AF239&lt;&gt;"",IF($B$5="temps complet",VLOOKUP($B$3,ZONE_TC,16,FALSE),IF($B$5="temps partiel",VLOOKUP($B$3,ZONE_TP,30,FALSE))),"")</f>
        <v/>
      </c>
      <c r="AF239" s="76" t="str">
        <f t="shared" ref="AF239:AF246" si="301">IF(T239="","",IF(O239="","",O239))</f>
        <v/>
      </c>
      <c r="AG239" s="76"/>
      <c r="AH239" s="352"/>
      <c r="AI239" s="353" t="str">
        <f t="shared" ref="AI239:AI260" si="302">IF(AND(W239="",Z239="",AC239=""),"",IF(WEEKDAY(D239,2)=6,SUM(W239,Z239,AC239)*V239/2,""))</f>
        <v/>
      </c>
      <c r="AJ239" s="352"/>
      <c r="AK239" s="352"/>
      <c r="AQ239" s="72" t="str">
        <f t="shared" ref="AQ239:AQ262" si="303">IF(D239&lt;&gt;"",IF(AND(ISERROR(VLOOKUP(D239,$AU$30:$AU$42,1,0)),WEEKDAY(D239,2)&lt;=6),"",IF(WEEKDAY(D239,2)&gt;6,"D",IF(VLOOKUP(D239,$AU$30:$AU$42,1,0),"F",""))),"")</f>
        <v/>
      </c>
    </row>
    <row r="240" spans="1:43" x14ac:dyDescent="0.25">
      <c r="A240" s="537"/>
      <c r="B240" s="5" t="str">
        <f>$B$6</f>
        <v>NBI 20 pts</v>
      </c>
      <c r="C240" s="501"/>
      <c r="D240" s="124" t="str">
        <f>IF(ROWS($D$239:D240)&lt;=MAX($U$213:$U$234),INDEX($D$213:$D$234,MATCH(ROWS($D$239:D240),$U$213:$U$234,0)),"")</f>
        <v/>
      </c>
      <c r="E240" s="152" t="str">
        <f t="shared" si="292"/>
        <v/>
      </c>
      <c r="F240" s="152" t="str">
        <f t="shared" si="292"/>
        <v/>
      </c>
      <c r="G240" s="152" t="str">
        <f t="shared" si="292"/>
        <v/>
      </c>
      <c r="H240" s="152" t="str">
        <f t="shared" si="292"/>
        <v/>
      </c>
      <c r="I240" s="152" t="str">
        <f t="shared" si="292"/>
        <v/>
      </c>
      <c r="J240" s="152" t="str">
        <f t="shared" si="292"/>
        <v/>
      </c>
      <c r="K240" s="113" t="str">
        <f t="shared" si="292"/>
        <v/>
      </c>
      <c r="L240" s="152" t="str">
        <f t="shared" si="292"/>
        <v/>
      </c>
      <c r="M240" s="113" t="str">
        <f t="shared" si="292"/>
        <v/>
      </c>
      <c r="N240" s="199" t="str">
        <f t="shared" si="293"/>
        <v/>
      </c>
      <c r="O240" s="200" t="str">
        <f t="shared" si="294"/>
        <v/>
      </c>
      <c r="P240" s="195" t="str">
        <f t="shared" si="294"/>
        <v/>
      </c>
      <c r="Q240" s="201"/>
      <c r="R240" s="201"/>
      <c r="S240" s="196"/>
      <c r="T240" s="20" t="str">
        <f>IF(N240="O",MAX(T$237:T239)+1,"")</f>
        <v/>
      </c>
      <c r="U240" s="20" t="str">
        <f>IF(Q240="O",MAX(U$237:U239)+1,"")</f>
        <v/>
      </c>
      <c r="V240" s="73" t="str">
        <f t="shared" si="295"/>
        <v/>
      </c>
      <c r="W240" s="73" t="str">
        <f t="shared" si="296"/>
        <v/>
      </c>
      <c r="X240" s="73"/>
      <c r="Y240" s="74" t="str">
        <f t="shared" si="291"/>
        <v/>
      </c>
      <c r="Z240" s="74" t="str">
        <f t="shared" si="297"/>
        <v/>
      </c>
      <c r="AA240" s="74"/>
      <c r="AB240" s="75" t="str">
        <f t="shared" si="298"/>
        <v/>
      </c>
      <c r="AC240" s="75" t="str">
        <f t="shared" si="299"/>
        <v/>
      </c>
      <c r="AD240" s="75"/>
      <c r="AE240" s="76" t="str">
        <f t="shared" si="300"/>
        <v/>
      </c>
      <c r="AF240" s="76" t="str">
        <f t="shared" si="301"/>
        <v/>
      </c>
      <c r="AG240" s="76"/>
      <c r="AH240" s="352"/>
      <c r="AI240" s="353" t="str">
        <f t="shared" si="302"/>
        <v/>
      </c>
      <c r="AJ240" s="352"/>
      <c r="AK240" s="352"/>
      <c r="AQ240" s="72" t="str">
        <f t="shared" si="303"/>
        <v/>
      </c>
    </row>
    <row r="241" spans="1:43" x14ac:dyDescent="0.25">
      <c r="A241" s="537"/>
      <c r="B241" s="432">
        <f ca="1">VLOOKUP($B$1,INFOS!A:AV,40,FALSE)</f>
        <v>12</v>
      </c>
      <c r="C241" s="501"/>
      <c r="D241" s="124" t="str">
        <f>IF(ROWS($D$239:D241)&lt;=MAX($U$213:$U$234),INDEX($D$213:$D$234,MATCH(ROWS($D$239:D241),$U$213:$U$234,0)),"")</f>
        <v/>
      </c>
      <c r="E241" s="152" t="str">
        <f t="shared" si="292"/>
        <v/>
      </c>
      <c r="F241" s="152" t="str">
        <f t="shared" si="292"/>
        <v/>
      </c>
      <c r="G241" s="152" t="str">
        <f t="shared" si="292"/>
        <v/>
      </c>
      <c r="H241" s="152" t="str">
        <f t="shared" si="292"/>
        <v/>
      </c>
      <c r="I241" s="152" t="str">
        <f t="shared" si="292"/>
        <v/>
      </c>
      <c r="J241" s="152" t="str">
        <f t="shared" si="292"/>
        <v/>
      </c>
      <c r="K241" s="113" t="str">
        <f t="shared" si="292"/>
        <v/>
      </c>
      <c r="L241" s="152" t="str">
        <f t="shared" si="292"/>
        <v/>
      </c>
      <c r="M241" s="113" t="str">
        <f t="shared" si="292"/>
        <v/>
      </c>
      <c r="N241" s="199" t="str">
        <f t="shared" si="293"/>
        <v/>
      </c>
      <c r="O241" s="200" t="str">
        <f t="shared" si="294"/>
        <v/>
      </c>
      <c r="P241" s="195" t="str">
        <f t="shared" si="294"/>
        <v/>
      </c>
      <c r="Q241" s="201"/>
      <c r="R241" s="201"/>
      <c r="S241" s="196"/>
      <c r="T241" s="20" t="str">
        <f>IF(N241="O",MAX(T$237:T240)+1,"")</f>
        <v/>
      </c>
      <c r="U241" s="20" t="str">
        <f>IF(Q241="O",MAX(U$237:U240)+1,"")</f>
        <v/>
      </c>
      <c r="V241" s="73" t="str">
        <f t="shared" si="295"/>
        <v/>
      </c>
      <c r="W241" s="73" t="str">
        <f t="shared" si="296"/>
        <v/>
      </c>
      <c r="X241" s="73"/>
      <c r="Y241" s="74" t="str">
        <f t="shared" si="291"/>
        <v/>
      </c>
      <c r="Z241" s="74" t="str">
        <f t="shared" si="297"/>
        <v/>
      </c>
      <c r="AA241" s="74"/>
      <c r="AB241" s="75" t="str">
        <f t="shared" si="298"/>
        <v/>
      </c>
      <c r="AC241" s="75" t="str">
        <f t="shared" si="299"/>
        <v/>
      </c>
      <c r="AD241" s="75"/>
      <c r="AE241" s="76" t="str">
        <f t="shared" si="300"/>
        <v/>
      </c>
      <c r="AF241" s="76" t="str">
        <f t="shared" si="301"/>
        <v/>
      </c>
      <c r="AG241" s="76"/>
      <c r="AH241" s="352"/>
      <c r="AI241" s="353" t="str">
        <f t="shared" si="302"/>
        <v/>
      </c>
      <c r="AJ241" s="352"/>
      <c r="AK241" s="352"/>
      <c r="AQ241" s="72" t="str">
        <f t="shared" si="303"/>
        <v/>
      </c>
    </row>
    <row r="242" spans="1:43" x14ac:dyDescent="0.25">
      <c r="A242" s="537"/>
      <c r="B242" s="445"/>
      <c r="C242" s="501"/>
      <c r="D242" s="124" t="str">
        <f>IF(ROWS($D$239:D242)&lt;=MAX($U$213:$U$234),INDEX($D$213:$D$234,MATCH(ROWS($D$239:D242),$U$213:$U$234,0)),"")</f>
        <v/>
      </c>
      <c r="E242" s="152" t="str">
        <f t="shared" si="292"/>
        <v/>
      </c>
      <c r="F242" s="152" t="str">
        <f t="shared" si="292"/>
        <v/>
      </c>
      <c r="G242" s="152" t="str">
        <f t="shared" si="292"/>
        <v/>
      </c>
      <c r="H242" s="152" t="str">
        <f t="shared" si="292"/>
        <v/>
      </c>
      <c r="I242" s="152" t="str">
        <f t="shared" si="292"/>
        <v/>
      </c>
      <c r="J242" s="152" t="str">
        <f t="shared" si="292"/>
        <v/>
      </c>
      <c r="K242" s="113" t="str">
        <f t="shared" si="292"/>
        <v/>
      </c>
      <c r="L242" s="152" t="str">
        <f t="shared" si="292"/>
        <v/>
      </c>
      <c r="M242" s="113" t="str">
        <f t="shared" si="292"/>
        <v/>
      </c>
      <c r="N242" s="199" t="str">
        <f t="shared" si="293"/>
        <v/>
      </c>
      <c r="O242" s="200" t="str">
        <f t="shared" si="294"/>
        <v/>
      </c>
      <c r="P242" s="195" t="str">
        <f t="shared" si="294"/>
        <v/>
      </c>
      <c r="Q242" s="201"/>
      <c r="R242" s="201"/>
      <c r="S242" s="196"/>
      <c r="T242" s="20" t="str">
        <f>IF(N242="O",MAX(T$237:T241)+1,"")</f>
        <v/>
      </c>
      <c r="U242" s="20" t="str">
        <f>IF(Q242="O",MAX(U$237:U241)+1,"")</f>
        <v/>
      </c>
      <c r="V242" s="73" t="str">
        <f t="shared" si="295"/>
        <v/>
      </c>
      <c r="W242" s="73" t="str">
        <f t="shared" si="296"/>
        <v/>
      </c>
      <c r="X242" s="73"/>
      <c r="Y242" s="74" t="str">
        <f t="shared" si="291"/>
        <v/>
      </c>
      <c r="Z242" s="74" t="str">
        <f t="shared" si="297"/>
        <v/>
      </c>
      <c r="AA242" s="74"/>
      <c r="AB242" s="75" t="str">
        <f t="shared" si="298"/>
        <v/>
      </c>
      <c r="AC242" s="75" t="str">
        <f t="shared" si="299"/>
        <v/>
      </c>
      <c r="AD242" s="75"/>
      <c r="AE242" s="76" t="str">
        <f t="shared" si="300"/>
        <v/>
      </c>
      <c r="AF242" s="76" t="str">
        <f t="shared" si="301"/>
        <v/>
      </c>
      <c r="AG242" s="76"/>
      <c r="AH242" s="352"/>
      <c r="AI242" s="353" t="str">
        <f t="shared" si="302"/>
        <v/>
      </c>
      <c r="AJ242" s="352"/>
      <c r="AK242" s="352"/>
      <c r="AQ242" s="72" t="str">
        <f t="shared" si="303"/>
        <v/>
      </c>
    </row>
    <row r="243" spans="1:43" x14ac:dyDescent="0.25">
      <c r="A243" s="537"/>
      <c r="B243" s="445"/>
      <c r="C243" s="501"/>
      <c r="D243" s="124" t="str">
        <f>IF(ROWS($D$239:D243)&lt;=MAX($U$213:$U$234),INDEX($D$213:$D$234,MATCH(ROWS($D$239:D243),$U$213:$U$234,0)),"")</f>
        <v/>
      </c>
      <c r="E243" s="152" t="str">
        <f t="shared" si="292"/>
        <v/>
      </c>
      <c r="F243" s="152" t="str">
        <f t="shared" si="292"/>
        <v/>
      </c>
      <c r="G243" s="152" t="str">
        <f t="shared" si="292"/>
        <v/>
      </c>
      <c r="H243" s="152" t="str">
        <f t="shared" si="292"/>
        <v/>
      </c>
      <c r="I243" s="152" t="str">
        <f t="shared" si="292"/>
        <v/>
      </c>
      <c r="J243" s="152" t="str">
        <f t="shared" si="292"/>
        <v/>
      </c>
      <c r="K243" s="113" t="str">
        <f t="shared" si="292"/>
        <v/>
      </c>
      <c r="L243" s="152" t="str">
        <f t="shared" si="292"/>
        <v/>
      </c>
      <c r="M243" s="113" t="str">
        <f t="shared" si="292"/>
        <v/>
      </c>
      <c r="N243" s="199" t="str">
        <f t="shared" si="293"/>
        <v/>
      </c>
      <c r="O243" s="200" t="str">
        <f t="shared" si="294"/>
        <v/>
      </c>
      <c r="P243" s="195" t="str">
        <f t="shared" si="294"/>
        <v/>
      </c>
      <c r="Q243" s="201"/>
      <c r="R243" s="201"/>
      <c r="S243" s="196"/>
      <c r="T243" s="20" t="str">
        <f>IF(N243="O",MAX(T$237:T242)+1,"")</f>
        <v/>
      </c>
      <c r="U243" s="20" t="str">
        <f>IF(Q243="O",MAX(U$237:U242)+1,"")</f>
        <v/>
      </c>
      <c r="V243" s="73" t="str">
        <f t="shared" si="295"/>
        <v/>
      </c>
      <c r="W243" s="73" t="str">
        <f t="shared" si="296"/>
        <v/>
      </c>
      <c r="X243" s="73"/>
      <c r="Y243" s="74" t="str">
        <f t="shared" si="291"/>
        <v/>
      </c>
      <c r="Z243" s="74" t="str">
        <f t="shared" si="297"/>
        <v/>
      </c>
      <c r="AA243" s="74"/>
      <c r="AB243" s="75" t="str">
        <f t="shared" si="298"/>
        <v/>
      </c>
      <c r="AC243" s="75" t="str">
        <f t="shared" si="299"/>
        <v/>
      </c>
      <c r="AD243" s="75"/>
      <c r="AE243" s="76" t="str">
        <f t="shared" si="300"/>
        <v/>
      </c>
      <c r="AF243" s="76" t="str">
        <f t="shared" si="301"/>
        <v/>
      </c>
      <c r="AG243" s="76"/>
      <c r="AH243" s="352"/>
      <c r="AI243" s="353" t="str">
        <f t="shared" si="302"/>
        <v/>
      </c>
      <c r="AJ243" s="352"/>
      <c r="AK243" s="352"/>
      <c r="AQ243" s="72" t="str">
        <f t="shared" si="303"/>
        <v/>
      </c>
    </row>
    <row r="244" spans="1:43" x14ac:dyDescent="0.25">
      <c r="A244" s="537"/>
      <c r="B244" s="432" t="str">
        <f ca="1">VLOOKUP($B$1,INFOS!A:AV,9,FALSE)</f>
        <v>Pôle Population</v>
      </c>
      <c r="C244" s="501"/>
      <c r="D244" s="124" t="str">
        <f>IF(ROWS($D$239:D244)&lt;=MAX($U$213:$U$234),INDEX($D$213:$D$234,MATCH(ROWS($D$239:D244),$U$213:$U$234,0)),"")</f>
        <v/>
      </c>
      <c r="E244" s="152" t="str">
        <f t="shared" si="292"/>
        <v/>
      </c>
      <c r="F244" s="152" t="str">
        <f t="shared" si="292"/>
        <v/>
      </c>
      <c r="G244" s="152" t="str">
        <f t="shared" si="292"/>
        <v/>
      </c>
      <c r="H244" s="152" t="str">
        <f t="shared" si="292"/>
        <v/>
      </c>
      <c r="I244" s="152" t="str">
        <f t="shared" si="292"/>
        <v/>
      </c>
      <c r="J244" s="152" t="str">
        <f t="shared" si="292"/>
        <v/>
      </c>
      <c r="K244" s="113" t="str">
        <f t="shared" si="292"/>
        <v/>
      </c>
      <c r="L244" s="152" t="str">
        <f t="shared" si="292"/>
        <v/>
      </c>
      <c r="M244" s="113" t="str">
        <f t="shared" si="292"/>
        <v/>
      </c>
      <c r="N244" s="199" t="str">
        <f t="shared" si="293"/>
        <v/>
      </c>
      <c r="O244" s="200" t="str">
        <f t="shared" si="294"/>
        <v/>
      </c>
      <c r="P244" s="195" t="str">
        <f t="shared" si="294"/>
        <v/>
      </c>
      <c r="Q244" s="201"/>
      <c r="R244" s="201"/>
      <c r="S244" s="196"/>
      <c r="T244" s="20" t="str">
        <f>IF(N244="O",MAX(T$237:T243)+1,"")</f>
        <v/>
      </c>
      <c r="U244" s="20" t="str">
        <f>IF(Q244="O",MAX(U$237:U243)+1,"")</f>
        <v/>
      </c>
      <c r="V244" s="73" t="str">
        <f t="shared" si="295"/>
        <v/>
      </c>
      <c r="W244" s="73" t="str">
        <f t="shared" si="296"/>
        <v/>
      </c>
      <c r="X244" s="73"/>
      <c r="Y244" s="74" t="str">
        <f t="shared" si="291"/>
        <v/>
      </c>
      <c r="Z244" s="74" t="str">
        <f t="shared" si="297"/>
        <v/>
      </c>
      <c r="AA244" s="74"/>
      <c r="AB244" s="75" t="str">
        <f t="shared" si="298"/>
        <v/>
      </c>
      <c r="AC244" s="75" t="str">
        <f t="shared" si="299"/>
        <v/>
      </c>
      <c r="AD244" s="75"/>
      <c r="AE244" s="76" t="str">
        <f t="shared" si="300"/>
        <v/>
      </c>
      <c r="AF244" s="76" t="str">
        <f t="shared" si="301"/>
        <v/>
      </c>
      <c r="AG244" s="76"/>
      <c r="AH244" s="352"/>
      <c r="AI244" s="353" t="str">
        <f t="shared" si="302"/>
        <v/>
      </c>
      <c r="AJ244" s="352"/>
      <c r="AK244" s="352"/>
      <c r="AQ244" s="72" t="str">
        <f t="shared" si="303"/>
        <v/>
      </c>
    </row>
    <row r="245" spans="1:43" x14ac:dyDescent="0.25">
      <c r="A245" s="537"/>
      <c r="B245" s="433"/>
      <c r="C245" s="501"/>
      <c r="D245" s="124" t="str">
        <f>IF(ROWS($D$239:D245)&lt;=MAX($U$213:$U$234),INDEX($D$213:$D$234,MATCH(ROWS($D$239:D245),$U$213:$U$234,0)),"")</f>
        <v/>
      </c>
      <c r="E245" s="152" t="str">
        <f t="shared" si="292"/>
        <v/>
      </c>
      <c r="F245" s="152" t="str">
        <f t="shared" si="292"/>
        <v/>
      </c>
      <c r="G245" s="152" t="str">
        <f t="shared" si="292"/>
        <v/>
      </c>
      <c r="H245" s="152" t="str">
        <f t="shared" si="292"/>
        <v/>
      </c>
      <c r="I245" s="152" t="str">
        <f t="shared" si="292"/>
        <v/>
      </c>
      <c r="J245" s="152" t="str">
        <f t="shared" si="292"/>
        <v/>
      </c>
      <c r="K245" s="113" t="str">
        <f t="shared" si="292"/>
        <v/>
      </c>
      <c r="L245" s="152" t="str">
        <f t="shared" si="292"/>
        <v/>
      </c>
      <c r="M245" s="113" t="str">
        <f t="shared" si="292"/>
        <v/>
      </c>
      <c r="N245" s="199" t="str">
        <f t="shared" si="293"/>
        <v/>
      </c>
      <c r="O245" s="200" t="str">
        <f t="shared" si="294"/>
        <v/>
      </c>
      <c r="P245" s="195" t="str">
        <f t="shared" si="294"/>
        <v/>
      </c>
      <c r="Q245" s="201"/>
      <c r="R245" s="201"/>
      <c r="S245" s="196"/>
      <c r="T245" s="20" t="str">
        <f>IF(N245="O",MAX(T$237:T244)+1,"")</f>
        <v/>
      </c>
      <c r="U245" s="20" t="str">
        <f>IF(Q245="O",MAX(U$237:U244)+1,"")</f>
        <v/>
      </c>
      <c r="V245" s="73" t="str">
        <f t="shared" si="295"/>
        <v/>
      </c>
      <c r="W245" s="73" t="str">
        <f t="shared" si="296"/>
        <v/>
      </c>
      <c r="X245" s="73"/>
      <c r="Y245" s="74" t="str">
        <f t="shared" si="291"/>
        <v/>
      </c>
      <c r="Z245" s="74" t="str">
        <f t="shared" si="297"/>
        <v/>
      </c>
      <c r="AA245" s="74"/>
      <c r="AB245" s="75" t="str">
        <f t="shared" si="298"/>
        <v/>
      </c>
      <c r="AC245" s="75" t="str">
        <f t="shared" si="299"/>
        <v/>
      </c>
      <c r="AD245" s="75"/>
      <c r="AE245" s="76" t="str">
        <f t="shared" si="300"/>
        <v/>
      </c>
      <c r="AF245" s="76" t="str">
        <f t="shared" si="301"/>
        <v/>
      </c>
      <c r="AG245" s="76"/>
      <c r="AH245" s="352"/>
      <c r="AI245" s="353" t="str">
        <f t="shared" si="302"/>
        <v/>
      </c>
      <c r="AJ245" s="352"/>
      <c r="AK245" s="352"/>
      <c r="AQ245" s="72" t="str">
        <f t="shared" si="303"/>
        <v/>
      </c>
    </row>
    <row r="246" spans="1:43" x14ac:dyDescent="0.25">
      <c r="A246" s="537"/>
      <c r="B246" s="433"/>
      <c r="C246" s="501"/>
      <c r="D246" s="124" t="str">
        <f>IF(ROWS($D$239:D246)&lt;=MAX($U$213:$U$234),INDEX($D$213:$D$234,MATCH(ROWS($D$239:D246),$U$213:$U$234,0)),"")</f>
        <v/>
      </c>
      <c r="E246" s="152" t="str">
        <f t="shared" si="292"/>
        <v/>
      </c>
      <c r="F246" s="152" t="str">
        <f t="shared" si="292"/>
        <v/>
      </c>
      <c r="G246" s="152" t="str">
        <f t="shared" si="292"/>
        <v/>
      </c>
      <c r="H246" s="152" t="str">
        <f t="shared" si="292"/>
        <v/>
      </c>
      <c r="I246" s="152" t="str">
        <f t="shared" si="292"/>
        <v/>
      </c>
      <c r="J246" s="152" t="str">
        <f t="shared" si="292"/>
        <v/>
      </c>
      <c r="K246" s="113" t="str">
        <f t="shared" si="292"/>
        <v/>
      </c>
      <c r="L246" s="152" t="str">
        <f t="shared" si="292"/>
        <v/>
      </c>
      <c r="M246" s="113" t="str">
        <f t="shared" si="292"/>
        <v/>
      </c>
      <c r="N246" s="199" t="str">
        <f t="shared" si="293"/>
        <v/>
      </c>
      <c r="O246" s="200" t="str">
        <f t="shared" si="294"/>
        <v/>
      </c>
      <c r="P246" s="195" t="str">
        <f t="shared" si="294"/>
        <v/>
      </c>
      <c r="Q246" s="201"/>
      <c r="R246" s="201"/>
      <c r="S246" s="196"/>
      <c r="T246" s="20" t="str">
        <f>IF(N246="O",MAX(T$237:T245)+1,"")</f>
        <v/>
      </c>
      <c r="U246" s="20" t="str">
        <f>IF(Q246="O",MAX(U$237:U245)+1,"")</f>
        <v/>
      </c>
      <c r="V246" s="73" t="str">
        <f t="shared" si="295"/>
        <v/>
      </c>
      <c r="W246" s="73" t="str">
        <f t="shared" si="296"/>
        <v/>
      </c>
      <c r="X246" s="73"/>
      <c r="Y246" s="74" t="str">
        <f t="shared" si="291"/>
        <v/>
      </c>
      <c r="Z246" s="74" t="str">
        <f t="shared" si="297"/>
        <v/>
      </c>
      <c r="AA246" s="74"/>
      <c r="AB246" s="75" t="str">
        <f t="shared" si="298"/>
        <v/>
      </c>
      <c r="AC246" s="75" t="str">
        <f t="shared" si="299"/>
        <v/>
      </c>
      <c r="AD246" s="75"/>
      <c r="AE246" s="76" t="str">
        <f t="shared" si="300"/>
        <v/>
      </c>
      <c r="AF246" s="76" t="str">
        <f t="shared" si="301"/>
        <v/>
      </c>
      <c r="AG246" s="76"/>
      <c r="AH246" s="352"/>
      <c r="AI246" s="353" t="str">
        <f t="shared" si="302"/>
        <v/>
      </c>
      <c r="AJ246" s="352"/>
      <c r="AK246" s="352"/>
      <c r="AQ246" s="72" t="str">
        <f t="shared" si="303"/>
        <v/>
      </c>
    </row>
    <row r="247" spans="1:43" x14ac:dyDescent="0.25">
      <c r="A247" s="537"/>
      <c r="B247" s="433"/>
      <c r="C247" s="501"/>
      <c r="D247" s="139"/>
      <c r="E247" s="164"/>
      <c r="F247" s="173"/>
      <c r="G247" s="173"/>
      <c r="H247" s="120"/>
      <c r="I247" s="120"/>
      <c r="J247" s="164"/>
      <c r="K247" s="121"/>
      <c r="L247" s="164"/>
      <c r="M247" s="121"/>
      <c r="N247" s="140" t="str">
        <f>IF(AND(K247="",M247=""),"",IF(OR(SUM(K$31:K247,M$31:M247)&lt;=25,AND(SUM(K$31:K247,M$31:M247)&lt;=25,SUM(K$31:K247,M$31:M247,M247,K247)&gt;25)),"O","N"))</f>
        <v/>
      </c>
      <c r="O247" s="140"/>
      <c r="P247" s="121" t="str">
        <f>IFERROR(VLOOKUP($D247,$D$57:$S$78,COLUMN(N$1),0),"")</f>
        <v/>
      </c>
      <c r="Q247" s="131"/>
      <c r="R247" s="131"/>
      <c r="S247" s="141"/>
      <c r="T247" s="20" t="str">
        <f>IF(N247="O",MAX(T$237:T243)+1,"")</f>
        <v/>
      </c>
      <c r="U247" s="20" t="str">
        <f>IF(Q247="O",MAX(U$237:U243)+1,"")</f>
        <v/>
      </c>
      <c r="V247" s="361"/>
      <c r="W247" s="361"/>
      <c r="X247" s="361"/>
      <c r="Y247" s="361" t="str">
        <f t="shared" si="291"/>
        <v/>
      </c>
      <c r="Z247" s="361"/>
      <c r="AA247" s="361"/>
      <c r="AB247" s="361"/>
      <c r="AC247" s="361"/>
      <c r="AD247" s="361"/>
      <c r="AE247" s="361"/>
      <c r="AF247" s="361"/>
      <c r="AG247" s="361"/>
      <c r="AH247" s="363"/>
      <c r="AI247" s="364" t="str">
        <f t="shared" si="302"/>
        <v/>
      </c>
      <c r="AJ247" s="363"/>
      <c r="AK247" s="363"/>
      <c r="AQ247" s="72" t="str">
        <f t="shared" si="303"/>
        <v/>
      </c>
    </row>
    <row r="248" spans="1:43" x14ac:dyDescent="0.25">
      <c r="A248" s="537"/>
      <c r="B248" s="433"/>
      <c r="C248" s="517" t="s">
        <v>25</v>
      </c>
      <c r="D248" s="90"/>
      <c r="E248" s="153"/>
      <c r="F248" s="156"/>
      <c r="G248" s="156" t="str">
        <f t="shared" ref="G248:G260" si="304">IF(AND(E248="",F248=""),"",MOD(F248-E248,1))</f>
        <v/>
      </c>
      <c r="H248" s="156" t="str">
        <f t="shared" ref="H248:H260" si="305">IF(E248="","",IF($E248&lt;$AL$3,$AL$3-$E248,""))</f>
        <v/>
      </c>
      <c r="I248" s="156" t="str">
        <f t="shared" ref="I248:I260" si="306">IF(F248="","",IF($F248&gt;$AM$3,$F248-$AM$3,""))</f>
        <v/>
      </c>
      <c r="J248" s="153" t="str">
        <f t="shared" ref="J248:J260" si="307">IF(AND(H248="",I248=""),"",SUM(H248,I248))</f>
        <v/>
      </c>
      <c r="K248" s="92" t="str">
        <f t="shared" ref="K248:K260" si="308">IF(J248="","",J248*24)</f>
        <v/>
      </c>
      <c r="L248" s="153" t="str">
        <f>IF(AND(E248="",F248=""),"",IF(J248&lt;&gt;"",G248-J248,G248))</f>
        <v/>
      </c>
      <c r="M248" s="92" t="str">
        <f t="shared" ref="M248:M260" si="309">IF(L248="","",L248*24)</f>
        <v/>
      </c>
      <c r="N248" s="187" t="str">
        <f>IF(AND(K248="",M248=""),"",IF(OR(SUM($O$239:$P$243,K$248:K248,M$248:M248)&lt;=25,AND(SUM($O$239:$P$243,K$247:K247,M$247:M247)&lt;=25,SUM($O$239:$P$243,K$248:K248,M$248:M248)&gt;25)),"O","N"))</f>
        <v/>
      </c>
      <c r="O248" s="216" t="str">
        <f>IF(OR(N248="N",N248=""),"",IF(K248="","",IF((25-SUM(O$239:O247,P$239:P247))&gt;K248,K248,25-SUM(O$239:O247,P$239:P247))))</f>
        <v/>
      </c>
      <c r="P248" s="92" t="str">
        <f>IF(OR(N248="N",N248=""),"",IF(M248="","",IF(25-SUM($O$239:O248,$P$239:P247)&gt;M248,M248,25-SUM($O$239:O248,$P$239:P247))))</f>
        <v/>
      </c>
      <c r="Q248" s="94" t="str">
        <f t="shared" ref="Q248:Q260" si="310">IF(AND(N248="O",SUM(O248,P248)=SUM(K248,M248)),"",IF(AND(N248="O",SUM(O248,P248)&lt;SUM(K248,M248)),"O",IF(N248="N","O","")))</f>
        <v/>
      </c>
      <c r="R248" s="92" t="str">
        <f t="shared" ref="R248:R259" si="311">IF(Q248="","",IF(AND(N248="O",Q248="O"),IF(K248="","",K248-O248),IF(N248="N",IF(K248="","",K248),"")))</f>
        <v/>
      </c>
      <c r="S248" s="98" t="str">
        <f t="shared" ref="S248:S260" si="312">IF(Q248="","",IF(AND(N248="O",Q248="O"),IF(M248="","",M248-P248),IF(N248="N",IF(M248="","",M248),"")))</f>
        <v/>
      </c>
      <c r="T248" s="20" t="str">
        <f>IF(N248="O",MAX(T$237:T247)+1,"")</f>
        <v/>
      </c>
      <c r="U248" s="20" t="str">
        <f>IF(Q248="O",MAX(U$237:U247)+1,"")</f>
        <v/>
      </c>
      <c r="V248" s="73" t="str">
        <f t="shared" ref="V248:V260" si="313">IF(W248&lt;&gt;"",IF($B$5="temps complet",INDEX(TC_0_à_14,MATCH($B$3,INDICES_BRUT,0),MATCH($B$6,TC_NBI_0_à_14,0)),IF($B$5="temps partiel",INDEX(TP_0_à_14,MATCH($B$3,INDICES_BRUT,0),MATCH($B$6,TP_NBI_0_à_14,0)))),"")</f>
        <v/>
      </c>
      <c r="W248" s="73" t="str">
        <f t="shared" ref="W248:W260" si="314">IF(T248="","",IF(OR(AQ248="D",AQ248="F"),"",IF(OR(AND(N248="O",Q248="",P248&lt;=14),AND(N248="O",Q248="O",P248&lt;=14)),P248,14)))</f>
        <v/>
      </c>
      <c r="X248" s="73"/>
      <c r="Y248" s="74" t="str">
        <f t="shared" si="291"/>
        <v/>
      </c>
      <c r="Z248" s="74" t="str">
        <f t="shared" ref="Z248:Z260" si="315">IF(T248="","",IF(OR(AQ248="D",AQ248="F"),"",IF(OR(AND(N248="O",Q248="",P248&gt;14),AND(N248="O",Q248="O",P248&gt;14)),P248-14,"")))</f>
        <v/>
      </c>
      <c r="AA248" s="74"/>
      <c r="AB248" s="75" t="str">
        <f t="shared" ref="AB248:AB260" si="316">IF(AC248&lt;&gt;"",IF($B$5="temps complet",VLOOKUP($B$3,ZONE_TC,15,FALSE),IF($B$5="temps partiel",VLOOKUP($B$3,ZONE_TP,29,FALSE))),"")</f>
        <v/>
      </c>
      <c r="AC248" s="75" t="str">
        <f t="shared" ref="AC248:AC260" si="317">IF(T248="","",IF(OR(AND(OR(AQ248="D",AQ248="F"),N248="O",Q248=""),AND(OR(AQ248="D",AQ248="F"),N248="O",Q248="O")),P248,""))</f>
        <v/>
      </c>
      <c r="AD248" s="75"/>
      <c r="AE248" s="76" t="str">
        <f t="shared" ref="AE248:AE260" si="318">IF(AF248&lt;&gt;"",IF($B$5="temps complet",VLOOKUP($B$3,ZONE_TC,16,FALSE),IF($B$5="temps partiel",VLOOKUP($B$3,ZONE_TP,30,FALSE))),"")</f>
        <v/>
      </c>
      <c r="AF248" s="76" t="str">
        <f t="shared" ref="AF248:AF260" si="319">IF(T248="","",IF(O248="","",O248))</f>
        <v/>
      </c>
      <c r="AG248" s="76"/>
      <c r="AH248" s="352"/>
      <c r="AI248" s="353" t="str">
        <f t="shared" si="302"/>
        <v/>
      </c>
      <c r="AJ248" s="352"/>
      <c r="AK248" s="352"/>
      <c r="AQ248" s="72" t="str">
        <f t="shared" si="303"/>
        <v/>
      </c>
    </row>
    <row r="249" spans="1:43" x14ac:dyDescent="0.25">
      <c r="A249" s="537"/>
      <c r="B249" s="433"/>
      <c r="C249" s="517"/>
      <c r="D249" s="90"/>
      <c r="E249" s="153"/>
      <c r="F249" s="156"/>
      <c r="G249" s="156" t="str">
        <f t="shared" si="304"/>
        <v/>
      </c>
      <c r="H249" s="156" t="str">
        <f t="shared" si="305"/>
        <v/>
      </c>
      <c r="I249" s="156" t="str">
        <f t="shared" si="306"/>
        <v/>
      </c>
      <c r="J249" s="153" t="str">
        <f t="shared" si="307"/>
        <v/>
      </c>
      <c r="K249" s="92" t="str">
        <f t="shared" si="308"/>
        <v/>
      </c>
      <c r="L249" s="153" t="str">
        <f t="shared" ref="L249:L260" si="320">IF(AND(E249="",F249=""),"",IF(J249&lt;&gt;"",G249-J249,G249))</f>
        <v/>
      </c>
      <c r="M249" s="92" t="str">
        <f t="shared" si="309"/>
        <v/>
      </c>
      <c r="N249" s="187" t="str">
        <f>IF(AND(K249="",M249=""),"",IF(OR(SUM($O$239:$P$243,K$248:K249,M$248:M249)&lt;=25,AND(SUM($O$239:$P$243,K$247:K248,M$247:M248)&lt;=25,SUM($O$239:$P$243,K$248:K249,M$248:M249)&gt;25)),"O","N"))</f>
        <v/>
      </c>
      <c r="O249" s="216" t="str">
        <f>IF(OR(N249="N",N249=""),"",IF(K249="","",IF((25-SUM(O$239:O248,P$239:P248))&gt;K249,K249,25-SUM(O$239:O248,P$239:P248))))</f>
        <v/>
      </c>
      <c r="P249" s="92" t="str">
        <f>IF(OR(N249="N",N249=""),"",IF(M249="","",IF(25-SUM($O$239:O249,$P$239:P248)&gt;M249,M249,25-SUM($O$239:O249,$P$239:P248))))</f>
        <v/>
      </c>
      <c r="Q249" s="94" t="str">
        <f t="shared" si="310"/>
        <v/>
      </c>
      <c r="R249" s="92" t="str">
        <f t="shared" si="311"/>
        <v/>
      </c>
      <c r="S249" s="98" t="str">
        <f t="shared" si="312"/>
        <v/>
      </c>
      <c r="T249" s="20" t="str">
        <f>IF(N249="O",MAX(T$237:T248)+1,"")</f>
        <v/>
      </c>
      <c r="U249" s="20" t="str">
        <f>IF(Q249="O",MAX(U$237:U248)+1,"")</f>
        <v/>
      </c>
      <c r="V249" s="73" t="str">
        <f t="shared" si="313"/>
        <v/>
      </c>
      <c r="W249" s="73" t="str">
        <f t="shared" si="314"/>
        <v/>
      </c>
      <c r="X249" s="73"/>
      <c r="Y249" s="74" t="str">
        <f t="shared" si="291"/>
        <v/>
      </c>
      <c r="Z249" s="74" t="str">
        <f t="shared" si="315"/>
        <v/>
      </c>
      <c r="AA249" s="74"/>
      <c r="AB249" s="75" t="str">
        <f t="shared" si="316"/>
        <v/>
      </c>
      <c r="AC249" s="75" t="str">
        <f t="shared" si="317"/>
        <v/>
      </c>
      <c r="AD249" s="75"/>
      <c r="AE249" s="76" t="str">
        <f t="shared" si="318"/>
        <v/>
      </c>
      <c r="AF249" s="76" t="str">
        <f t="shared" si="319"/>
        <v/>
      </c>
      <c r="AG249" s="76"/>
      <c r="AH249" s="352"/>
      <c r="AI249" s="353" t="str">
        <f t="shared" si="302"/>
        <v/>
      </c>
      <c r="AJ249" s="352"/>
      <c r="AK249" s="352"/>
      <c r="AQ249" s="72" t="str">
        <f t="shared" si="303"/>
        <v/>
      </c>
    </row>
    <row r="250" spans="1:43" x14ac:dyDescent="0.25">
      <c r="A250" s="537"/>
      <c r="B250" s="433"/>
      <c r="C250" s="517"/>
      <c r="D250" s="90"/>
      <c r="E250" s="153"/>
      <c r="F250" s="156"/>
      <c r="G250" s="156" t="str">
        <f t="shared" si="304"/>
        <v/>
      </c>
      <c r="H250" s="156" t="str">
        <f t="shared" si="305"/>
        <v/>
      </c>
      <c r="I250" s="156" t="str">
        <f t="shared" si="306"/>
        <v/>
      </c>
      <c r="J250" s="153" t="str">
        <f t="shared" si="307"/>
        <v/>
      </c>
      <c r="K250" s="92" t="str">
        <f t="shared" si="308"/>
        <v/>
      </c>
      <c r="L250" s="153" t="str">
        <f t="shared" si="320"/>
        <v/>
      </c>
      <c r="M250" s="92" t="str">
        <f t="shared" si="309"/>
        <v/>
      </c>
      <c r="N250" s="187" t="str">
        <f>IF(AND(K250="",M250=""),"",IF(OR(SUM($O$239:$P$243,K$248:K250,M$248:M250)&lt;=25,AND(SUM($O$239:$P$243,K$247:K249,M$247:M249)&lt;=25,SUM($O$239:$P$243,K$248:K250,M$248:M250)&gt;25)),"O","N"))</f>
        <v/>
      </c>
      <c r="O250" s="216" t="str">
        <f>IF(OR(N250="N",N250=""),"",IF(K250="","",IF((25-SUM(O$239:O249,P$239:P249))&gt;K250,K250,25-SUM(O$239:O249,P$239:P249))))</f>
        <v/>
      </c>
      <c r="P250" s="92" t="str">
        <f>IF(OR(N250="N",N250=""),"",IF(M250="","",IF(25-SUM($O$239:O250,$P$239:P249)&gt;M250,M250,25-SUM($O$239:O250,$P$239:P249))))</f>
        <v/>
      </c>
      <c r="Q250" s="94" t="str">
        <f t="shared" si="310"/>
        <v/>
      </c>
      <c r="R250" s="92" t="str">
        <f t="shared" si="311"/>
        <v/>
      </c>
      <c r="S250" s="98" t="str">
        <f t="shared" si="312"/>
        <v/>
      </c>
      <c r="T250" s="20" t="str">
        <f>IF(N250="O",MAX(T$237:T249)+1,"")</f>
        <v/>
      </c>
      <c r="U250" s="20" t="str">
        <f>IF(Q250="O",MAX(U$237:U249)+1,"")</f>
        <v/>
      </c>
      <c r="V250" s="73" t="str">
        <f t="shared" si="313"/>
        <v/>
      </c>
      <c r="W250" s="73" t="str">
        <f t="shared" si="314"/>
        <v/>
      </c>
      <c r="X250" s="73"/>
      <c r="Y250" s="74" t="str">
        <f t="shared" si="291"/>
        <v/>
      </c>
      <c r="Z250" s="74" t="str">
        <f t="shared" si="315"/>
        <v/>
      </c>
      <c r="AA250" s="74"/>
      <c r="AB250" s="75" t="str">
        <f t="shared" si="316"/>
        <v/>
      </c>
      <c r="AC250" s="75" t="str">
        <f t="shared" si="317"/>
        <v/>
      </c>
      <c r="AD250" s="75"/>
      <c r="AE250" s="76" t="str">
        <f t="shared" si="318"/>
        <v/>
      </c>
      <c r="AF250" s="76" t="str">
        <f t="shared" si="319"/>
        <v/>
      </c>
      <c r="AG250" s="76"/>
      <c r="AH250" s="352"/>
      <c r="AI250" s="353" t="str">
        <f t="shared" si="302"/>
        <v/>
      </c>
      <c r="AJ250" s="352"/>
      <c r="AK250" s="352"/>
      <c r="AQ250" s="72" t="str">
        <f t="shared" si="303"/>
        <v/>
      </c>
    </row>
    <row r="251" spans="1:43" x14ac:dyDescent="0.25">
      <c r="A251" s="537"/>
      <c r="B251" s="433"/>
      <c r="C251" s="517"/>
      <c r="D251" s="90"/>
      <c r="E251" s="153"/>
      <c r="F251" s="156"/>
      <c r="G251" s="156" t="str">
        <f t="shared" si="304"/>
        <v/>
      </c>
      <c r="H251" s="156" t="str">
        <f t="shared" si="305"/>
        <v/>
      </c>
      <c r="I251" s="156" t="str">
        <f t="shared" si="306"/>
        <v/>
      </c>
      <c r="J251" s="153" t="str">
        <f t="shared" si="307"/>
        <v/>
      </c>
      <c r="K251" s="92" t="str">
        <f t="shared" si="308"/>
        <v/>
      </c>
      <c r="L251" s="153" t="str">
        <f t="shared" si="320"/>
        <v/>
      </c>
      <c r="M251" s="92" t="str">
        <f t="shared" si="309"/>
        <v/>
      </c>
      <c r="N251" s="187" t="str">
        <f>IF(AND(K251="",M251=""),"",IF(OR(SUM($O$239:$P$243,K$248:K251,M$248:M251)&lt;=25,AND(SUM($O$239:$P$243,K$247:K250,M$247:M250)&lt;=25,SUM($O$239:$P$243,K$248:K251,M$248:M251)&gt;25)),"O","N"))</f>
        <v/>
      </c>
      <c r="O251" s="216" t="str">
        <f>IF(OR(N251="N",N251=""),"",IF(K251="","",IF((25-SUM(O$239:O250,P$239:P250))&gt;K251,K251,25-SUM(O$239:O250,P$239:P250))))</f>
        <v/>
      </c>
      <c r="P251" s="92" t="str">
        <f>IF(OR(N251="N",N251=""),"",IF(M251="","",IF(25-SUM($O$239:O251,$P$239:P250)&gt;M251,M251,25-SUM($O$239:O251,$P$239:P250))))</f>
        <v/>
      </c>
      <c r="Q251" s="94" t="str">
        <f t="shared" si="310"/>
        <v/>
      </c>
      <c r="R251" s="92" t="str">
        <f t="shared" si="311"/>
        <v/>
      </c>
      <c r="S251" s="98" t="str">
        <f t="shared" si="312"/>
        <v/>
      </c>
      <c r="T251" s="20" t="str">
        <f>IF(N251="O",MAX(T$237:T250)+1,"")</f>
        <v/>
      </c>
      <c r="U251" s="20" t="str">
        <f>IF(Q251="O",MAX(U$237:U250)+1,"")</f>
        <v/>
      </c>
      <c r="V251" s="73" t="str">
        <f t="shared" si="313"/>
        <v/>
      </c>
      <c r="W251" s="73" t="str">
        <f t="shared" si="314"/>
        <v/>
      </c>
      <c r="X251" s="73"/>
      <c r="Y251" s="74" t="str">
        <f t="shared" si="291"/>
        <v/>
      </c>
      <c r="Z251" s="74" t="str">
        <f t="shared" si="315"/>
        <v/>
      </c>
      <c r="AA251" s="74"/>
      <c r="AB251" s="75" t="str">
        <f t="shared" si="316"/>
        <v/>
      </c>
      <c r="AC251" s="75" t="str">
        <f t="shared" si="317"/>
        <v/>
      </c>
      <c r="AD251" s="75"/>
      <c r="AE251" s="76" t="str">
        <f t="shared" si="318"/>
        <v/>
      </c>
      <c r="AF251" s="76" t="str">
        <f t="shared" si="319"/>
        <v/>
      </c>
      <c r="AG251" s="76"/>
      <c r="AH251" s="352"/>
      <c r="AI251" s="353" t="str">
        <f t="shared" si="302"/>
        <v/>
      </c>
      <c r="AJ251" s="352"/>
      <c r="AK251" s="352"/>
      <c r="AQ251" s="72" t="str">
        <f t="shared" si="303"/>
        <v/>
      </c>
    </row>
    <row r="252" spans="1:43" x14ac:dyDescent="0.25">
      <c r="A252" s="537"/>
      <c r="B252" s="433"/>
      <c r="C252" s="517"/>
      <c r="D252" s="90"/>
      <c r="E252" s="153"/>
      <c r="F252" s="156"/>
      <c r="G252" s="156" t="str">
        <f t="shared" si="304"/>
        <v/>
      </c>
      <c r="H252" s="156" t="str">
        <f t="shared" si="305"/>
        <v/>
      </c>
      <c r="I252" s="156" t="str">
        <f t="shared" si="306"/>
        <v/>
      </c>
      <c r="J252" s="153" t="str">
        <f t="shared" si="307"/>
        <v/>
      </c>
      <c r="K252" s="92" t="str">
        <f t="shared" si="308"/>
        <v/>
      </c>
      <c r="L252" s="153" t="str">
        <f t="shared" si="320"/>
        <v/>
      </c>
      <c r="M252" s="92" t="str">
        <f t="shared" si="309"/>
        <v/>
      </c>
      <c r="N252" s="187" t="str">
        <f>IF(AND(K252="",M252=""),"",IF(OR(SUM($O$239:$P$243,K$248:K252,M$248:M252)&lt;=25,AND(SUM($O$239:$P$243,K$247:K251,M$247:M251)&lt;=25,SUM($O$239:$P$243,K$248:K252,M$248:M252)&gt;25)),"O","N"))</f>
        <v/>
      </c>
      <c r="O252" s="216" t="str">
        <f>IF(OR(N252="N",N252=""),"",IF(K252="","",IF((25-SUM(O$239:O251,P$239:P251))&gt;K252,K252,25-SUM(O$239:O251,P$239:P251))))</f>
        <v/>
      </c>
      <c r="P252" s="92" t="str">
        <f>IF(OR(N252="N",N252=""),"",IF(M252="","",IF(25-SUM($O$239:O252,$P$239:P251)&gt;M252,M252,25-SUM($O$239:O252,$P$239:P251))))</f>
        <v/>
      </c>
      <c r="Q252" s="94" t="str">
        <f t="shared" si="310"/>
        <v/>
      </c>
      <c r="R252" s="92" t="str">
        <f t="shared" si="311"/>
        <v/>
      </c>
      <c r="S252" s="98" t="str">
        <f t="shared" si="312"/>
        <v/>
      </c>
      <c r="T252" s="20" t="str">
        <f>IF(N252="O",MAX(T$237:T251)+1,"")</f>
        <v/>
      </c>
      <c r="U252" s="20" t="str">
        <f>IF(Q252="O",MAX(U$237:U251)+1,"")</f>
        <v/>
      </c>
      <c r="V252" s="73" t="str">
        <f t="shared" si="313"/>
        <v/>
      </c>
      <c r="W252" s="73" t="str">
        <f t="shared" si="314"/>
        <v/>
      </c>
      <c r="X252" s="73"/>
      <c r="Y252" s="74" t="str">
        <f t="shared" si="291"/>
        <v/>
      </c>
      <c r="Z252" s="74" t="str">
        <f t="shared" si="315"/>
        <v/>
      </c>
      <c r="AA252" s="74"/>
      <c r="AB252" s="75" t="str">
        <f t="shared" si="316"/>
        <v/>
      </c>
      <c r="AC252" s="75" t="str">
        <f t="shared" si="317"/>
        <v/>
      </c>
      <c r="AD252" s="75"/>
      <c r="AE252" s="76" t="str">
        <f t="shared" si="318"/>
        <v/>
      </c>
      <c r="AF252" s="76" t="str">
        <f t="shared" si="319"/>
        <v/>
      </c>
      <c r="AG252" s="76"/>
      <c r="AH252" s="352"/>
      <c r="AI252" s="353" t="str">
        <f t="shared" si="302"/>
        <v/>
      </c>
      <c r="AJ252" s="352"/>
      <c r="AK252" s="352"/>
      <c r="AQ252" s="72" t="str">
        <f t="shared" si="303"/>
        <v/>
      </c>
    </row>
    <row r="253" spans="1:43" x14ac:dyDescent="0.25">
      <c r="A253" s="537"/>
      <c r="B253" s="433"/>
      <c r="C253" s="517"/>
      <c r="D253" s="90"/>
      <c r="E253" s="153"/>
      <c r="F253" s="156"/>
      <c r="G253" s="156" t="str">
        <f t="shared" si="304"/>
        <v/>
      </c>
      <c r="H253" s="156" t="str">
        <f t="shared" si="305"/>
        <v/>
      </c>
      <c r="I253" s="156" t="str">
        <f t="shared" si="306"/>
        <v/>
      </c>
      <c r="J253" s="153" t="str">
        <f t="shared" si="307"/>
        <v/>
      </c>
      <c r="K253" s="92" t="str">
        <f t="shared" si="308"/>
        <v/>
      </c>
      <c r="L253" s="153" t="str">
        <f t="shared" si="320"/>
        <v/>
      </c>
      <c r="M253" s="92" t="str">
        <f t="shared" si="309"/>
        <v/>
      </c>
      <c r="N253" s="187" t="str">
        <f>IF(AND(K253="",M253=""),"",IF(OR(SUM($O$239:$P$243,K$248:K253,M$248:M253)&lt;=25,AND(SUM($O$239:$P$243,K$247:K252,M$247:M252)&lt;=25,SUM($O$239:$P$243,K$248:K253,M$248:M253)&gt;25)),"O","N"))</f>
        <v/>
      </c>
      <c r="O253" s="216" t="str">
        <f>IF(OR(N253="N",N253=""),"",IF(K253="","",IF((25-SUM(O$239:O252,P$239:P252))&gt;K253,K253,25-SUM(O$239:O252,P$239:P252))))</f>
        <v/>
      </c>
      <c r="P253" s="92" t="str">
        <f>IF(OR(N253="N",N253=""),"",IF(M253="","",IF(25-SUM($O$239:O253,$P$239:P252)&gt;M253,M253,25-SUM($O$239:O253,$P$239:P252))))</f>
        <v/>
      </c>
      <c r="Q253" s="94" t="str">
        <f t="shared" si="310"/>
        <v/>
      </c>
      <c r="R253" s="92" t="str">
        <f t="shared" si="311"/>
        <v/>
      </c>
      <c r="S253" s="98" t="str">
        <f t="shared" si="312"/>
        <v/>
      </c>
      <c r="T253" s="20" t="str">
        <f>IF(N253="O",MAX(T$237:T252)+1,"")</f>
        <v/>
      </c>
      <c r="U253" s="20" t="str">
        <f>IF(Q253="O",MAX(U$237:U252)+1,"")</f>
        <v/>
      </c>
      <c r="V253" s="73" t="str">
        <f t="shared" si="313"/>
        <v/>
      </c>
      <c r="W253" s="73" t="str">
        <f t="shared" si="314"/>
        <v/>
      </c>
      <c r="X253" s="73"/>
      <c r="Y253" s="74" t="str">
        <f t="shared" si="291"/>
        <v/>
      </c>
      <c r="Z253" s="74" t="str">
        <f t="shared" si="315"/>
        <v/>
      </c>
      <c r="AA253" s="74"/>
      <c r="AB253" s="75" t="str">
        <f t="shared" si="316"/>
        <v/>
      </c>
      <c r="AC253" s="75" t="str">
        <f t="shared" si="317"/>
        <v/>
      </c>
      <c r="AD253" s="75"/>
      <c r="AE253" s="76" t="str">
        <f t="shared" si="318"/>
        <v/>
      </c>
      <c r="AF253" s="76" t="str">
        <f t="shared" si="319"/>
        <v/>
      </c>
      <c r="AG253" s="76"/>
      <c r="AH253" s="352"/>
      <c r="AI253" s="353" t="str">
        <f t="shared" si="302"/>
        <v/>
      </c>
      <c r="AJ253" s="352"/>
      <c r="AK253" s="352"/>
      <c r="AQ253" s="72" t="str">
        <f t="shared" si="303"/>
        <v/>
      </c>
    </row>
    <row r="254" spans="1:43" x14ac:dyDescent="0.25">
      <c r="A254" s="537"/>
      <c r="B254" s="433"/>
      <c r="C254" s="517"/>
      <c r="D254" s="90"/>
      <c r="E254" s="153"/>
      <c r="F254" s="156"/>
      <c r="G254" s="156" t="str">
        <f t="shared" si="304"/>
        <v/>
      </c>
      <c r="H254" s="156" t="str">
        <f t="shared" si="305"/>
        <v/>
      </c>
      <c r="I254" s="156" t="str">
        <f t="shared" si="306"/>
        <v/>
      </c>
      <c r="J254" s="153" t="str">
        <f t="shared" si="307"/>
        <v/>
      </c>
      <c r="K254" s="92" t="str">
        <f t="shared" si="308"/>
        <v/>
      </c>
      <c r="L254" s="153" t="str">
        <f t="shared" si="320"/>
        <v/>
      </c>
      <c r="M254" s="92" t="str">
        <f t="shared" si="309"/>
        <v/>
      </c>
      <c r="N254" s="187" t="str">
        <f>IF(AND(K254="",M254=""),"",IF(OR(SUM($O$239:$P$243,K$248:K254,M$248:M254)&lt;=25,AND(SUM($O$239:$P$243,K$247:K253,M$247:M253)&lt;=25,SUM($O$239:$P$243,K$248:K254,M$248:M254)&gt;25)),"O","N"))</f>
        <v/>
      </c>
      <c r="O254" s="216" t="str">
        <f>IF(OR(N254="N",N254=""),"",IF(K254="","",IF((25-SUM(O$239:O253,P$239:P253))&gt;K254,K254,25-SUM(O$239:O253,P$239:P253))))</f>
        <v/>
      </c>
      <c r="P254" s="92" t="str">
        <f>IF(OR(N254="N",N254=""),"",IF(M254="","",IF(25-SUM($O$239:O254,$P$239:P253)&gt;M254,M254,25-SUM($O$239:O254,$P$239:P253))))</f>
        <v/>
      </c>
      <c r="Q254" s="94" t="str">
        <f t="shared" si="310"/>
        <v/>
      </c>
      <c r="R254" s="92" t="str">
        <f t="shared" si="311"/>
        <v/>
      </c>
      <c r="S254" s="98" t="str">
        <f t="shared" si="312"/>
        <v/>
      </c>
      <c r="T254" s="20" t="str">
        <f>IF(N254="O",MAX(T$237:T253)+1,"")</f>
        <v/>
      </c>
      <c r="U254" s="20" t="str">
        <f>IF(Q254="O",MAX(U$237:U253)+1,"")</f>
        <v/>
      </c>
      <c r="V254" s="73" t="str">
        <f t="shared" si="313"/>
        <v/>
      </c>
      <c r="W254" s="73" t="str">
        <f t="shared" si="314"/>
        <v/>
      </c>
      <c r="X254" s="73"/>
      <c r="Y254" s="74" t="str">
        <f t="shared" si="291"/>
        <v/>
      </c>
      <c r="Z254" s="74" t="str">
        <f t="shared" si="315"/>
        <v/>
      </c>
      <c r="AA254" s="74"/>
      <c r="AB254" s="75" t="str">
        <f t="shared" si="316"/>
        <v/>
      </c>
      <c r="AC254" s="75" t="str">
        <f t="shared" si="317"/>
        <v/>
      </c>
      <c r="AD254" s="75"/>
      <c r="AE254" s="76" t="str">
        <f t="shared" si="318"/>
        <v/>
      </c>
      <c r="AF254" s="76" t="str">
        <f t="shared" si="319"/>
        <v/>
      </c>
      <c r="AG254" s="76"/>
      <c r="AH254" s="352"/>
      <c r="AI254" s="353" t="str">
        <f t="shared" si="302"/>
        <v/>
      </c>
      <c r="AJ254" s="352"/>
      <c r="AK254" s="352"/>
      <c r="AQ254" s="72" t="str">
        <f t="shared" si="303"/>
        <v/>
      </c>
    </row>
    <row r="255" spans="1:43" x14ac:dyDescent="0.25">
      <c r="A255" s="537"/>
      <c r="B255" s="433"/>
      <c r="C255" s="517"/>
      <c r="D255" s="90"/>
      <c r="E255" s="153"/>
      <c r="F255" s="156"/>
      <c r="G255" s="156" t="str">
        <f t="shared" si="304"/>
        <v/>
      </c>
      <c r="H255" s="156" t="str">
        <f t="shared" si="305"/>
        <v/>
      </c>
      <c r="I255" s="156" t="str">
        <f t="shared" si="306"/>
        <v/>
      </c>
      <c r="J255" s="153" t="str">
        <f t="shared" si="307"/>
        <v/>
      </c>
      <c r="K255" s="92" t="str">
        <f t="shared" si="308"/>
        <v/>
      </c>
      <c r="L255" s="153" t="str">
        <f t="shared" si="320"/>
        <v/>
      </c>
      <c r="M255" s="92" t="str">
        <f t="shared" si="309"/>
        <v/>
      </c>
      <c r="N255" s="187" t="str">
        <f>IF(AND(K255="",M255=""),"",IF(OR(SUM($O$239:$P$243,K$248:K255,M$248:M255)&lt;=25,AND(SUM($O$239:$P$243,K$247:K254,M$247:M254)&lt;=25,SUM($O$239:$P$243,K$248:K255,M$248:M255)&gt;25)),"O","N"))</f>
        <v/>
      </c>
      <c r="O255" s="216" t="str">
        <f>IF(OR(N255="N",N255=""),"",IF(K255="","",IF((25-SUM(O$239:O254,P$239:P254))&gt;K255,K255,25-SUM(O$239:O254,P$239:P254))))</f>
        <v/>
      </c>
      <c r="P255" s="92" t="str">
        <f>IF(OR(N255="N",N255=""),"",IF(M255="","",IF(25-SUM($O$239:O255,$P$239:P254)&gt;M255,M255,25-SUM($O$239:O255,$P$239:P254))))</f>
        <v/>
      </c>
      <c r="Q255" s="94" t="str">
        <f t="shared" si="310"/>
        <v/>
      </c>
      <c r="R255" s="92" t="str">
        <f t="shared" si="311"/>
        <v/>
      </c>
      <c r="S255" s="98" t="str">
        <f t="shared" si="312"/>
        <v/>
      </c>
      <c r="T255" s="20" t="str">
        <f>IF(N255="O",MAX(T$237:T254)+1,"")</f>
        <v/>
      </c>
      <c r="U255" s="20" t="str">
        <f>IF(Q255="O",MAX(U$237:U254)+1,"")</f>
        <v/>
      </c>
      <c r="V255" s="73" t="str">
        <f t="shared" si="313"/>
        <v/>
      </c>
      <c r="W255" s="73" t="str">
        <f t="shared" si="314"/>
        <v/>
      </c>
      <c r="X255" s="73"/>
      <c r="Y255" s="74" t="str">
        <f t="shared" si="291"/>
        <v/>
      </c>
      <c r="Z255" s="74" t="str">
        <f t="shared" si="315"/>
        <v/>
      </c>
      <c r="AA255" s="74"/>
      <c r="AB255" s="75" t="str">
        <f t="shared" si="316"/>
        <v/>
      </c>
      <c r="AC255" s="75" t="str">
        <f t="shared" si="317"/>
        <v/>
      </c>
      <c r="AD255" s="75"/>
      <c r="AE255" s="76" t="str">
        <f t="shared" si="318"/>
        <v/>
      </c>
      <c r="AF255" s="76" t="str">
        <f t="shared" si="319"/>
        <v/>
      </c>
      <c r="AG255" s="76"/>
      <c r="AH255" s="352"/>
      <c r="AI255" s="353" t="str">
        <f t="shared" si="302"/>
        <v/>
      </c>
      <c r="AJ255" s="352"/>
      <c r="AK255" s="352"/>
      <c r="AQ255" s="72" t="str">
        <f t="shared" si="303"/>
        <v/>
      </c>
    </row>
    <row r="256" spans="1:43" x14ac:dyDescent="0.25">
      <c r="A256" s="537"/>
      <c r="B256" s="433"/>
      <c r="C256" s="517"/>
      <c r="D256" s="90"/>
      <c r="E256" s="153"/>
      <c r="F256" s="156"/>
      <c r="G256" s="156" t="str">
        <f t="shared" si="304"/>
        <v/>
      </c>
      <c r="H256" s="156" t="str">
        <f t="shared" si="305"/>
        <v/>
      </c>
      <c r="I256" s="156" t="str">
        <f t="shared" si="306"/>
        <v/>
      </c>
      <c r="J256" s="153" t="str">
        <f t="shared" si="307"/>
        <v/>
      </c>
      <c r="K256" s="92" t="str">
        <f t="shared" si="308"/>
        <v/>
      </c>
      <c r="L256" s="153" t="str">
        <f t="shared" si="320"/>
        <v/>
      </c>
      <c r="M256" s="92" t="str">
        <f t="shared" si="309"/>
        <v/>
      </c>
      <c r="N256" s="187" t="str">
        <f>IF(AND(K256="",M256=""),"",IF(OR(SUM($O$239:$P$243,K$248:K256,M$248:M256)&lt;=25,AND(SUM($O$239:$P$243,K$247:K255,M$247:M255)&lt;=25,SUM($O$239:$P$243,K$248:K256,M$248:M256)&gt;25)),"O","N"))</f>
        <v/>
      </c>
      <c r="O256" s="216" t="str">
        <f>IF(OR(N256="N",N256=""),"",IF(K256="","",IF((25-SUM(O$239:O255,P$239:P255))&gt;K256,K256,25-SUM(O$239:O255,P$239:P255))))</f>
        <v/>
      </c>
      <c r="P256" s="92" t="str">
        <f>IF(OR(N256="N",N256=""),"",IF(M256="","",IF(25-SUM($O$239:O256,$P$239:P255)&gt;M256,M256,25-SUM($O$239:O256,$P$239:P255))))</f>
        <v/>
      </c>
      <c r="Q256" s="94" t="str">
        <f t="shared" si="310"/>
        <v/>
      </c>
      <c r="R256" s="92" t="str">
        <f t="shared" si="311"/>
        <v/>
      </c>
      <c r="S256" s="98" t="str">
        <f t="shared" si="312"/>
        <v/>
      </c>
      <c r="T256" s="20" t="str">
        <f>IF(N256="O",MAX(T$237:T255)+1,"")</f>
        <v/>
      </c>
      <c r="U256" s="20" t="str">
        <f>IF(Q256="O",MAX(U$237:U255)+1,"")</f>
        <v/>
      </c>
      <c r="V256" s="73" t="str">
        <f t="shared" si="313"/>
        <v/>
      </c>
      <c r="W256" s="73" t="str">
        <f t="shared" si="314"/>
        <v/>
      </c>
      <c r="X256" s="73"/>
      <c r="Y256" s="74" t="str">
        <f t="shared" si="291"/>
        <v/>
      </c>
      <c r="Z256" s="74" t="str">
        <f t="shared" si="315"/>
        <v/>
      </c>
      <c r="AA256" s="74"/>
      <c r="AB256" s="75" t="str">
        <f t="shared" si="316"/>
        <v/>
      </c>
      <c r="AC256" s="75" t="str">
        <f t="shared" si="317"/>
        <v/>
      </c>
      <c r="AD256" s="75"/>
      <c r="AE256" s="76" t="str">
        <f t="shared" si="318"/>
        <v/>
      </c>
      <c r="AF256" s="76" t="str">
        <f t="shared" si="319"/>
        <v/>
      </c>
      <c r="AG256" s="76"/>
      <c r="AH256" s="352"/>
      <c r="AI256" s="353" t="str">
        <f t="shared" si="302"/>
        <v/>
      </c>
      <c r="AJ256" s="352"/>
      <c r="AK256" s="352"/>
      <c r="AQ256" s="72" t="str">
        <f t="shared" si="303"/>
        <v/>
      </c>
    </row>
    <row r="257" spans="1:43" x14ac:dyDescent="0.25">
      <c r="A257" s="537"/>
      <c r="B257" s="433"/>
      <c r="C257" s="517"/>
      <c r="D257" s="90"/>
      <c r="E257" s="153"/>
      <c r="F257" s="156"/>
      <c r="G257" s="156" t="str">
        <f t="shared" si="304"/>
        <v/>
      </c>
      <c r="H257" s="156" t="str">
        <f t="shared" si="305"/>
        <v/>
      </c>
      <c r="I257" s="156" t="str">
        <f t="shared" si="306"/>
        <v/>
      </c>
      <c r="J257" s="153" t="str">
        <f t="shared" si="307"/>
        <v/>
      </c>
      <c r="K257" s="92" t="str">
        <f t="shared" si="308"/>
        <v/>
      </c>
      <c r="L257" s="153" t="str">
        <f t="shared" si="320"/>
        <v/>
      </c>
      <c r="M257" s="92" t="str">
        <f t="shared" si="309"/>
        <v/>
      </c>
      <c r="N257" s="187" t="str">
        <f>IF(AND(K257="",M257=""),"",IF(OR(SUM($O$239:$P$243,K$248:K257,M$248:M257)&lt;=25,AND(SUM($O$239:$P$243,K$247:K256,M$247:M256)&lt;=25,SUM($O$239:$P$243,K$248:K257,M$248:M257)&gt;25)),"O","N"))</f>
        <v/>
      </c>
      <c r="O257" s="216" t="str">
        <f>IF(OR(N257="N",N257=""),"",IF(K257="","",IF((25-SUM(O$239:O256,P$239:P256))&gt;K257,K257,25-SUM(O$239:O256,P$239:P256))))</f>
        <v/>
      </c>
      <c r="P257" s="92" t="str">
        <f>IF(OR(N257="N",N257=""),"",IF(M257="","",IF(25-SUM($O$239:O257,$P$239:P256)&gt;M257,M257,25-SUM($O$239:O257,$P$239:P256))))</f>
        <v/>
      </c>
      <c r="Q257" s="94" t="str">
        <f t="shared" si="310"/>
        <v/>
      </c>
      <c r="R257" s="92" t="str">
        <f t="shared" si="311"/>
        <v/>
      </c>
      <c r="S257" s="98" t="str">
        <f t="shared" si="312"/>
        <v/>
      </c>
      <c r="T257" s="20" t="str">
        <f>IF(N257="O",MAX(T$237:T256)+1,"")</f>
        <v/>
      </c>
      <c r="U257" s="20" t="str">
        <f>IF(Q257="O",MAX(U$237:U256)+1,"")</f>
        <v/>
      </c>
      <c r="V257" s="73" t="str">
        <f t="shared" si="313"/>
        <v/>
      </c>
      <c r="W257" s="73" t="str">
        <f t="shared" si="314"/>
        <v/>
      </c>
      <c r="X257" s="73"/>
      <c r="Y257" s="74" t="str">
        <f t="shared" si="291"/>
        <v/>
      </c>
      <c r="Z257" s="74" t="str">
        <f t="shared" si="315"/>
        <v/>
      </c>
      <c r="AA257" s="74"/>
      <c r="AB257" s="75" t="str">
        <f t="shared" si="316"/>
        <v/>
      </c>
      <c r="AC257" s="75" t="str">
        <f t="shared" si="317"/>
        <v/>
      </c>
      <c r="AD257" s="75"/>
      <c r="AE257" s="76" t="str">
        <f t="shared" si="318"/>
        <v/>
      </c>
      <c r="AF257" s="76" t="str">
        <f t="shared" si="319"/>
        <v/>
      </c>
      <c r="AG257" s="76"/>
      <c r="AH257" s="352"/>
      <c r="AI257" s="353" t="str">
        <f t="shared" si="302"/>
        <v/>
      </c>
      <c r="AJ257" s="352"/>
      <c r="AK257" s="352"/>
      <c r="AQ257" s="72" t="str">
        <f t="shared" si="303"/>
        <v/>
      </c>
    </row>
    <row r="258" spans="1:43" x14ac:dyDescent="0.25">
      <c r="A258" s="537"/>
      <c r="B258" s="433"/>
      <c r="C258" s="517"/>
      <c r="D258" s="90"/>
      <c r="E258" s="153"/>
      <c r="F258" s="156"/>
      <c r="G258" s="156" t="str">
        <f t="shared" si="304"/>
        <v/>
      </c>
      <c r="H258" s="156" t="str">
        <f t="shared" si="305"/>
        <v/>
      </c>
      <c r="I258" s="156" t="str">
        <f t="shared" si="306"/>
        <v/>
      </c>
      <c r="J258" s="153" t="str">
        <f t="shared" si="307"/>
        <v/>
      </c>
      <c r="K258" s="92" t="str">
        <f t="shared" si="308"/>
        <v/>
      </c>
      <c r="L258" s="153" t="str">
        <f t="shared" si="320"/>
        <v/>
      </c>
      <c r="M258" s="92" t="str">
        <f t="shared" si="309"/>
        <v/>
      </c>
      <c r="N258" s="187" t="str">
        <f>IF(AND(K258="",M258=""),"",IF(OR(SUM($O$239:$P$243,K$248:K258,M$248:M258)&lt;=25,AND(SUM($O$239:$P$243,K$247:K257,M$247:M257)&lt;=25,SUM($O$239:$P$243,K$248:K258,M$248:M258)&gt;25)),"O","N"))</f>
        <v/>
      </c>
      <c r="O258" s="216" t="str">
        <f>IF(OR(N258="N",N258=""),"",IF(K258="","",IF((25-SUM(O$239:O257,P$239:P257))&gt;K258,K258,25-SUM(O$239:O257,P$239:P257))))</f>
        <v/>
      </c>
      <c r="P258" s="92" t="str">
        <f>IF(OR(N258="N",N258=""),"",IF(M258="","",IF(25-SUM($O$239:O258,$P$239:P257)&gt;M258,M258,25-SUM($O$239:O258,$P$239:P257))))</f>
        <v/>
      </c>
      <c r="Q258" s="94" t="str">
        <f t="shared" si="310"/>
        <v/>
      </c>
      <c r="R258" s="92" t="str">
        <f t="shared" si="311"/>
        <v/>
      </c>
      <c r="S258" s="98" t="str">
        <f t="shared" si="312"/>
        <v/>
      </c>
      <c r="T258" s="20" t="str">
        <f>IF(N258="O",MAX(T$237:T257)+1,"")</f>
        <v/>
      </c>
      <c r="U258" s="20" t="str">
        <f>IF(Q258="O",MAX(U$237:U257)+1,"")</f>
        <v/>
      </c>
      <c r="V258" s="73" t="str">
        <f t="shared" si="313"/>
        <v/>
      </c>
      <c r="W258" s="73" t="str">
        <f t="shared" si="314"/>
        <v/>
      </c>
      <c r="X258" s="73"/>
      <c r="Y258" s="74" t="str">
        <f t="shared" si="291"/>
        <v/>
      </c>
      <c r="Z258" s="74" t="str">
        <f t="shared" si="315"/>
        <v/>
      </c>
      <c r="AA258" s="74"/>
      <c r="AB258" s="75" t="str">
        <f t="shared" si="316"/>
        <v/>
      </c>
      <c r="AC258" s="75" t="str">
        <f t="shared" si="317"/>
        <v/>
      </c>
      <c r="AD258" s="75"/>
      <c r="AE258" s="76" t="str">
        <f t="shared" si="318"/>
        <v/>
      </c>
      <c r="AF258" s="76" t="str">
        <f t="shared" si="319"/>
        <v/>
      </c>
      <c r="AG258" s="76"/>
      <c r="AH258" s="352"/>
      <c r="AI258" s="353" t="str">
        <f t="shared" si="302"/>
        <v/>
      </c>
      <c r="AJ258" s="352"/>
      <c r="AK258" s="352"/>
      <c r="AQ258" s="72" t="str">
        <f t="shared" si="303"/>
        <v/>
      </c>
    </row>
    <row r="259" spans="1:43" x14ac:dyDescent="0.25">
      <c r="A259" s="537"/>
      <c r="B259" s="433"/>
      <c r="C259" s="517"/>
      <c r="D259" s="90"/>
      <c r="E259" s="153"/>
      <c r="F259" s="156"/>
      <c r="G259" s="156" t="str">
        <f t="shared" si="304"/>
        <v/>
      </c>
      <c r="H259" s="156" t="str">
        <f t="shared" si="305"/>
        <v/>
      </c>
      <c r="I259" s="156" t="str">
        <f t="shared" si="306"/>
        <v/>
      </c>
      <c r="J259" s="153" t="str">
        <f t="shared" si="307"/>
        <v/>
      </c>
      <c r="K259" s="92" t="str">
        <f t="shared" si="308"/>
        <v/>
      </c>
      <c r="L259" s="153" t="str">
        <f t="shared" si="320"/>
        <v/>
      </c>
      <c r="M259" s="92" t="str">
        <f t="shared" si="309"/>
        <v/>
      </c>
      <c r="N259" s="187" t="str">
        <f>IF(AND(K259="",M259=""),"",IF(OR(SUM($O$239:$P$243,K$248:K259,M$248:M259)&lt;=25,AND(SUM($O$239:$P$243,K$247:K258,M$247:M258)&lt;=25,SUM($O$239:$P$243,K$248:K259,M$248:M259)&gt;25)),"O","N"))</f>
        <v/>
      </c>
      <c r="O259" s="216" t="str">
        <f>IF(OR(N259="N",N259=""),"",IF(K259="","",IF((25-SUM(O$239:O258,P$239:P258))&gt;K259,K259,25-SUM(O$239:O258,P$239:P258))))</f>
        <v/>
      </c>
      <c r="P259" s="92" t="str">
        <f>IF(OR(N259="N",N259=""),"",IF(M259="","",IF(25-SUM($O$239:O259,$P$239:P258)&gt;M259,M259,25-SUM($O$239:O259,$P$239:P258))))</f>
        <v/>
      </c>
      <c r="Q259" s="94" t="str">
        <f t="shared" si="310"/>
        <v/>
      </c>
      <c r="R259" s="92" t="str">
        <f t="shared" si="311"/>
        <v/>
      </c>
      <c r="S259" s="98" t="str">
        <f t="shared" si="312"/>
        <v/>
      </c>
      <c r="T259" s="20" t="str">
        <f>IF(N259="O",MAX(T$237:T258)+1,"")</f>
        <v/>
      </c>
      <c r="U259" s="20" t="str">
        <f>IF(Q259="O",MAX(U$237:U258)+1,"")</f>
        <v/>
      </c>
      <c r="V259" s="73" t="str">
        <f t="shared" si="313"/>
        <v/>
      </c>
      <c r="W259" s="73" t="str">
        <f t="shared" si="314"/>
        <v/>
      </c>
      <c r="X259" s="73"/>
      <c r="Y259" s="74" t="str">
        <f t="shared" si="291"/>
        <v/>
      </c>
      <c r="Z259" s="74" t="str">
        <f t="shared" si="315"/>
        <v/>
      </c>
      <c r="AA259" s="74"/>
      <c r="AB259" s="75" t="str">
        <f t="shared" si="316"/>
        <v/>
      </c>
      <c r="AC259" s="75" t="str">
        <f t="shared" si="317"/>
        <v/>
      </c>
      <c r="AD259" s="75"/>
      <c r="AE259" s="76" t="str">
        <f t="shared" si="318"/>
        <v/>
      </c>
      <c r="AF259" s="76" t="str">
        <f t="shared" si="319"/>
        <v/>
      </c>
      <c r="AG259" s="76"/>
      <c r="AH259" s="352"/>
      <c r="AI259" s="353" t="str">
        <f t="shared" si="302"/>
        <v/>
      </c>
      <c r="AJ259" s="352"/>
      <c r="AK259" s="352"/>
      <c r="AQ259" s="72" t="str">
        <f t="shared" si="303"/>
        <v/>
      </c>
    </row>
    <row r="260" spans="1:43" x14ac:dyDescent="0.25">
      <c r="A260" s="537"/>
      <c r="B260" s="433"/>
      <c r="C260" s="517"/>
      <c r="D260" s="90"/>
      <c r="E260" s="153"/>
      <c r="F260" s="156"/>
      <c r="G260" s="156" t="str">
        <f t="shared" si="304"/>
        <v/>
      </c>
      <c r="H260" s="156" t="str">
        <f t="shared" si="305"/>
        <v/>
      </c>
      <c r="I260" s="156" t="str">
        <f t="shared" si="306"/>
        <v/>
      </c>
      <c r="J260" s="153" t="str">
        <f t="shared" si="307"/>
        <v/>
      </c>
      <c r="K260" s="92" t="str">
        <f t="shared" si="308"/>
        <v/>
      </c>
      <c r="L260" s="153" t="str">
        <f t="shared" si="320"/>
        <v/>
      </c>
      <c r="M260" s="92" t="str">
        <f t="shared" si="309"/>
        <v/>
      </c>
      <c r="N260" s="187" t="str">
        <f>IF(AND(K260="",M260=""),"",IF(OR(SUM($O$239:$P$243,K$248:K260,M$248:M260)&lt;=25,AND(SUM($O$239:$P$243,K$247:K259,M$247:M259)&lt;=25,SUM($O$239:$P$243,K$248:K260,M$248:M260)&gt;25)),"O","N"))</f>
        <v/>
      </c>
      <c r="O260" s="216" t="str">
        <f>IF(OR(N260="N",N260=""),"",IF(K260="","",IF((25-SUM(O$239:O259,P$239:P259))&gt;K260,K260,25-SUM(O$239:O259,P$239:P259))))</f>
        <v/>
      </c>
      <c r="P260" s="92" t="str">
        <f>IF(OR(N260="N",N260=""),"",IF(M260="","",IF(25-SUM($O$239:O260,$P$239:P259)&gt;M260,M260,25-SUM($O$239:O260,$P$239:P259))))</f>
        <v/>
      </c>
      <c r="Q260" s="94" t="str">
        <f t="shared" si="310"/>
        <v/>
      </c>
      <c r="R260" s="92" t="str">
        <f>IF(Q260="","",IF(AND(N260="O",Q260="O"),IF(K260="","",K260-O260),IF(N260="N",IF(K260="","",K260),"")))</f>
        <v/>
      </c>
      <c r="S260" s="98" t="str">
        <f t="shared" si="312"/>
        <v/>
      </c>
      <c r="T260" s="20" t="str">
        <f>IF(N260="O",MAX(T$237:T259)+1,"")</f>
        <v/>
      </c>
      <c r="U260" s="20" t="str">
        <f>IF(Q260="O",MAX(U$237:U259)+1,"")</f>
        <v/>
      </c>
      <c r="V260" s="73" t="str">
        <f t="shared" si="313"/>
        <v/>
      </c>
      <c r="W260" s="73" t="str">
        <f t="shared" si="314"/>
        <v/>
      </c>
      <c r="X260" s="73"/>
      <c r="Y260" s="74" t="str">
        <f t="shared" si="291"/>
        <v/>
      </c>
      <c r="Z260" s="74" t="str">
        <f t="shared" si="315"/>
        <v/>
      </c>
      <c r="AA260" s="74"/>
      <c r="AB260" s="75" t="str">
        <f t="shared" si="316"/>
        <v/>
      </c>
      <c r="AC260" s="75" t="str">
        <f t="shared" si="317"/>
        <v/>
      </c>
      <c r="AD260" s="75"/>
      <c r="AE260" s="76" t="str">
        <f t="shared" si="318"/>
        <v/>
      </c>
      <c r="AF260" s="76" t="str">
        <f t="shared" si="319"/>
        <v/>
      </c>
      <c r="AG260" s="76"/>
      <c r="AH260" s="352"/>
      <c r="AI260" s="353" t="str">
        <f t="shared" si="302"/>
        <v/>
      </c>
      <c r="AJ260" s="352"/>
      <c r="AK260" s="352"/>
      <c r="AQ260" s="72" t="str">
        <f t="shared" si="303"/>
        <v/>
      </c>
    </row>
    <row r="261" spans="1:43" ht="17.25" x14ac:dyDescent="0.3">
      <c r="A261" s="537"/>
      <c r="B261" s="433"/>
      <c r="C261" s="517"/>
      <c r="D261" s="144"/>
      <c r="E261" s="174"/>
      <c r="F261" s="175"/>
      <c r="G261" s="175"/>
      <c r="H261" s="538" t="s">
        <v>26</v>
      </c>
      <c r="I261" s="538"/>
      <c r="J261" s="154">
        <f>SUM(J248:J257)</f>
        <v>0</v>
      </c>
      <c r="K261" s="118">
        <f>SUM(K239:K260)</f>
        <v>0</v>
      </c>
      <c r="L261" s="154">
        <f>SUM(L248:L257)</f>
        <v>0</v>
      </c>
      <c r="M261" s="118">
        <f>L261*24</f>
        <v>0</v>
      </c>
      <c r="N261" s="119"/>
      <c r="O261" s="539">
        <f>SUM(O239:P260)</f>
        <v>0</v>
      </c>
      <c r="P261" s="539"/>
      <c r="Q261" s="248"/>
      <c r="R261" s="247">
        <f>SUM(R243:R260)</f>
        <v>0</v>
      </c>
      <c r="S261" s="247">
        <f>SUM(S243:S260)</f>
        <v>0</v>
      </c>
      <c r="V261" s="357"/>
      <c r="W261" s="390">
        <f>SUM(W239:W260)</f>
        <v>0</v>
      </c>
      <c r="X261" s="492">
        <f>CEILING(W261,0.25)</f>
        <v>0</v>
      </c>
      <c r="Y261" s="358"/>
      <c r="Z261" s="391">
        <f>SUM(Z239:Z260)</f>
        <v>0</v>
      </c>
      <c r="AA261" s="493">
        <f>CEILING(Z261,0.25)</f>
        <v>0</v>
      </c>
      <c r="AB261" s="359"/>
      <c r="AC261" s="392">
        <f>SUM(AC239:AC260)</f>
        <v>0</v>
      </c>
      <c r="AD261" s="494">
        <f>CEILING(AC261,0.25)</f>
        <v>0</v>
      </c>
      <c r="AE261" s="360"/>
      <c r="AF261" s="393">
        <f>SUM(AF239:AF260)</f>
        <v>0</v>
      </c>
      <c r="AG261" s="495">
        <f>CEILING(AF261,0.25)</f>
        <v>0</v>
      </c>
      <c r="AH261" s="352"/>
      <c r="AI261" s="490">
        <f>SUM(AI239:AI260)</f>
        <v>0</v>
      </c>
      <c r="AJ261" s="352"/>
      <c r="AK261" s="352"/>
      <c r="AQ261" s="72" t="str">
        <f t="shared" si="303"/>
        <v/>
      </c>
    </row>
    <row r="262" spans="1:43" ht="18" thickBot="1" x14ac:dyDescent="0.35">
      <c r="A262" s="249"/>
      <c r="B262" s="250"/>
      <c r="C262" s="250"/>
      <c r="D262" s="250"/>
      <c r="E262" s="250"/>
      <c r="F262" s="250"/>
      <c r="G262" s="250"/>
      <c r="H262" s="250"/>
      <c r="I262" s="250"/>
      <c r="J262" s="250"/>
      <c r="K262" s="251">
        <f>CEILING(K261,0.25)</f>
        <v>0</v>
      </c>
      <c r="L262" s="252"/>
      <c r="M262" s="251">
        <f>CEILING(M261,0.25)</f>
        <v>0</v>
      </c>
      <c r="N262" s="252"/>
      <c r="O262" s="498">
        <f>CEILING(O261,0.25)</f>
        <v>0</v>
      </c>
      <c r="P262" s="498">
        <f>CEILING(P261,0.25)</f>
        <v>0</v>
      </c>
      <c r="Q262" s="250"/>
      <c r="R262" s="250"/>
      <c r="S262" s="253"/>
      <c r="V262" s="357"/>
      <c r="W262" s="390">
        <f>SUMPRODUCT(V239:V260,W239:W260)</f>
        <v>0</v>
      </c>
      <c r="X262" s="492"/>
      <c r="Y262" s="358"/>
      <c r="Z262" s="391">
        <f>SUMPRODUCT(Y239:Y260,Z239:Z260)</f>
        <v>0</v>
      </c>
      <c r="AA262" s="493"/>
      <c r="AB262" s="359"/>
      <c r="AC262" s="392">
        <f>SUMPRODUCT(AB239:AB260,AC239:AC260)</f>
        <v>0</v>
      </c>
      <c r="AD262" s="494"/>
      <c r="AE262" s="360"/>
      <c r="AF262" s="393">
        <f>SUMPRODUCT(AE239:AE260,AF239:AF260)</f>
        <v>0</v>
      </c>
      <c r="AG262" s="495"/>
      <c r="AH262" s="352"/>
      <c r="AI262" s="490"/>
      <c r="AJ262" s="352"/>
      <c r="AK262" s="352"/>
      <c r="AQ262" s="72" t="str">
        <f t="shared" si="303"/>
        <v/>
      </c>
    </row>
    <row r="263" spans="1:43" x14ac:dyDescent="0.25">
      <c r="A263" s="499">
        <f>EDATE(A237,1)</f>
        <v>43374</v>
      </c>
      <c r="B263" s="431">
        <f ca="1">VLOOKUP($B$1,INFOS!A:AV,39,FALSE)</f>
        <v>362</v>
      </c>
      <c r="C263" s="501" t="s">
        <v>27</v>
      </c>
      <c r="D263" s="533" t="s">
        <v>148</v>
      </c>
      <c r="E263" s="534"/>
      <c r="F263" s="534"/>
      <c r="G263" s="534"/>
      <c r="H263" s="534"/>
      <c r="I263" s="534"/>
      <c r="J263" s="534"/>
      <c r="K263" s="534"/>
      <c r="L263" s="534"/>
      <c r="M263" s="535"/>
      <c r="N263" s="530" t="s">
        <v>28</v>
      </c>
      <c r="O263" s="531"/>
      <c r="P263" s="531"/>
      <c r="Q263" s="532"/>
      <c r="R263" s="529">
        <f>R261</f>
        <v>0</v>
      </c>
      <c r="S263" s="528">
        <f>S261</f>
        <v>0</v>
      </c>
      <c r="V263" s="361"/>
      <c r="W263" s="362"/>
      <c r="X263" s="362"/>
      <c r="Y263" s="361" t="str">
        <f t="shared" ref="Y263:Y286" si="321">IF(Z263&lt;&gt;"",IF($B$5="temps complet",INDEX(TC_Sup_14,MATCH($B$3,INDICES_BRUT,0),MATCH($B$6,TC_NBI_Sup_14,0)),IF($B$5="temps partiel",INDEX(TP_Sup_14,MATCH($B$3,INDICES_BRUT,0),MATCH($B$6,TP_NBI_Sup_14,0)))),"")</f>
        <v/>
      </c>
      <c r="Z263" s="362"/>
      <c r="AA263" s="362"/>
      <c r="AB263" s="362"/>
      <c r="AC263" s="362"/>
      <c r="AD263" s="362"/>
      <c r="AE263" s="362"/>
      <c r="AF263" s="362"/>
      <c r="AG263" s="362"/>
      <c r="AH263" s="363"/>
      <c r="AI263" s="364"/>
      <c r="AJ263" s="363"/>
      <c r="AK263" s="363"/>
      <c r="AQ263" s="241"/>
    </row>
    <row r="264" spans="1:43" ht="19.5" customHeight="1" x14ac:dyDescent="0.25">
      <c r="A264" s="500"/>
      <c r="B264" s="432">
        <f ca="1">VLOOKUP($B$1,INFOS!A:AV,41,FALSE)</f>
        <v>0.8</v>
      </c>
      <c r="C264" s="501"/>
      <c r="D264" s="505"/>
      <c r="E264" s="505"/>
      <c r="F264" s="505"/>
      <c r="G264" s="505"/>
      <c r="H264" s="505"/>
      <c r="I264" s="505"/>
      <c r="J264" s="505"/>
      <c r="K264" s="505"/>
      <c r="L264" s="505"/>
      <c r="M264" s="506"/>
      <c r="N264" s="510"/>
      <c r="O264" s="511"/>
      <c r="P264" s="511"/>
      <c r="Q264" s="512"/>
      <c r="R264" s="514"/>
      <c r="S264" s="516"/>
      <c r="V264" s="361"/>
      <c r="W264" s="361"/>
      <c r="X264" s="361"/>
      <c r="Y264" s="361" t="str">
        <f t="shared" si="321"/>
        <v/>
      </c>
      <c r="Z264" s="361"/>
      <c r="AA264" s="361"/>
      <c r="AB264" s="361"/>
      <c r="AC264" s="361"/>
      <c r="AD264" s="361"/>
      <c r="AE264" s="361"/>
      <c r="AF264" s="361"/>
      <c r="AG264" s="361"/>
      <c r="AH264" s="363"/>
      <c r="AI264" s="364"/>
      <c r="AJ264" s="363"/>
      <c r="AK264" s="363"/>
      <c r="AQ264" s="241"/>
    </row>
    <row r="265" spans="1:43" x14ac:dyDescent="0.25">
      <c r="A265" s="500"/>
      <c r="B265" s="5" t="str">
        <f ca="1">IF($B264&lt;&gt;100%,"temps partiel","temps complet")</f>
        <v>temps partiel</v>
      </c>
      <c r="C265" s="501"/>
      <c r="D265" s="124" t="str">
        <f>IF(ROWS($D$265:D265)&lt;=MAX($U$239:$U$260),INDEX($D$239:$D$260,MATCH(ROWS($D$265:D265),$U$239:$U$260,0)),"")</f>
        <v/>
      </c>
      <c r="E265" s="152" t="str">
        <f t="shared" ref="E265:M272" si="322">IF($D265&lt;&gt;"",IFERROR(VLOOKUP($D265,$D$248:$S$260,COLUMN(B$1),0),""),"")</f>
        <v/>
      </c>
      <c r="F265" s="152" t="str">
        <f t="shared" si="322"/>
        <v/>
      </c>
      <c r="G265" s="152" t="str">
        <f t="shared" si="322"/>
        <v/>
      </c>
      <c r="H265" s="152" t="str">
        <f t="shared" si="322"/>
        <v/>
      </c>
      <c r="I265" s="152" t="str">
        <f t="shared" si="322"/>
        <v/>
      </c>
      <c r="J265" s="152" t="str">
        <f t="shared" si="322"/>
        <v/>
      </c>
      <c r="K265" s="113" t="str">
        <f t="shared" si="322"/>
        <v/>
      </c>
      <c r="L265" s="152" t="str">
        <f t="shared" si="322"/>
        <v/>
      </c>
      <c r="M265" s="113" t="str">
        <f t="shared" si="322"/>
        <v/>
      </c>
      <c r="N265" s="189" t="str">
        <f t="shared" ref="N265:N272" si="323">IF(OR(O265&lt;&gt;"",P265&lt;&gt;""),"O","")</f>
        <v/>
      </c>
      <c r="O265" s="190" t="str">
        <f t="shared" ref="O265:O272" si="324">IF(D265&lt;&gt;"",IFERROR(VLOOKUP($D265,$D$248:$S$260,COLUMN(O$1),0),""),"")</f>
        <v/>
      </c>
      <c r="P265" s="190" t="str">
        <f t="shared" ref="P265:P272" si="325">IF(D265&lt;&gt;"",IFERROR(VLOOKUP($D265,$D$248:$S$260,COLUMN(P$1),0),""),"")</f>
        <v/>
      </c>
      <c r="Q265" s="191"/>
      <c r="R265" s="191"/>
      <c r="S265" s="192"/>
      <c r="T265" s="20" t="str">
        <f>IF(N265="O",MAX(T$263:T264)+1,"")</f>
        <v/>
      </c>
      <c r="U265" s="20" t="str">
        <f>IF(Q265="O",MAX(U$263:U264)+1,"")</f>
        <v/>
      </c>
      <c r="V265" s="73" t="str">
        <f t="shared" ref="V265:V272" si="326">IF(W265&lt;&gt;"",IF($B$5="temps complet",INDEX(TC_0_à_14,MATCH($B$3,INDICES_BRUT,0),MATCH($B$6,TC_NBI_0_à_14,0)),IF($B$5="temps partiel",INDEX(TP_0_à_14,MATCH($B$3,INDICES_BRUT,0),MATCH($B$6,TP_NBI_0_à_14,0)))),"")</f>
        <v/>
      </c>
      <c r="W265" s="73" t="str">
        <f t="shared" ref="W265:W272" si="327">IF(T265="","",IF(OR(AQ265="D",AQ265="F"),"",IF(OR(AND(N265="O",Q265="",P265&lt;=14),AND(N265="O",Q265="O",P265&lt;=14)),P265,14)))</f>
        <v/>
      </c>
      <c r="X265" s="73"/>
      <c r="Y265" s="74" t="str">
        <f t="shared" si="321"/>
        <v/>
      </c>
      <c r="Z265" s="74" t="str">
        <f t="shared" ref="Z265:Z272" si="328">IF(T265="","",IF(OR(AQ265="D",AQ265="F"),"",IF(OR(AND(N265="O",Q265="",P265&gt;14),AND(N265="O",Q265="O",P265&gt;14)),P265-14,"")))</f>
        <v/>
      </c>
      <c r="AA265" s="74"/>
      <c r="AB265" s="75" t="str">
        <f t="shared" ref="AB265:AB272" si="329">IF(AC265&lt;&gt;"",IF($B$5="temps complet",VLOOKUP($B$3,ZONE_TC,15,FALSE),IF($B$5="temps partiel",VLOOKUP($B$3,ZONE_TP,29,FALSE))),"")</f>
        <v/>
      </c>
      <c r="AC265" s="75" t="str">
        <f t="shared" ref="AC265:AC272" si="330">IF(T265="","",IF(OR(AND(OR(AQ265="D",AQ265="F"),N265="O",Q265=""),AND(OR(AQ265="D",AQ265="F"),N265="O",Q265="O")),P265,""))</f>
        <v/>
      </c>
      <c r="AD265" s="75"/>
      <c r="AE265" s="76" t="str">
        <f t="shared" ref="AE265:AE272" si="331">IF(AF265&lt;&gt;"",IF($B$5="temps complet",VLOOKUP($B$3,ZONE_TC,16,FALSE),IF($B$5="temps partiel",VLOOKUP($B$3,ZONE_TP,30,FALSE))),"")</f>
        <v/>
      </c>
      <c r="AF265" s="76" t="str">
        <f t="shared" ref="AF265:AF272" si="332">IF(T265="","",IF(O265="","",O265))</f>
        <v/>
      </c>
      <c r="AG265" s="76"/>
      <c r="AH265" s="352"/>
      <c r="AI265" s="353" t="str">
        <f t="shared" ref="AI265:AI286" si="333">IF(AND(W265="",Z265="",AC265=""),"",IF(WEEKDAY(D265,2)=6,SUM(W265,Z265,AC265)*V265/2,""))</f>
        <v/>
      </c>
      <c r="AJ265" s="352"/>
      <c r="AK265" s="352"/>
      <c r="AQ265" s="72" t="str">
        <f t="shared" ref="AQ265:AQ288" si="334">IF(D265&lt;&gt;"",IF(AND(ISERROR(VLOOKUP(D265,$AU$30:$AU$42,1,0)),WEEKDAY(D265,2)&lt;=6),"",IF(WEEKDAY(D265,2)&gt;6,"D",IF(VLOOKUP(D265,$AU$30:$AU$42,1,0),"F",""))),"")</f>
        <v/>
      </c>
    </row>
    <row r="266" spans="1:43" x14ac:dyDescent="0.25">
      <c r="A266" s="500"/>
      <c r="B266" s="5" t="str">
        <f>$B$6</f>
        <v>NBI 20 pts</v>
      </c>
      <c r="C266" s="501"/>
      <c r="D266" s="124" t="str">
        <f>IF(ROWS($D$265:D266)&lt;=MAX($U$239:$U$260),INDEX($D$239:$D$260,MATCH(ROWS($D$265:D266),$U$239:$U$260,0)),"")</f>
        <v/>
      </c>
      <c r="E266" s="152" t="str">
        <f t="shared" si="322"/>
        <v/>
      </c>
      <c r="F266" s="152" t="str">
        <f t="shared" si="322"/>
        <v/>
      </c>
      <c r="G266" s="152" t="str">
        <f t="shared" si="322"/>
        <v/>
      </c>
      <c r="H266" s="152" t="str">
        <f t="shared" si="322"/>
        <v/>
      </c>
      <c r="I266" s="152" t="str">
        <f t="shared" si="322"/>
        <v/>
      </c>
      <c r="J266" s="152" t="str">
        <f t="shared" si="322"/>
        <v/>
      </c>
      <c r="K266" s="113" t="str">
        <f t="shared" si="322"/>
        <v/>
      </c>
      <c r="L266" s="152" t="str">
        <f t="shared" si="322"/>
        <v/>
      </c>
      <c r="M266" s="113" t="str">
        <f t="shared" si="322"/>
        <v/>
      </c>
      <c r="N266" s="193" t="str">
        <f t="shared" si="323"/>
        <v/>
      </c>
      <c r="O266" s="195" t="str">
        <f t="shared" si="324"/>
        <v/>
      </c>
      <c r="P266" s="195" t="str">
        <f t="shared" si="325"/>
        <v/>
      </c>
      <c r="Q266" s="194"/>
      <c r="R266" s="194"/>
      <c r="S266" s="196"/>
      <c r="T266" s="20" t="str">
        <f>IF(N266="O",MAX(T$263:T265)+1,"")</f>
        <v/>
      </c>
      <c r="U266" s="20" t="str">
        <f>IF(Q266="O",MAX(U$263:U265)+1,"")</f>
        <v/>
      </c>
      <c r="V266" s="73" t="str">
        <f t="shared" si="326"/>
        <v/>
      </c>
      <c r="W266" s="73" t="str">
        <f t="shared" si="327"/>
        <v/>
      </c>
      <c r="X266" s="73"/>
      <c r="Y266" s="74" t="str">
        <f t="shared" si="321"/>
        <v/>
      </c>
      <c r="Z266" s="74" t="str">
        <f t="shared" si="328"/>
        <v/>
      </c>
      <c r="AA266" s="74"/>
      <c r="AB266" s="75" t="str">
        <f t="shared" si="329"/>
        <v/>
      </c>
      <c r="AC266" s="75" t="str">
        <f t="shared" si="330"/>
        <v/>
      </c>
      <c r="AD266" s="75"/>
      <c r="AE266" s="76" t="str">
        <f t="shared" si="331"/>
        <v/>
      </c>
      <c r="AF266" s="76" t="str">
        <f t="shared" si="332"/>
        <v/>
      </c>
      <c r="AG266" s="76"/>
      <c r="AH266" s="352"/>
      <c r="AI266" s="353" t="str">
        <f t="shared" si="333"/>
        <v/>
      </c>
      <c r="AJ266" s="352"/>
      <c r="AK266" s="352"/>
      <c r="AQ266" s="72" t="str">
        <f t="shared" si="334"/>
        <v/>
      </c>
    </row>
    <row r="267" spans="1:43" x14ac:dyDescent="0.25">
      <c r="A267" s="500"/>
      <c r="B267" s="432">
        <f ca="1">VLOOKUP($B$1,INFOS!A:AV,40,FALSE)</f>
        <v>12</v>
      </c>
      <c r="C267" s="501"/>
      <c r="D267" s="124" t="str">
        <f>IF(ROWS($D$265:D267)&lt;=MAX($U$239:$U$260),INDEX($D$239:$D$260,MATCH(ROWS($D$265:D267),$U$239:$U$260,0)),"")</f>
        <v/>
      </c>
      <c r="E267" s="152" t="str">
        <f t="shared" si="322"/>
        <v/>
      </c>
      <c r="F267" s="152" t="str">
        <f t="shared" si="322"/>
        <v/>
      </c>
      <c r="G267" s="152" t="str">
        <f t="shared" si="322"/>
        <v/>
      </c>
      <c r="H267" s="152" t="str">
        <f t="shared" si="322"/>
        <v/>
      </c>
      <c r="I267" s="152" t="str">
        <f t="shared" si="322"/>
        <v/>
      </c>
      <c r="J267" s="152" t="str">
        <f t="shared" si="322"/>
        <v/>
      </c>
      <c r="K267" s="113" t="str">
        <f t="shared" si="322"/>
        <v/>
      </c>
      <c r="L267" s="152" t="str">
        <f t="shared" si="322"/>
        <v/>
      </c>
      <c r="M267" s="113" t="str">
        <f t="shared" si="322"/>
        <v/>
      </c>
      <c r="N267" s="193" t="str">
        <f t="shared" si="323"/>
        <v/>
      </c>
      <c r="O267" s="195" t="str">
        <f t="shared" si="324"/>
        <v/>
      </c>
      <c r="P267" s="195" t="str">
        <f t="shared" si="325"/>
        <v/>
      </c>
      <c r="Q267" s="194"/>
      <c r="R267" s="194"/>
      <c r="S267" s="196"/>
      <c r="T267" s="20" t="str">
        <f>IF(N267="O",MAX(T$263:T266)+1,"")</f>
        <v/>
      </c>
      <c r="U267" s="20" t="str">
        <f>IF(Q267="O",MAX(U$263:U266)+1,"")</f>
        <v/>
      </c>
      <c r="V267" s="73" t="str">
        <f t="shared" si="326"/>
        <v/>
      </c>
      <c r="W267" s="73" t="str">
        <f t="shared" si="327"/>
        <v/>
      </c>
      <c r="X267" s="73"/>
      <c r="Y267" s="74" t="str">
        <f t="shared" si="321"/>
        <v/>
      </c>
      <c r="Z267" s="74" t="str">
        <f t="shared" si="328"/>
        <v/>
      </c>
      <c r="AA267" s="74"/>
      <c r="AB267" s="75" t="str">
        <f t="shared" si="329"/>
        <v/>
      </c>
      <c r="AC267" s="75" t="str">
        <f t="shared" si="330"/>
        <v/>
      </c>
      <c r="AD267" s="75"/>
      <c r="AE267" s="76" t="str">
        <f t="shared" si="331"/>
        <v/>
      </c>
      <c r="AF267" s="76" t="str">
        <f t="shared" si="332"/>
        <v/>
      </c>
      <c r="AG267" s="76"/>
      <c r="AH267" s="352"/>
      <c r="AI267" s="353" t="str">
        <f t="shared" si="333"/>
        <v/>
      </c>
      <c r="AJ267" s="352"/>
      <c r="AK267" s="352"/>
      <c r="AQ267" s="72" t="str">
        <f t="shared" si="334"/>
        <v/>
      </c>
    </row>
    <row r="268" spans="1:43" x14ac:dyDescent="0.25">
      <c r="A268" s="500"/>
      <c r="B268" s="445"/>
      <c r="C268" s="501"/>
      <c r="D268" s="124" t="str">
        <f>IF(ROWS($D$265:D268)&lt;=MAX($U$239:$U$260),INDEX($D$239:$D$260,MATCH(ROWS($D$265:D268),$U$239:$U$260,0)),"")</f>
        <v/>
      </c>
      <c r="E268" s="152" t="str">
        <f t="shared" si="322"/>
        <v/>
      </c>
      <c r="F268" s="152" t="str">
        <f t="shared" si="322"/>
        <v/>
      </c>
      <c r="G268" s="152" t="str">
        <f t="shared" si="322"/>
        <v/>
      </c>
      <c r="H268" s="152" t="str">
        <f t="shared" si="322"/>
        <v/>
      </c>
      <c r="I268" s="152" t="str">
        <f t="shared" si="322"/>
        <v/>
      </c>
      <c r="J268" s="152" t="str">
        <f t="shared" si="322"/>
        <v/>
      </c>
      <c r="K268" s="113" t="str">
        <f t="shared" si="322"/>
        <v/>
      </c>
      <c r="L268" s="152" t="str">
        <f t="shared" si="322"/>
        <v/>
      </c>
      <c r="M268" s="113" t="str">
        <f t="shared" si="322"/>
        <v/>
      </c>
      <c r="N268" s="193" t="str">
        <f t="shared" si="323"/>
        <v/>
      </c>
      <c r="O268" s="195" t="str">
        <f t="shared" si="324"/>
        <v/>
      </c>
      <c r="P268" s="195" t="str">
        <f t="shared" si="325"/>
        <v/>
      </c>
      <c r="Q268" s="194"/>
      <c r="R268" s="194"/>
      <c r="S268" s="196"/>
      <c r="T268" s="20" t="str">
        <f>IF(N268="O",MAX(T$263:T267)+1,"")</f>
        <v/>
      </c>
      <c r="U268" s="20" t="str">
        <f>IF(Q268="O",MAX(U$263:U267)+1,"")</f>
        <v/>
      </c>
      <c r="V268" s="73" t="str">
        <f t="shared" si="326"/>
        <v/>
      </c>
      <c r="W268" s="73" t="str">
        <f t="shared" si="327"/>
        <v/>
      </c>
      <c r="X268" s="73"/>
      <c r="Y268" s="74" t="str">
        <f t="shared" si="321"/>
        <v/>
      </c>
      <c r="Z268" s="74" t="str">
        <f t="shared" si="328"/>
        <v/>
      </c>
      <c r="AA268" s="74"/>
      <c r="AB268" s="75" t="str">
        <f t="shared" si="329"/>
        <v/>
      </c>
      <c r="AC268" s="75" t="str">
        <f t="shared" si="330"/>
        <v/>
      </c>
      <c r="AD268" s="75"/>
      <c r="AE268" s="76" t="str">
        <f t="shared" si="331"/>
        <v/>
      </c>
      <c r="AF268" s="76" t="str">
        <f t="shared" si="332"/>
        <v/>
      </c>
      <c r="AG268" s="76"/>
      <c r="AH268" s="352"/>
      <c r="AI268" s="353" t="str">
        <f t="shared" si="333"/>
        <v/>
      </c>
      <c r="AJ268" s="352"/>
      <c r="AK268" s="352"/>
      <c r="AQ268" s="72" t="str">
        <f t="shared" si="334"/>
        <v/>
      </c>
    </row>
    <row r="269" spans="1:43" x14ac:dyDescent="0.25">
      <c r="A269" s="500"/>
      <c r="B269" s="445"/>
      <c r="C269" s="501"/>
      <c r="D269" s="124" t="str">
        <f>IF(ROWS($D$265:D269)&lt;=MAX($U$239:$U$260),INDEX($D$239:$D$260,MATCH(ROWS($D$265:D269),$U$239:$U$260,0)),"")</f>
        <v/>
      </c>
      <c r="E269" s="152" t="str">
        <f t="shared" si="322"/>
        <v/>
      </c>
      <c r="F269" s="152" t="str">
        <f t="shared" si="322"/>
        <v/>
      </c>
      <c r="G269" s="152" t="str">
        <f t="shared" si="322"/>
        <v/>
      </c>
      <c r="H269" s="152" t="str">
        <f t="shared" si="322"/>
        <v/>
      </c>
      <c r="I269" s="152" t="str">
        <f t="shared" si="322"/>
        <v/>
      </c>
      <c r="J269" s="152" t="str">
        <f t="shared" si="322"/>
        <v/>
      </c>
      <c r="K269" s="113" t="str">
        <f t="shared" si="322"/>
        <v/>
      </c>
      <c r="L269" s="152" t="str">
        <f t="shared" si="322"/>
        <v/>
      </c>
      <c r="M269" s="113" t="str">
        <f t="shared" si="322"/>
        <v/>
      </c>
      <c r="N269" s="193" t="str">
        <f t="shared" si="323"/>
        <v/>
      </c>
      <c r="O269" s="195" t="str">
        <f t="shared" si="324"/>
        <v/>
      </c>
      <c r="P269" s="195" t="str">
        <f t="shared" si="325"/>
        <v/>
      </c>
      <c r="Q269" s="194"/>
      <c r="R269" s="194"/>
      <c r="S269" s="196"/>
      <c r="T269" s="20" t="str">
        <f>IF(N269="O",MAX(T$263:T268)+1,"")</f>
        <v/>
      </c>
      <c r="U269" s="20" t="str">
        <f>IF(Q269="O",MAX(U$263:U268)+1,"")</f>
        <v/>
      </c>
      <c r="V269" s="73" t="str">
        <f t="shared" si="326"/>
        <v/>
      </c>
      <c r="W269" s="73" t="str">
        <f t="shared" si="327"/>
        <v/>
      </c>
      <c r="X269" s="73"/>
      <c r="Y269" s="74" t="str">
        <f t="shared" si="321"/>
        <v/>
      </c>
      <c r="Z269" s="74" t="str">
        <f t="shared" si="328"/>
        <v/>
      </c>
      <c r="AA269" s="74"/>
      <c r="AB269" s="75" t="str">
        <f t="shared" si="329"/>
        <v/>
      </c>
      <c r="AC269" s="75" t="str">
        <f t="shared" si="330"/>
        <v/>
      </c>
      <c r="AD269" s="75"/>
      <c r="AE269" s="76" t="str">
        <f t="shared" si="331"/>
        <v/>
      </c>
      <c r="AF269" s="76" t="str">
        <f t="shared" si="332"/>
        <v/>
      </c>
      <c r="AG269" s="76"/>
      <c r="AH269" s="352"/>
      <c r="AI269" s="353" t="str">
        <f t="shared" si="333"/>
        <v/>
      </c>
      <c r="AJ269" s="352"/>
      <c r="AK269" s="352"/>
      <c r="AQ269" s="72" t="str">
        <f t="shared" si="334"/>
        <v/>
      </c>
    </row>
    <row r="270" spans="1:43" x14ac:dyDescent="0.25">
      <c r="A270" s="500"/>
      <c r="B270" s="432" t="str">
        <f ca="1">VLOOKUP($B$1,INFOS!A:AV,9,FALSE)</f>
        <v>Pôle Population</v>
      </c>
      <c r="C270" s="501"/>
      <c r="D270" s="124" t="str">
        <f>IF(ROWS($D$265:D270)&lt;=MAX($U$239:$U$260),INDEX($D$239:$D$260,MATCH(ROWS($D$265:D270),$U$239:$U$260,0)),"")</f>
        <v/>
      </c>
      <c r="E270" s="152" t="str">
        <f t="shared" si="322"/>
        <v/>
      </c>
      <c r="F270" s="152" t="str">
        <f t="shared" si="322"/>
        <v/>
      </c>
      <c r="G270" s="152" t="str">
        <f t="shared" si="322"/>
        <v/>
      </c>
      <c r="H270" s="152" t="str">
        <f t="shared" si="322"/>
        <v/>
      </c>
      <c r="I270" s="152" t="str">
        <f t="shared" si="322"/>
        <v/>
      </c>
      <c r="J270" s="152" t="str">
        <f t="shared" si="322"/>
        <v/>
      </c>
      <c r="K270" s="113" t="str">
        <f t="shared" si="322"/>
        <v/>
      </c>
      <c r="L270" s="152" t="str">
        <f t="shared" si="322"/>
        <v/>
      </c>
      <c r="M270" s="113" t="str">
        <f t="shared" si="322"/>
        <v/>
      </c>
      <c r="N270" s="193" t="str">
        <f t="shared" si="323"/>
        <v/>
      </c>
      <c r="O270" s="195" t="str">
        <f t="shared" si="324"/>
        <v/>
      </c>
      <c r="P270" s="195" t="str">
        <f t="shared" si="325"/>
        <v/>
      </c>
      <c r="Q270" s="194"/>
      <c r="R270" s="194"/>
      <c r="S270" s="196"/>
      <c r="T270" s="20" t="str">
        <f>IF(N270="O",MAX(T$263:T269)+1,"")</f>
        <v/>
      </c>
      <c r="U270" s="20" t="str">
        <f>IF(Q270="O",MAX(U$263:U269)+1,"")</f>
        <v/>
      </c>
      <c r="V270" s="73" t="str">
        <f t="shared" si="326"/>
        <v/>
      </c>
      <c r="W270" s="73" t="str">
        <f t="shared" si="327"/>
        <v/>
      </c>
      <c r="X270" s="73"/>
      <c r="Y270" s="74" t="str">
        <f t="shared" si="321"/>
        <v/>
      </c>
      <c r="Z270" s="74" t="str">
        <f t="shared" si="328"/>
        <v/>
      </c>
      <c r="AA270" s="74"/>
      <c r="AB270" s="75" t="str">
        <f t="shared" si="329"/>
        <v/>
      </c>
      <c r="AC270" s="75" t="str">
        <f t="shared" si="330"/>
        <v/>
      </c>
      <c r="AD270" s="75"/>
      <c r="AE270" s="76" t="str">
        <f t="shared" si="331"/>
        <v/>
      </c>
      <c r="AF270" s="76" t="str">
        <f t="shared" si="332"/>
        <v/>
      </c>
      <c r="AG270" s="76"/>
      <c r="AH270" s="352"/>
      <c r="AI270" s="353" t="str">
        <f t="shared" si="333"/>
        <v/>
      </c>
      <c r="AJ270" s="352"/>
      <c r="AK270" s="352"/>
      <c r="AQ270" s="72" t="str">
        <f t="shared" si="334"/>
        <v/>
      </c>
    </row>
    <row r="271" spans="1:43" x14ac:dyDescent="0.25">
      <c r="A271" s="500"/>
      <c r="B271" s="433"/>
      <c r="C271" s="501"/>
      <c r="D271" s="124" t="str">
        <f>IF(ROWS($D$265:D271)&lt;=MAX($U$239:$U$260),INDEX($D$239:$D$260,MATCH(ROWS($D$265:D271),$U$239:$U$260,0)),"")</f>
        <v/>
      </c>
      <c r="E271" s="152" t="str">
        <f t="shared" si="322"/>
        <v/>
      </c>
      <c r="F271" s="152" t="str">
        <f t="shared" si="322"/>
        <v/>
      </c>
      <c r="G271" s="152" t="str">
        <f t="shared" si="322"/>
        <v/>
      </c>
      <c r="H271" s="152" t="str">
        <f t="shared" si="322"/>
        <v/>
      </c>
      <c r="I271" s="152" t="str">
        <f t="shared" si="322"/>
        <v/>
      </c>
      <c r="J271" s="152" t="str">
        <f t="shared" si="322"/>
        <v/>
      </c>
      <c r="K271" s="113" t="str">
        <f t="shared" si="322"/>
        <v/>
      </c>
      <c r="L271" s="152" t="str">
        <f t="shared" si="322"/>
        <v/>
      </c>
      <c r="M271" s="113" t="str">
        <f t="shared" si="322"/>
        <v/>
      </c>
      <c r="N271" s="193" t="str">
        <f t="shared" si="323"/>
        <v/>
      </c>
      <c r="O271" s="195" t="str">
        <f t="shared" si="324"/>
        <v/>
      </c>
      <c r="P271" s="195" t="str">
        <f t="shared" si="325"/>
        <v/>
      </c>
      <c r="Q271" s="194"/>
      <c r="R271" s="194"/>
      <c r="S271" s="196"/>
      <c r="T271" s="20" t="str">
        <f>IF(N271="O",MAX(T$263:T270)+1,"")</f>
        <v/>
      </c>
      <c r="U271" s="20" t="str">
        <f>IF(Q271="O",MAX(U$263:U270)+1,"")</f>
        <v/>
      </c>
      <c r="V271" s="73" t="str">
        <f t="shared" si="326"/>
        <v/>
      </c>
      <c r="W271" s="73" t="str">
        <f t="shared" si="327"/>
        <v/>
      </c>
      <c r="X271" s="73"/>
      <c r="Y271" s="74" t="str">
        <f t="shared" si="321"/>
        <v/>
      </c>
      <c r="Z271" s="74" t="str">
        <f t="shared" si="328"/>
        <v/>
      </c>
      <c r="AA271" s="74"/>
      <c r="AB271" s="75" t="str">
        <f t="shared" si="329"/>
        <v/>
      </c>
      <c r="AC271" s="75" t="str">
        <f t="shared" si="330"/>
        <v/>
      </c>
      <c r="AD271" s="75"/>
      <c r="AE271" s="76" t="str">
        <f t="shared" si="331"/>
        <v/>
      </c>
      <c r="AF271" s="76" t="str">
        <f t="shared" si="332"/>
        <v/>
      </c>
      <c r="AG271" s="76"/>
      <c r="AH271" s="352"/>
      <c r="AI271" s="353" t="str">
        <f t="shared" si="333"/>
        <v/>
      </c>
      <c r="AJ271" s="352"/>
      <c r="AK271" s="352"/>
      <c r="AQ271" s="72" t="str">
        <f t="shared" si="334"/>
        <v/>
      </c>
    </row>
    <row r="272" spans="1:43" x14ac:dyDescent="0.25">
      <c r="A272" s="500"/>
      <c r="B272" s="433"/>
      <c r="C272" s="501"/>
      <c r="D272" s="124" t="str">
        <f>IF(ROWS($D$265:D272)&lt;=MAX($U$239:$U$260),INDEX($D$239:$D$260,MATCH(ROWS($D$265:D272),$U$239:$U$260,0)),"")</f>
        <v/>
      </c>
      <c r="E272" s="152" t="str">
        <f t="shared" si="322"/>
        <v/>
      </c>
      <c r="F272" s="152" t="str">
        <f t="shared" si="322"/>
        <v/>
      </c>
      <c r="G272" s="152" t="str">
        <f t="shared" si="322"/>
        <v/>
      </c>
      <c r="H272" s="152" t="str">
        <f t="shared" si="322"/>
        <v/>
      </c>
      <c r="I272" s="152" t="str">
        <f t="shared" si="322"/>
        <v/>
      </c>
      <c r="J272" s="152" t="str">
        <f t="shared" si="322"/>
        <v/>
      </c>
      <c r="K272" s="113" t="str">
        <f t="shared" si="322"/>
        <v/>
      </c>
      <c r="L272" s="152" t="str">
        <f t="shared" si="322"/>
        <v/>
      </c>
      <c r="M272" s="113" t="str">
        <f t="shared" si="322"/>
        <v/>
      </c>
      <c r="N272" s="193" t="str">
        <f t="shared" si="323"/>
        <v/>
      </c>
      <c r="O272" s="195" t="str">
        <f t="shared" si="324"/>
        <v/>
      </c>
      <c r="P272" s="195" t="str">
        <f t="shared" si="325"/>
        <v/>
      </c>
      <c r="Q272" s="194"/>
      <c r="R272" s="194"/>
      <c r="S272" s="196"/>
      <c r="T272" s="20" t="str">
        <f>IF(N272="O",MAX(T$263:T271)+1,"")</f>
        <v/>
      </c>
      <c r="U272" s="20" t="str">
        <f>IF(Q272="O",MAX(U$263:U271)+1,"")</f>
        <v/>
      </c>
      <c r="V272" s="73" t="str">
        <f t="shared" si="326"/>
        <v/>
      </c>
      <c r="W272" s="73" t="str">
        <f t="shared" si="327"/>
        <v/>
      </c>
      <c r="X272" s="73"/>
      <c r="Y272" s="74" t="str">
        <f t="shared" si="321"/>
        <v/>
      </c>
      <c r="Z272" s="74" t="str">
        <f t="shared" si="328"/>
        <v/>
      </c>
      <c r="AA272" s="74"/>
      <c r="AB272" s="75" t="str">
        <f t="shared" si="329"/>
        <v/>
      </c>
      <c r="AC272" s="75" t="str">
        <f t="shared" si="330"/>
        <v/>
      </c>
      <c r="AD272" s="75"/>
      <c r="AE272" s="76" t="str">
        <f t="shared" si="331"/>
        <v/>
      </c>
      <c r="AF272" s="76" t="str">
        <f t="shared" si="332"/>
        <v/>
      </c>
      <c r="AG272" s="76"/>
      <c r="AH272" s="352"/>
      <c r="AI272" s="353" t="str">
        <f t="shared" si="333"/>
        <v/>
      </c>
      <c r="AJ272" s="352"/>
      <c r="AK272" s="352"/>
      <c r="AQ272" s="72" t="str">
        <f t="shared" si="334"/>
        <v/>
      </c>
    </row>
    <row r="273" spans="1:43" x14ac:dyDescent="0.25">
      <c r="A273" s="500"/>
      <c r="B273" s="433"/>
      <c r="C273" s="501"/>
      <c r="D273" s="217"/>
      <c r="E273" s="217"/>
      <c r="F273" s="217"/>
      <c r="G273" s="217"/>
      <c r="H273" s="217"/>
      <c r="I273" s="217"/>
      <c r="J273" s="217"/>
      <c r="K273" s="217"/>
      <c r="L273" s="217"/>
      <c r="M273" s="217"/>
      <c r="N273" s="217"/>
      <c r="O273" s="217"/>
      <c r="P273" s="217"/>
      <c r="Q273" s="217"/>
      <c r="R273" s="217"/>
      <c r="S273" s="218"/>
      <c r="T273" s="20" t="str">
        <f>IF(N273="O",MAX(T$263:T272)+1,"")</f>
        <v/>
      </c>
      <c r="U273" s="20" t="str">
        <f>IF(Q273="O",MAX(U$263:U272)+1,"")</f>
        <v/>
      </c>
      <c r="V273" s="361"/>
      <c r="W273" s="361"/>
      <c r="X273" s="361"/>
      <c r="Y273" s="361" t="str">
        <f t="shared" si="321"/>
        <v/>
      </c>
      <c r="Z273" s="361"/>
      <c r="AA273" s="361"/>
      <c r="AB273" s="361"/>
      <c r="AC273" s="361"/>
      <c r="AD273" s="361"/>
      <c r="AE273" s="361"/>
      <c r="AF273" s="361"/>
      <c r="AG273" s="361"/>
      <c r="AH273" s="363"/>
      <c r="AI273" s="364" t="str">
        <f t="shared" si="333"/>
        <v/>
      </c>
      <c r="AJ273" s="363"/>
      <c r="AK273" s="363"/>
      <c r="AQ273" s="72" t="str">
        <f t="shared" si="334"/>
        <v/>
      </c>
    </row>
    <row r="274" spans="1:43" x14ac:dyDescent="0.25">
      <c r="A274" s="500"/>
      <c r="B274" s="433"/>
      <c r="C274" s="517" t="s">
        <v>25</v>
      </c>
      <c r="D274" s="90"/>
      <c r="E274" s="153"/>
      <c r="F274" s="156"/>
      <c r="G274" s="156" t="str">
        <f t="shared" ref="G274:G286" si="335">IF(AND(E274="",F274=""),"",MOD(F274-E274,1))</f>
        <v/>
      </c>
      <c r="H274" s="156" t="str">
        <f t="shared" ref="H274:H286" si="336">IF(E274="","",IF($E274&lt;$AL$3,$AL$3-$E274,""))</f>
        <v/>
      </c>
      <c r="I274" s="156" t="str">
        <f t="shared" ref="I274:I286" si="337">IF(F274="","",IF($F274&gt;$AM$3,$F274-$AM$3,""))</f>
        <v/>
      </c>
      <c r="J274" s="153" t="str">
        <f t="shared" ref="J274:J286" si="338">IF(AND(H274="",I274=""),"",SUM(H274,I274))</f>
        <v/>
      </c>
      <c r="K274" s="92" t="str">
        <f t="shared" ref="K274:K286" si="339">IF(J274="","",J274*24)</f>
        <v/>
      </c>
      <c r="L274" s="153" t="str">
        <f>IF(AND(E274="",F274=""),"",IF(J274&lt;&gt;"",G274-J274,G274))</f>
        <v/>
      </c>
      <c r="M274" s="92" t="str">
        <f t="shared" ref="M274:M286" si="340">IF(L274="","",L274*24)</f>
        <v/>
      </c>
      <c r="N274" s="188" t="str">
        <f>IF(AND(K274="",M274=""),"",IF(OR(SUM($O$265:$P$272,K$274:K274,M$274:M274)&lt;=25,AND(SUM($O$265:$P$272,K$273:K273,M$273:M273)&lt;=25,SUM($O$265:$P$272,K$274:K274,M$274:M274)&gt;25)),"O","N"))</f>
        <v/>
      </c>
      <c r="O274" s="92" t="str">
        <f>IF(OR(N274="N",N274=""),"",IF(K274="","",IF((25-SUM(O$265:O273,P$265:P273))&gt;K274,K274,25-SUM(O$265:O273,P$265:P273))))</f>
        <v/>
      </c>
      <c r="P274" s="92" t="str">
        <f>IF(OR(N274="N",N274=""),"",IF(M274="","",IF(25-SUM($O$265:O274,$P$265:P273)&gt;M274,M274,25-SUM($O$265:O274,$P$265:P273))))</f>
        <v/>
      </c>
      <c r="Q274" s="94" t="str">
        <f t="shared" ref="Q274:Q286" si="341">IF(AND(N274="O",SUM(O274,P274)=SUM(K274,M274)),"",IF(AND(N274="O",SUM(O274,P274)&lt;SUM(K274,M274)),"O",IF(N274="N","O","")))</f>
        <v/>
      </c>
      <c r="R274" s="92" t="str">
        <f t="shared" ref="R274:R286" si="342">IF(Q274="","",IF(AND(N274="O",Q274="O"),IF(K274="","",K274-O274),IF(N274="N",IF(K274="","",K274),"")))</f>
        <v/>
      </c>
      <c r="S274" s="98" t="str">
        <f t="shared" ref="S274:S286" si="343">IF(Q274="","",IF(AND(N274="O",Q274="O"),IF(M274="","",M274-P274),IF(N274="N",IF(M274="","",M274),"")))</f>
        <v/>
      </c>
      <c r="T274" s="20" t="str">
        <f>IF(N274="O",MAX(T$263:T273)+1,"")</f>
        <v/>
      </c>
      <c r="U274" s="20" t="str">
        <f>IF(Q274="O",MAX(U$263:U273)+1,"")</f>
        <v/>
      </c>
      <c r="V274" s="73" t="str">
        <f t="shared" ref="V274:V286" si="344">IF(W274&lt;&gt;"",IF($B$5="temps complet",INDEX(TC_0_à_14,MATCH($B$3,INDICES_BRUT,0),MATCH($B$6,TC_NBI_0_à_14,0)),IF($B$5="temps partiel",INDEX(TP_0_à_14,MATCH($B$3,INDICES_BRUT,0),MATCH($B$6,TP_NBI_0_à_14,0)))),"")</f>
        <v/>
      </c>
      <c r="W274" s="73" t="str">
        <f t="shared" ref="W274:W286" si="345">IF(T274="","",IF(OR(AQ274="D",AQ274="F"),"",IF(OR(AND(N274="O",Q274="",P274&lt;=14),AND(N274="O",Q274="O",P274&lt;=14)),P274,14)))</f>
        <v/>
      </c>
      <c r="X274" s="73"/>
      <c r="Y274" s="74" t="str">
        <f t="shared" si="321"/>
        <v/>
      </c>
      <c r="Z274" s="74" t="str">
        <f t="shared" ref="Z274:Z286" si="346">IF(T274="","",IF(OR(AQ274="D",AQ274="F"),"",IF(OR(AND(N274="O",Q274="",P274&gt;14),AND(N274="O",Q274="O",P274&gt;14)),P274-14,"")))</f>
        <v/>
      </c>
      <c r="AA274" s="74"/>
      <c r="AB274" s="75" t="str">
        <f t="shared" ref="AB274:AB286" si="347">IF(AC274&lt;&gt;"",IF($B$5="temps complet",VLOOKUP($B$3,ZONE_TC,15,FALSE),IF($B$5="temps partiel",VLOOKUP($B$3,ZONE_TP,29,FALSE))),"")</f>
        <v/>
      </c>
      <c r="AC274" s="75" t="str">
        <f t="shared" ref="AC274:AC286" si="348">IF(T274="","",IF(OR(AND(OR(AQ274="D",AQ274="F"),N274="O",Q274=""),AND(OR(AQ274="D",AQ274="F"),N274="O",Q274="O")),P274,""))</f>
        <v/>
      </c>
      <c r="AD274" s="75"/>
      <c r="AE274" s="76" t="str">
        <f t="shared" ref="AE274:AE286" si="349">IF(AF274&lt;&gt;"",IF($B$5="temps complet",VLOOKUP($B$3,ZONE_TC,16,FALSE),IF($B$5="temps partiel",VLOOKUP($B$3,ZONE_TP,30,FALSE))),"")</f>
        <v/>
      </c>
      <c r="AF274" s="76" t="str">
        <f t="shared" ref="AF274:AF286" si="350">IF(T274="","",IF(O274="","",O274))</f>
        <v/>
      </c>
      <c r="AG274" s="76"/>
      <c r="AH274" s="352"/>
      <c r="AI274" s="353" t="str">
        <f t="shared" si="333"/>
        <v/>
      </c>
      <c r="AJ274" s="352"/>
      <c r="AK274" s="352"/>
      <c r="AQ274" s="72" t="str">
        <f t="shared" si="334"/>
        <v/>
      </c>
    </row>
    <row r="275" spans="1:43" ht="22.15" customHeight="1" x14ac:dyDescent="0.25">
      <c r="A275" s="500"/>
      <c r="B275" s="433"/>
      <c r="C275" s="517"/>
      <c r="D275" s="90"/>
      <c r="E275" s="153"/>
      <c r="F275" s="156"/>
      <c r="G275" s="156" t="str">
        <f t="shared" si="335"/>
        <v/>
      </c>
      <c r="H275" s="156" t="str">
        <f t="shared" si="336"/>
        <v/>
      </c>
      <c r="I275" s="156" t="str">
        <f t="shared" si="337"/>
        <v/>
      </c>
      <c r="J275" s="153" t="str">
        <f t="shared" si="338"/>
        <v/>
      </c>
      <c r="K275" s="92" t="str">
        <f t="shared" si="339"/>
        <v/>
      </c>
      <c r="L275" s="153" t="str">
        <f t="shared" ref="L275:L286" si="351">IF(AND(E275="",F275=""),"",IF(J275&lt;&gt;"",G275-J275,G275))</f>
        <v/>
      </c>
      <c r="M275" s="92" t="str">
        <f t="shared" si="340"/>
        <v/>
      </c>
      <c r="N275" s="188" t="str">
        <f>IF(AND(K275="",M275=""),"",IF(OR(SUM($O$265:$P$272,K$274:K275,M$274:M275)&lt;=25,AND(SUM($O$265:$P$272,K$273:K274,M$273:M274)&lt;=25,SUM($O$265:$P$272,K$274:K275,M$274:M275)&gt;25)),"O","N"))</f>
        <v/>
      </c>
      <c r="O275" s="92" t="str">
        <f>IF(OR(N275="N",N275=""),"",IF(K275="","",IF((25-SUM(O$265:O274,P$265:P274))&gt;K275,K275,25-SUM(O$265:O274,P$265:P274))))</f>
        <v/>
      </c>
      <c r="P275" s="92" t="str">
        <f>IF(OR(N275="N",N275=""),"",IF(M275="","",IF(25-SUM($O$265:O275,$P$265:P274)&gt;M275,M275,25-SUM($O$265:O275,$P$265:P274))))</f>
        <v/>
      </c>
      <c r="Q275" s="94" t="str">
        <f t="shared" si="341"/>
        <v/>
      </c>
      <c r="R275" s="92" t="str">
        <f t="shared" si="342"/>
        <v/>
      </c>
      <c r="S275" s="98" t="str">
        <f t="shared" si="343"/>
        <v/>
      </c>
      <c r="T275" s="20" t="str">
        <f>IF(N275="O",MAX(T$263:T274)+1,"")</f>
        <v/>
      </c>
      <c r="U275" s="20" t="str">
        <f>IF(Q275="O",MAX(U$263:U274)+1,"")</f>
        <v/>
      </c>
      <c r="V275" s="73" t="str">
        <f t="shared" si="344"/>
        <v/>
      </c>
      <c r="W275" s="73" t="str">
        <f t="shared" si="345"/>
        <v/>
      </c>
      <c r="X275" s="73"/>
      <c r="Y275" s="74" t="str">
        <f t="shared" si="321"/>
        <v/>
      </c>
      <c r="Z275" s="74" t="str">
        <f t="shared" si="346"/>
        <v/>
      </c>
      <c r="AA275" s="74"/>
      <c r="AB275" s="75" t="str">
        <f t="shared" si="347"/>
        <v/>
      </c>
      <c r="AC275" s="75" t="str">
        <f t="shared" si="348"/>
        <v/>
      </c>
      <c r="AD275" s="75"/>
      <c r="AE275" s="76" t="str">
        <f t="shared" si="349"/>
        <v/>
      </c>
      <c r="AF275" s="76" t="str">
        <f t="shared" si="350"/>
        <v/>
      </c>
      <c r="AG275" s="76"/>
      <c r="AH275" s="352"/>
      <c r="AI275" s="353" t="str">
        <f t="shared" si="333"/>
        <v/>
      </c>
      <c r="AJ275" s="352"/>
      <c r="AK275" s="352"/>
      <c r="AQ275" s="72" t="str">
        <f t="shared" si="334"/>
        <v/>
      </c>
    </row>
    <row r="276" spans="1:43" ht="14.45" customHeight="1" x14ac:dyDescent="0.25">
      <c r="A276" s="500"/>
      <c r="B276" s="433"/>
      <c r="C276" s="517"/>
      <c r="D276" s="90"/>
      <c r="E276" s="153"/>
      <c r="F276" s="156"/>
      <c r="G276" s="156" t="str">
        <f t="shared" si="335"/>
        <v/>
      </c>
      <c r="H276" s="156" t="str">
        <f t="shared" si="336"/>
        <v/>
      </c>
      <c r="I276" s="156" t="str">
        <f t="shared" si="337"/>
        <v/>
      </c>
      <c r="J276" s="153" t="str">
        <f t="shared" si="338"/>
        <v/>
      </c>
      <c r="K276" s="92" t="str">
        <f t="shared" si="339"/>
        <v/>
      </c>
      <c r="L276" s="153" t="str">
        <f t="shared" si="351"/>
        <v/>
      </c>
      <c r="M276" s="92" t="str">
        <f t="shared" si="340"/>
        <v/>
      </c>
      <c r="N276" s="188" t="str">
        <f>IF(AND(K276="",M276=""),"",IF(OR(SUM($O$265:$P$272,K$274:K276,M$274:M276)&lt;=25,AND(SUM($O$265:$P$272,K$273:K275,M$273:M275)&lt;=25,SUM($O$265:$P$272,K$274:K276,M$274:M276)&gt;25)),"O","N"))</f>
        <v/>
      </c>
      <c r="O276" s="92" t="str">
        <f>IF(OR(N276="N",N276=""),"",IF(K276="","",IF((25-SUM(O$265:O275,P$265:P275))&gt;K276,K276,25-SUM(O$265:O275,P$265:P275))))</f>
        <v/>
      </c>
      <c r="P276" s="92" t="str">
        <f>IF(OR(N276="N",N276=""),"",IF(M276="","",IF(25-SUM($O$265:O276,$P$265:P275)&gt;M276,M276,25-SUM($O$265:O276,$P$265:P275))))</f>
        <v/>
      </c>
      <c r="Q276" s="94" t="str">
        <f t="shared" si="341"/>
        <v/>
      </c>
      <c r="R276" s="92" t="str">
        <f t="shared" si="342"/>
        <v/>
      </c>
      <c r="S276" s="98" t="str">
        <f t="shared" si="343"/>
        <v/>
      </c>
      <c r="T276" s="20" t="str">
        <f>IF(N276="O",MAX(T$263:T275)+1,"")</f>
        <v/>
      </c>
      <c r="U276" s="20" t="str">
        <f>IF(Q276="O",MAX(U$263:U275)+1,"")</f>
        <v/>
      </c>
      <c r="V276" s="73" t="str">
        <f t="shared" si="344"/>
        <v/>
      </c>
      <c r="W276" s="73" t="str">
        <f t="shared" si="345"/>
        <v/>
      </c>
      <c r="X276" s="73"/>
      <c r="Y276" s="74" t="str">
        <f t="shared" si="321"/>
        <v/>
      </c>
      <c r="Z276" s="74" t="str">
        <f t="shared" si="346"/>
        <v/>
      </c>
      <c r="AA276" s="74"/>
      <c r="AB276" s="75" t="str">
        <f t="shared" si="347"/>
        <v/>
      </c>
      <c r="AC276" s="75" t="str">
        <f t="shared" si="348"/>
        <v/>
      </c>
      <c r="AD276" s="75"/>
      <c r="AE276" s="76" t="str">
        <f t="shared" si="349"/>
        <v/>
      </c>
      <c r="AF276" s="76" t="str">
        <f t="shared" si="350"/>
        <v/>
      </c>
      <c r="AG276" s="76"/>
      <c r="AH276" s="352"/>
      <c r="AI276" s="353" t="str">
        <f t="shared" si="333"/>
        <v/>
      </c>
      <c r="AJ276" s="352"/>
      <c r="AK276" s="352"/>
      <c r="AQ276" s="72" t="str">
        <f t="shared" si="334"/>
        <v/>
      </c>
    </row>
    <row r="277" spans="1:43" x14ac:dyDescent="0.25">
      <c r="A277" s="500"/>
      <c r="B277" s="433"/>
      <c r="C277" s="517"/>
      <c r="D277" s="90"/>
      <c r="E277" s="153"/>
      <c r="F277" s="156"/>
      <c r="G277" s="156" t="str">
        <f t="shared" si="335"/>
        <v/>
      </c>
      <c r="H277" s="156" t="str">
        <f t="shared" si="336"/>
        <v/>
      </c>
      <c r="I277" s="156" t="str">
        <f t="shared" si="337"/>
        <v/>
      </c>
      <c r="J277" s="153" t="str">
        <f t="shared" si="338"/>
        <v/>
      </c>
      <c r="K277" s="92" t="str">
        <f t="shared" si="339"/>
        <v/>
      </c>
      <c r="L277" s="153" t="str">
        <f t="shared" si="351"/>
        <v/>
      </c>
      <c r="M277" s="92" t="str">
        <f t="shared" si="340"/>
        <v/>
      </c>
      <c r="N277" s="188" t="str">
        <f>IF(AND(K277="",M277=""),"",IF(OR(SUM($O$265:$P$272,K$274:K277,M$274:M277)&lt;=25,AND(SUM($O$265:$P$272,K$273:K276,M$273:M276)&lt;=25,SUM($O$265:$P$272,K$274:K277,M$274:M277)&gt;25)),"O","N"))</f>
        <v/>
      </c>
      <c r="O277" s="92" t="str">
        <f>IF(OR(N277="N",N277=""),"",IF(K277="","",IF((25-SUM(O$265:O276,P$265:P276))&gt;K277,K277,25-SUM(O$265:O276,P$265:P276))))</f>
        <v/>
      </c>
      <c r="P277" s="92" t="str">
        <f>IF(OR(N277="N",N277=""),"",IF(M277="","",IF(25-SUM($O$265:O277,$P$265:P276)&gt;M277,M277,25-SUM($O$265:O277,$P$265:P276))))</f>
        <v/>
      </c>
      <c r="Q277" s="94" t="str">
        <f t="shared" si="341"/>
        <v/>
      </c>
      <c r="R277" s="92" t="str">
        <f t="shared" si="342"/>
        <v/>
      </c>
      <c r="S277" s="98" t="str">
        <f t="shared" si="343"/>
        <v/>
      </c>
      <c r="T277" s="20" t="str">
        <f>IF(N277="O",MAX(T$263:T276)+1,"")</f>
        <v/>
      </c>
      <c r="U277" s="20" t="str">
        <f>IF(Q277="O",MAX(U$263:U276)+1,"")</f>
        <v/>
      </c>
      <c r="V277" s="73" t="str">
        <f t="shared" si="344"/>
        <v/>
      </c>
      <c r="W277" s="73" t="str">
        <f t="shared" si="345"/>
        <v/>
      </c>
      <c r="X277" s="73"/>
      <c r="Y277" s="74" t="str">
        <f t="shared" si="321"/>
        <v/>
      </c>
      <c r="Z277" s="74" t="str">
        <f t="shared" si="346"/>
        <v/>
      </c>
      <c r="AA277" s="74"/>
      <c r="AB277" s="75" t="str">
        <f t="shared" si="347"/>
        <v/>
      </c>
      <c r="AC277" s="75" t="str">
        <f t="shared" si="348"/>
        <v/>
      </c>
      <c r="AD277" s="75"/>
      <c r="AE277" s="76" t="str">
        <f t="shared" si="349"/>
        <v/>
      </c>
      <c r="AF277" s="76" t="str">
        <f t="shared" si="350"/>
        <v/>
      </c>
      <c r="AG277" s="76"/>
      <c r="AH277" s="352"/>
      <c r="AI277" s="353" t="str">
        <f t="shared" si="333"/>
        <v/>
      </c>
      <c r="AJ277" s="352"/>
      <c r="AK277" s="352"/>
      <c r="AQ277" s="72" t="str">
        <f t="shared" si="334"/>
        <v/>
      </c>
    </row>
    <row r="278" spans="1:43" x14ac:dyDescent="0.25">
      <c r="A278" s="500"/>
      <c r="B278" s="433"/>
      <c r="C278" s="517"/>
      <c r="D278" s="90"/>
      <c r="E278" s="153"/>
      <c r="F278" s="156"/>
      <c r="G278" s="156" t="str">
        <f t="shared" si="335"/>
        <v/>
      </c>
      <c r="H278" s="156" t="str">
        <f t="shared" si="336"/>
        <v/>
      </c>
      <c r="I278" s="156" t="str">
        <f t="shared" si="337"/>
        <v/>
      </c>
      <c r="J278" s="153" t="str">
        <f t="shared" si="338"/>
        <v/>
      </c>
      <c r="K278" s="92" t="str">
        <f t="shared" si="339"/>
        <v/>
      </c>
      <c r="L278" s="153" t="str">
        <f t="shared" si="351"/>
        <v/>
      </c>
      <c r="M278" s="92" t="str">
        <f t="shared" si="340"/>
        <v/>
      </c>
      <c r="N278" s="188" t="str">
        <f>IF(AND(K278="",M278=""),"",IF(OR(SUM($O$265:$P$272,K$274:K278,M$274:M278)&lt;=25,AND(SUM($O$265:$P$272,K$273:K277,M$273:M277)&lt;=25,SUM($O$265:$P$272,K$274:K278,M$274:M278)&gt;25)),"O","N"))</f>
        <v/>
      </c>
      <c r="O278" s="92" t="str">
        <f>IF(OR(N278="N",N278=""),"",IF(K278="","",IF((25-SUM(O$265:O277,P$265:P277))&gt;K278,K278,25-SUM(O$265:O277,P$265:P277))))</f>
        <v/>
      </c>
      <c r="P278" s="92" t="str">
        <f>IF(OR(N278="N",N278=""),"",IF(M278="","",IF(25-SUM($O$265:O278,$P$265:P277)&gt;M278,M278,25-SUM($O$265:O278,$P$265:P277))))</f>
        <v/>
      </c>
      <c r="Q278" s="94" t="str">
        <f t="shared" si="341"/>
        <v/>
      </c>
      <c r="R278" s="92" t="str">
        <f t="shared" si="342"/>
        <v/>
      </c>
      <c r="S278" s="98" t="str">
        <f t="shared" si="343"/>
        <v/>
      </c>
      <c r="T278" s="20" t="str">
        <f>IF(N278="O",MAX(T$263:T277)+1,"")</f>
        <v/>
      </c>
      <c r="U278" s="20" t="str">
        <f>IF(Q278="O",MAX(U$263:U277)+1,"")</f>
        <v/>
      </c>
      <c r="V278" s="73" t="str">
        <f t="shared" si="344"/>
        <v/>
      </c>
      <c r="W278" s="73" t="str">
        <f t="shared" si="345"/>
        <v/>
      </c>
      <c r="X278" s="73"/>
      <c r="Y278" s="74" t="str">
        <f t="shared" si="321"/>
        <v/>
      </c>
      <c r="Z278" s="74" t="str">
        <f t="shared" si="346"/>
        <v/>
      </c>
      <c r="AA278" s="74"/>
      <c r="AB278" s="75" t="str">
        <f t="shared" si="347"/>
        <v/>
      </c>
      <c r="AC278" s="75" t="str">
        <f t="shared" si="348"/>
        <v/>
      </c>
      <c r="AD278" s="75"/>
      <c r="AE278" s="76" t="str">
        <f t="shared" si="349"/>
        <v/>
      </c>
      <c r="AF278" s="76" t="str">
        <f t="shared" si="350"/>
        <v/>
      </c>
      <c r="AG278" s="76"/>
      <c r="AH278" s="352"/>
      <c r="AI278" s="353" t="str">
        <f t="shared" si="333"/>
        <v/>
      </c>
      <c r="AJ278" s="352"/>
      <c r="AK278" s="352"/>
      <c r="AQ278" s="72" t="str">
        <f t="shared" si="334"/>
        <v/>
      </c>
    </row>
    <row r="279" spans="1:43" x14ac:dyDescent="0.25">
      <c r="A279" s="500"/>
      <c r="B279" s="433"/>
      <c r="C279" s="517"/>
      <c r="D279" s="90"/>
      <c r="E279" s="153"/>
      <c r="F279" s="156"/>
      <c r="G279" s="156" t="str">
        <f t="shared" si="335"/>
        <v/>
      </c>
      <c r="H279" s="156" t="str">
        <f t="shared" si="336"/>
        <v/>
      </c>
      <c r="I279" s="156" t="str">
        <f t="shared" si="337"/>
        <v/>
      </c>
      <c r="J279" s="153" t="str">
        <f t="shared" si="338"/>
        <v/>
      </c>
      <c r="K279" s="92" t="str">
        <f t="shared" si="339"/>
        <v/>
      </c>
      <c r="L279" s="153" t="str">
        <f t="shared" si="351"/>
        <v/>
      </c>
      <c r="M279" s="92" t="str">
        <f t="shared" si="340"/>
        <v/>
      </c>
      <c r="N279" s="188" t="str">
        <f>IF(AND(K279="",M279=""),"",IF(OR(SUM($O$265:$P$272,K$274:K279,M$274:M279)&lt;=25,AND(SUM($O$265:$P$272,K$273:K278,M$273:M278)&lt;=25,SUM($O$265:$P$272,K$274:K279,M$274:M279)&gt;25)),"O","N"))</f>
        <v/>
      </c>
      <c r="O279" s="92" t="str">
        <f>IF(OR(N279="N",N279=""),"",IF(K279="","",IF((25-SUM(O$265:O278,P$265:P278))&gt;K279,K279,25-SUM(O$265:O278,P$265:P278))))</f>
        <v/>
      </c>
      <c r="P279" s="92" t="str">
        <f>IF(OR(N279="N",N279=""),"",IF(M279="","",IF(25-SUM($O$265:O279,$P$265:P278)&gt;M279,M279,25-SUM($O$265:O279,$P$265:P278))))</f>
        <v/>
      </c>
      <c r="Q279" s="94" t="str">
        <f t="shared" si="341"/>
        <v/>
      </c>
      <c r="R279" s="92" t="str">
        <f t="shared" si="342"/>
        <v/>
      </c>
      <c r="S279" s="98" t="str">
        <f t="shared" si="343"/>
        <v/>
      </c>
      <c r="T279" s="20" t="str">
        <f>IF(N279="O",MAX(T$263:T278)+1,"")</f>
        <v/>
      </c>
      <c r="U279" s="20" t="str">
        <f>IF(Q279="O",MAX(U$263:U278)+1,"")</f>
        <v/>
      </c>
      <c r="V279" s="73" t="str">
        <f t="shared" si="344"/>
        <v/>
      </c>
      <c r="W279" s="73" t="str">
        <f t="shared" si="345"/>
        <v/>
      </c>
      <c r="X279" s="73"/>
      <c r="Y279" s="74" t="str">
        <f t="shared" si="321"/>
        <v/>
      </c>
      <c r="Z279" s="74" t="str">
        <f t="shared" si="346"/>
        <v/>
      </c>
      <c r="AA279" s="74"/>
      <c r="AB279" s="75" t="str">
        <f t="shared" si="347"/>
        <v/>
      </c>
      <c r="AC279" s="75" t="str">
        <f t="shared" si="348"/>
        <v/>
      </c>
      <c r="AD279" s="75"/>
      <c r="AE279" s="76" t="str">
        <f t="shared" si="349"/>
        <v/>
      </c>
      <c r="AF279" s="76" t="str">
        <f t="shared" si="350"/>
        <v/>
      </c>
      <c r="AG279" s="76"/>
      <c r="AH279" s="352"/>
      <c r="AI279" s="353" t="str">
        <f t="shared" si="333"/>
        <v/>
      </c>
      <c r="AJ279" s="352"/>
      <c r="AK279" s="352"/>
      <c r="AQ279" s="72" t="str">
        <f t="shared" si="334"/>
        <v/>
      </c>
    </row>
    <row r="280" spans="1:43" x14ac:dyDescent="0.25">
      <c r="A280" s="500"/>
      <c r="B280" s="433"/>
      <c r="C280" s="517"/>
      <c r="D280" s="90"/>
      <c r="E280" s="153"/>
      <c r="F280" s="156"/>
      <c r="G280" s="156" t="str">
        <f t="shared" si="335"/>
        <v/>
      </c>
      <c r="H280" s="156" t="str">
        <f t="shared" si="336"/>
        <v/>
      </c>
      <c r="I280" s="156" t="str">
        <f t="shared" si="337"/>
        <v/>
      </c>
      <c r="J280" s="153" t="str">
        <f t="shared" si="338"/>
        <v/>
      </c>
      <c r="K280" s="92" t="str">
        <f t="shared" si="339"/>
        <v/>
      </c>
      <c r="L280" s="153" t="str">
        <f t="shared" si="351"/>
        <v/>
      </c>
      <c r="M280" s="92" t="str">
        <f t="shared" si="340"/>
        <v/>
      </c>
      <c r="N280" s="188" t="str">
        <f>IF(AND(K280="",M280=""),"",IF(OR(SUM($O$265:$P$272,K$274:K280,M$274:M280)&lt;=25,AND(SUM($O$265:$P$272,K$273:K279,M$273:M279)&lt;=25,SUM($O$265:$P$272,K$274:K280,M$274:M280)&gt;25)),"O","N"))</f>
        <v/>
      </c>
      <c r="O280" s="92" t="str">
        <f>IF(OR(N280="N",N280=""),"",IF(K280="","",IF((25-SUM(O$265:O279,P$265:P279))&gt;K280,K280,25-SUM(O$265:O279,P$265:P279))))</f>
        <v/>
      </c>
      <c r="P280" s="92" t="str">
        <f>IF(OR(N280="N",N280=""),"",IF(M280="","",IF(25-SUM($O$265:O280,$P$265:P279)&gt;M280,M280,25-SUM($O$265:O280,$P$265:P279))))</f>
        <v/>
      </c>
      <c r="Q280" s="94" t="str">
        <f t="shared" si="341"/>
        <v/>
      </c>
      <c r="R280" s="92" t="str">
        <f t="shared" si="342"/>
        <v/>
      </c>
      <c r="S280" s="98" t="str">
        <f t="shared" si="343"/>
        <v/>
      </c>
      <c r="T280" s="20" t="str">
        <f>IF(N280="O",MAX(T$263:T279)+1,"")</f>
        <v/>
      </c>
      <c r="U280" s="20" t="str">
        <f>IF(Q280="O",MAX(U$263:U279)+1,"")</f>
        <v/>
      </c>
      <c r="V280" s="73" t="str">
        <f t="shared" si="344"/>
        <v/>
      </c>
      <c r="W280" s="73" t="str">
        <f t="shared" si="345"/>
        <v/>
      </c>
      <c r="X280" s="73"/>
      <c r="Y280" s="74" t="str">
        <f t="shared" si="321"/>
        <v/>
      </c>
      <c r="Z280" s="74" t="str">
        <f t="shared" si="346"/>
        <v/>
      </c>
      <c r="AA280" s="74"/>
      <c r="AB280" s="75" t="str">
        <f t="shared" si="347"/>
        <v/>
      </c>
      <c r="AC280" s="75" t="str">
        <f t="shared" si="348"/>
        <v/>
      </c>
      <c r="AD280" s="75"/>
      <c r="AE280" s="76" t="str">
        <f t="shared" si="349"/>
        <v/>
      </c>
      <c r="AF280" s="76" t="str">
        <f t="shared" si="350"/>
        <v/>
      </c>
      <c r="AG280" s="76"/>
      <c r="AH280" s="352"/>
      <c r="AI280" s="353" t="str">
        <f t="shared" si="333"/>
        <v/>
      </c>
      <c r="AJ280" s="352"/>
      <c r="AK280" s="352"/>
      <c r="AQ280" s="72" t="str">
        <f t="shared" si="334"/>
        <v/>
      </c>
    </row>
    <row r="281" spans="1:43" x14ac:dyDescent="0.25">
      <c r="A281" s="500"/>
      <c r="B281" s="433"/>
      <c r="C281" s="517"/>
      <c r="D281" s="90"/>
      <c r="E281" s="153"/>
      <c r="F281" s="156"/>
      <c r="G281" s="156" t="str">
        <f t="shared" si="335"/>
        <v/>
      </c>
      <c r="H281" s="156" t="str">
        <f t="shared" si="336"/>
        <v/>
      </c>
      <c r="I281" s="156" t="str">
        <f t="shared" si="337"/>
        <v/>
      </c>
      <c r="J281" s="153" t="str">
        <f t="shared" si="338"/>
        <v/>
      </c>
      <c r="K281" s="92" t="str">
        <f t="shared" si="339"/>
        <v/>
      </c>
      <c r="L281" s="153" t="str">
        <f t="shared" si="351"/>
        <v/>
      </c>
      <c r="M281" s="92" t="str">
        <f t="shared" si="340"/>
        <v/>
      </c>
      <c r="N281" s="188" t="str">
        <f>IF(AND(K281="",M281=""),"",IF(OR(SUM($O$265:$P$272,K$274:K281,M$274:M281)&lt;=25,AND(SUM($O$265:$P$272,K$273:K280,M$273:M280)&lt;=25,SUM($O$265:$P$272,K$274:K281,M$274:M281)&gt;25)),"O","N"))</f>
        <v/>
      </c>
      <c r="O281" s="92" t="str">
        <f>IF(OR(N281="N",N281=""),"",IF(K281="","",IF((25-SUM(O$265:O280,P$265:P280))&gt;K281,K281,25-SUM(O$265:O280,P$265:P280))))</f>
        <v/>
      </c>
      <c r="P281" s="92" t="str">
        <f>IF(OR(N281="N",N281=""),"",IF(M281="","",IF(25-SUM($O$265:O281,$P$265:P280)&gt;M281,M281,25-SUM($O$265:O281,$P$265:P280))))</f>
        <v/>
      </c>
      <c r="Q281" s="94" t="str">
        <f t="shared" si="341"/>
        <v/>
      </c>
      <c r="R281" s="92" t="str">
        <f t="shared" si="342"/>
        <v/>
      </c>
      <c r="S281" s="98" t="str">
        <f t="shared" si="343"/>
        <v/>
      </c>
      <c r="T281" s="20" t="str">
        <f>IF(N281="O",MAX(T$263:T280)+1,"")</f>
        <v/>
      </c>
      <c r="U281" s="20" t="str">
        <f>IF(Q281="O",MAX(U$263:U280)+1,"")</f>
        <v/>
      </c>
      <c r="V281" s="73" t="str">
        <f t="shared" si="344"/>
        <v/>
      </c>
      <c r="W281" s="73" t="str">
        <f t="shared" si="345"/>
        <v/>
      </c>
      <c r="X281" s="73"/>
      <c r="Y281" s="74" t="str">
        <f t="shared" si="321"/>
        <v/>
      </c>
      <c r="Z281" s="74" t="str">
        <f t="shared" si="346"/>
        <v/>
      </c>
      <c r="AA281" s="74"/>
      <c r="AB281" s="75" t="str">
        <f t="shared" si="347"/>
        <v/>
      </c>
      <c r="AC281" s="75" t="str">
        <f t="shared" si="348"/>
        <v/>
      </c>
      <c r="AD281" s="75"/>
      <c r="AE281" s="76" t="str">
        <f t="shared" si="349"/>
        <v/>
      </c>
      <c r="AF281" s="76" t="str">
        <f t="shared" si="350"/>
        <v/>
      </c>
      <c r="AG281" s="76"/>
      <c r="AH281" s="352"/>
      <c r="AI281" s="353" t="str">
        <f t="shared" si="333"/>
        <v/>
      </c>
      <c r="AJ281" s="352"/>
      <c r="AK281" s="352"/>
      <c r="AQ281" s="72" t="str">
        <f t="shared" si="334"/>
        <v/>
      </c>
    </row>
    <row r="282" spans="1:43" x14ac:dyDescent="0.25">
      <c r="A282" s="500"/>
      <c r="B282" s="433"/>
      <c r="C282" s="517"/>
      <c r="D282" s="90"/>
      <c r="E282" s="153"/>
      <c r="F282" s="156"/>
      <c r="G282" s="156" t="str">
        <f t="shared" si="335"/>
        <v/>
      </c>
      <c r="H282" s="156" t="str">
        <f t="shared" si="336"/>
        <v/>
      </c>
      <c r="I282" s="156" t="str">
        <f t="shared" si="337"/>
        <v/>
      </c>
      <c r="J282" s="153" t="str">
        <f t="shared" si="338"/>
        <v/>
      </c>
      <c r="K282" s="92" t="str">
        <f t="shared" si="339"/>
        <v/>
      </c>
      <c r="L282" s="153" t="str">
        <f t="shared" si="351"/>
        <v/>
      </c>
      <c r="M282" s="92" t="str">
        <f t="shared" si="340"/>
        <v/>
      </c>
      <c r="N282" s="188" t="str">
        <f>IF(AND(K282="",M282=""),"",IF(OR(SUM($O$265:$P$272,K$274:K282,M$274:M282)&lt;=25,AND(SUM($O$265:$P$272,K$273:K281,M$273:M281)&lt;=25,SUM($O$265:$P$272,K$274:K282,M$274:M282)&gt;25)),"O","N"))</f>
        <v/>
      </c>
      <c r="O282" s="92" t="str">
        <f>IF(OR(N282="N",N282=""),"",IF(K282="","",IF((25-SUM(O$265:O281,P$265:P281))&gt;K282,K282,25-SUM(O$265:O281,P$265:P281))))</f>
        <v/>
      </c>
      <c r="P282" s="92" t="str">
        <f>IF(OR(N282="N",N282=""),"",IF(M282="","",IF(25-SUM($O$265:O282,$P$265:P281)&gt;M282,M282,25-SUM($O$265:O282,$P$265:P281))))</f>
        <v/>
      </c>
      <c r="Q282" s="94" t="str">
        <f t="shared" si="341"/>
        <v/>
      </c>
      <c r="R282" s="92" t="str">
        <f t="shared" si="342"/>
        <v/>
      </c>
      <c r="S282" s="98" t="str">
        <f t="shared" si="343"/>
        <v/>
      </c>
      <c r="T282" s="20" t="str">
        <f>IF(N282="O",MAX(T$263:T281)+1,"")</f>
        <v/>
      </c>
      <c r="U282" s="20" t="str">
        <f>IF(Q282="O",MAX(U$263:U281)+1,"")</f>
        <v/>
      </c>
      <c r="V282" s="73" t="str">
        <f t="shared" si="344"/>
        <v/>
      </c>
      <c r="W282" s="73" t="str">
        <f t="shared" si="345"/>
        <v/>
      </c>
      <c r="X282" s="73"/>
      <c r="Y282" s="74" t="str">
        <f t="shared" si="321"/>
        <v/>
      </c>
      <c r="Z282" s="74" t="str">
        <f t="shared" si="346"/>
        <v/>
      </c>
      <c r="AA282" s="74"/>
      <c r="AB282" s="75" t="str">
        <f t="shared" si="347"/>
        <v/>
      </c>
      <c r="AC282" s="75" t="str">
        <f t="shared" si="348"/>
        <v/>
      </c>
      <c r="AD282" s="75"/>
      <c r="AE282" s="76" t="str">
        <f t="shared" si="349"/>
        <v/>
      </c>
      <c r="AF282" s="76" t="str">
        <f t="shared" si="350"/>
        <v/>
      </c>
      <c r="AG282" s="76"/>
      <c r="AH282" s="352"/>
      <c r="AI282" s="353" t="str">
        <f t="shared" si="333"/>
        <v/>
      </c>
      <c r="AJ282" s="352"/>
      <c r="AK282" s="352"/>
      <c r="AQ282" s="72" t="str">
        <f t="shared" si="334"/>
        <v/>
      </c>
    </row>
    <row r="283" spans="1:43" x14ac:dyDescent="0.25">
      <c r="A283" s="500"/>
      <c r="B283" s="433"/>
      <c r="C283" s="517"/>
      <c r="D283" s="90"/>
      <c r="E283" s="153"/>
      <c r="F283" s="156"/>
      <c r="G283" s="156" t="str">
        <f t="shared" si="335"/>
        <v/>
      </c>
      <c r="H283" s="156" t="str">
        <f t="shared" si="336"/>
        <v/>
      </c>
      <c r="I283" s="156" t="str">
        <f t="shared" si="337"/>
        <v/>
      </c>
      <c r="J283" s="153" t="str">
        <f t="shared" si="338"/>
        <v/>
      </c>
      <c r="K283" s="92" t="str">
        <f t="shared" si="339"/>
        <v/>
      </c>
      <c r="L283" s="153" t="str">
        <f t="shared" si="351"/>
        <v/>
      </c>
      <c r="M283" s="92" t="str">
        <f t="shared" si="340"/>
        <v/>
      </c>
      <c r="N283" s="188" t="str">
        <f>IF(AND(K283="",M283=""),"",IF(OR(SUM($O$265:$P$272,K$274:K283,M$274:M283)&lt;=25,AND(SUM($O$265:$P$272,K$273:K282,M$273:M282)&lt;=25,SUM($O$265:$P$272,K$274:K283,M$274:M283)&gt;25)),"O","N"))</f>
        <v/>
      </c>
      <c r="O283" s="92" t="str">
        <f>IF(OR(N283="N",N283=""),"",IF(K283="","",IF((25-SUM(O$265:O282,P$265:P282))&gt;K283,K283,25-SUM(O$265:O282,P$265:P282))))</f>
        <v/>
      </c>
      <c r="P283" s="92" t="str">
        <f>IF(OR(N283="N",N283=""),"",IF(M283="","",IF(25-SUM($O$265:O283,$P$265:P282)&gt;M283,M283,25-SUM($O$265:O283,$P$265:P282))))</f>
        <v/>
      </c>
      <c r="Q283" s="94" t="str">
        <f t="shared" si="341"/>
        <v/>
      </c>
      <c r="R283" s="92" t="str">
        <f t="shared" si="342"/>
        <v/>
      </c>
      <c r="S283" s="98" t="str">
        <f t="shared" si="343"/>
        <v/>
      </c>
      <c r="T283" s="20" t="str">
        <f>IF(N283="O",MAX(T$263:T282)+1,"")</f>
        <v/>
      </c>
      <c r="U283" s="20" t="str">
        <f>IF(Q283="O",MAX(U$263:U282)+1,"")</f>
        <v/>
      </c>
      <c r="V283" s="73" t="str">
        <f t="shared" si="344"/>
        <v/>
      </c>
      <c r="W283" s="73" t="str">
        <f t="shared" si="345"/>
        <v/>
      </c>
      <c r="X283" s="73"/>
      <c r="Y283" s="74" t="str">
        <f t="shared" si="321"/>
        <v/>
      </c>
      <c r="Z283" s="74" t="str">
        <f t="shared" si="346"/>
        <v/>
      </c>
      <c r="AA283" s="74"/>
      <c r="AB283" s="75" t="str">
        <f t="shared" si="347"/>
        <v/>
      </c>
      <c r="AC283" s="75" t="str">
        <f t="shared" si="348"/>
        <v/>
      </c>
      <c r="AD283" s="75"/>
      <c r="AE283" s="76" t="str">
        <f t="shared" si="349"/>
        <v/>
      </c>
      <c r="AF283" s="76" t="str">
        <f t="shared" si="350"/>
        <v/>
      </c>
      <c r="AG283" s="76"/>
      <c r="AH283" s="352"/>
      <c r="AI283" s="353" t="str">
        <f t="shared" si="333"/>
        <v/>
      </c>
      <c r="AJ283" s="352"/>
      <c r="AK283" s="352"/>
      <c r="AQ283" s="72" t="str">
        <f t="shared" si="334"/>
        <v/>
      </c>
    </row>
    <row r="284" spans="1:43" x14ac:dyDescent="0.25">
      <c r="A284" s="500"/>
      <c r="B284" s="433"/>
      <c r="C284" s="517"/>
      <c r="D284" s="90"/>
      <c r="E284" s="153"/>
      <c r="F284" s="156"/>
      <c r="G284" s="156" t="str">
        <f t="shared" si="335"/>
        <v/>
      </c>
      <c r="H284" s="156" t="str">
        <f t="shared" si="336"/>
        <v/>
      </c>
      <c r="I284" s="156" t="str">
        <f t="shared" si="337"/>
        <v/>
      </c>
      <c r="J284" s="153" t="str">
        <f t="shared" si="338"/>
        <v/>
      </c>
      <c r="K284" s="92" t="str">
        <f t="shared" si="339"/>
        <v/>
      </c>
      <c r="L284" s="153" t="str">
        <f t="shared" si="351"/>
        <v/>
      </c>
      <c r="M284" s="92" t="str">
        <f t="shared" si="340"/>
        <v/>
      </c>
      <c r="N284" s="188" t="str">
        <f>IF(AND(K284="",M284=""),"",IF(OR(SUM($O$265:$P$272,K$274:K284,M$274:M284)&lt;=25,AND(SUM($O$265:$P$272,K$273:K283,M$273:M283)&lt;=25,SUM($O$265:$P$272,K$274:K284,M$274:M284)&gt;25)),"O","N"))</f>
        <v/>
      </c>
      <c r="O284" s="92" t="str">
        <f>IF(OR(N284="N",N284=""),"",IF(K284="","",IF((25-SUM(O$265:O283,P$265:P283))&gt;K284,K284,25-SUM(O$265:O283,P$265:P283))))</f>
        <v/>
      </c>
      <c r="P284" s="92" t="str">
        <f>IF(OR(N284="N",N284=""),"",IF(M284="","",IF(25-SUM($O$265:O284,$P$265:P283)&gt;M284,M284,25-SUM($O$265:O284,$P$265:P283))))</f>
        <v/>
      </c>
      <c r="Q284" s="94" t="str">
        <f t="shared" si="341"/>
        <v/>
      </c>
      <c r="R284" s="92" t="str">
        <f t="shared" si="342"/>
        <v/>
      </c>
      <c r="S284" s="98" t="str">
        <f t="shared" si="343"/>
        <v/>
      </c>
      <c r="T284" s="20" t="str">
        <f>IF(N284="O",MAX(T$263:T283)+1,"")</f>
        <v/>
      </c>
      <c r="U284" s="20" t="str">
        <f>IF(Q284="O",MAX(U$263:U283)+1,"")</f>
        <v/>
      </c>
      <c r="V284" s="73" t="str">
        <f t="shared" si="344"/>
        <v/>
      </c>
      <c r="W284" s="73" t="str">
        <f t="shared" si="345"/>
        <v/>
      </c>
      <c r="X284" s="73"/>
      <c r="Y284" s="74" t="str">
        <f t="shared" si="321"/>
        <v/>
      </c>
      <c r="Z284" s="74" t="str">
        <f t="shared" si="346"/>
        <v/>
      </c>
      <c r="AA284" s="74"/>
      <c r="AB284" s="75" t="str">
        <f t="shared" si="347"/>
        <v/>
      </c>
      <c r="AC284" s="75" t="str">
        <f t="shared" si="348"/>
        <v/>
      </c>
      <c r="AD284" s="75"/>
      <c r="AE284" s="76" t="str">
        <f t="shared" si="349"/>
        <v/>
      </c>
      <c r="AF284" s="76" t="str">
        <f t="shared" si="350"/>
        <v/>
      </c>
      <c r="AG284" s="76"/>
      <c r="AH284" s="352"/>
      <c r="AI284" s="353" t="str">
        <f t="shared" si="333"/>
        <v/>
      </c>
      <c r="AJ284" s="352"/>
      <c r="AK284" s="352"/>
      <c r="AQ284" s="72" t="str">
        <f t="shared" si="334"/>
        <v/>
      </c>
    </row>
    <row r="285" spans="1:43" x14ac:dyDescent="0.25">
      <c r="A285" s="500"/>
      <c r="B285" s="433"/>
      <c r="C285" s="517"/>
      <c r="D285" s="90"/>
      <c r="E285" s="153"/>
      <c r="F285" s="156"/>
      <c r="G285" s="156" t="str">
        <f t="shared" si="335"/>
        <v/>
      </c>
      <c r="H285" s="156" t="str">
        <f t="shared" si="336"/>
        <v/>
      </c>
      <c r="I285" s="156" t="str">
        <f t="shared" si="337"/>
        <v/>
      </c>
      <c r="J285" s="153" t="str">
        <f t="shared" si="338"/>
        <v/>
      </c>
      <c r="K285" s="92" t="str">
        <f t="shared" si="339"/>
        <v/>
      </c>
      <c r="L285" s="153" t="str">
        <f t="shared" si="351"/>
        <v/>
      </c>
      <c r="M285" s="92" t="str">
        <f t="shared" si="340"/>
        <v/>
      </c>
      <c r="N285" s="188" t="str">
        <f>IF(AND(K285="",M285=""),"",IF(OR(SUM($O$265:$P$272,K$274:K285,M$274:M285)&lt;=25,AND(SUM($O$265:$P$272,K$273:K284,M$273:M284)&lt;=25,SUM($O$265:$P$272,K$274:K285,M$274:M285)&gt;25)),"O","N"))</f>
        <v/>
      </c>
      <c r="O285" s="92" t="str">
        <f>IF(OR(N285="N",N285=""),"",IF(K285="","",IF((25-SUM(O$265:O284,P$265:P284))&gt;K285,K285,25-SUM(O$265:O284,P$265:P284))))</f>
        <v/>
      </c>
      <c r="P285" s="92" t="str">
        <f>IF(OR(N285="N",N285=""),"",IF(M285="","",IF(25-SUM($O$265:O285,$P$265:P284)&gt;M285,M285,25-SUM($O$265:O285,$P$265:P284))))</f>
        <v/>
      </c>
      <c r="Q285" s="94" t="str">
        <f t="shared" si="341"/>
        <v/>
      </c>
      <c r="R285" s="92" t="str">
        <f t="shared" si="342"/>
        <v/>
      </c>
      <c r="S285" s="98" t="str">
        <f t="shared" si="343"/>
        <v/>
      </c>
      <c r="T285" s="20" t="str">
        <f>IF(N285="O",MAX(T$263:T284)+1,"")</f>
        <v/>
      </c>
      <c r="U285" s="20" t="str">
        <f>IF(Q285="O",MAX(U$263:U284)+1,"")</f>
        <v/>
      </c>
      <c r="V285" s="73" t="str">
        <f t="shared" si="344"/>
        <v/>
      </c>
      <c r="W285" s="73" t="str">
        <f t="shared" si="345"/>
        <v/>
      </c>
      <c r="X285" s="73"/>
      <c r="Y285" s="74" t="str">
        <f t="shared" si="321"/>
        <v/>
      </c>
      <c r="Z285" s="74" t="str">
        <f t="shared" si="346"/>
        <v/>
      </c>
      <c r="AA285" s="74"/>
      <c r="AB285" s="75" t="str">
        <f t="shared" si="347"/>
        <v/>
      </c>
      <c r="AC285" s="75" t="str">
        <f t="shared" si="348"/>
        <v/>
      </c>
      <c r="AD285" s="75"/>
      <c r="AE285" s="76" t="str">
        <f t="shared" si="349"/>
        <v/>
      </c>
      <c r="AF285" s="76" t="str">
        <f t="shared" si="350"/>
        <v/>
      </c>
      <c r="AG285" s="76"/>
      <c r="AH285" s="352"/>
      <c r="AI285" s="353" t="str">
        <f t="shared" si="333"/>
        <v/>
      </c>
      <c r="AJ285" s="352"/>
      <c r="AK285" s="352"/>
      <c r="AQ285" s="72" t="str">
        <f t="shared" si="334"/>
        <v/>
      </c>
    </row>
    <row r="286" spans="1:43" x14ac:dyDescent="0.25">
      <c r="A286" s="500"/>
      <c r="B286" s="433"/>
      <c r="C286" s="517"/>
      <c r="D286" s="90"/>
      <c r="E286" s="153"/>
      <c r="F286" s="156"/>
      <c r="G286" s="156" t="str">
        <f t="shared" si="335"/>
        <v/>
      </c>
      <c r="H286" s="156" t="str">
        <f t="shared" si="336"/>
        <v/>
      </c>
      <c r="I286" s="156" t="str">
        <f t="shared" si="337"/>
        <v/>
      </c>
      <c r="J286" s="153" t="str">
        <f t="shared" si="338"/>
        <v/>
      </c>
      <c r="K286" s="92" t="str">
        <f t="shared" si="339"/>
        <v/>
      </c>
      <c r="L286" s="153" t="str">
        <f t="shared" si="351"/>
        <v/>
      </c>
      <c r="M286" s="92" t="str">
        <f t="shared" si="340"/>
        <v/>
      </c>
      <c r="N286" s="188" t="str">
        <f>IF(AND(K286="",M286=""),"",IF(OR(SUM($O$265:$P$272,K$274:K286,M$274:M286)&lt;=25,AND(SUM($O$265:$P$272,K$273:K285,M$273:M285)&lt;=25,SUM($O$265:$P$272,K$274:K286,M$274:M286)&gt;25)),"O","N"))</f>
        <v/>
      </c>
      <c r="O286" s="92" t="str">
        <f>IF(OR(N286="N",N286=""),"",IF(K286="","",IF((25-SUM(O$265:O285,P$265:P285))&gt;K286,K286,25-SUM(O$265:O285,P$265:P285))))</f>
        <v/>
      </c>
      <c r="P286" s="92" t="str">
        <f>IF(OR(N286="N",N286=""),"",IF(M286="","",IF(25-SUM($O$265:O286,$P$265:P285)&gt;M286,M286,25-SUM($O$265:O286,$P$265:P285))))</f>
        <v/>
      </c>
      <c r="Q286" s="94" t="str">
        <f t="shared" si="341"/>
        <v/>
      </c>
      <c r="R286" s="92" t="str">
        <f t="shared" si="342"/>
        <v/>
      </c>
      <c r="S286" s="98" t="str">
        <f t="shared" si="343"/>
        <v/>
      </c>
      <c r="T286" s="20" t="str">
        <f>IF(N286="O",MAX(T$263:T285)+1,"")</f>
        <v/>
      </c>
      <c r="U286" s="20" t="str">
        <f>IF(Q286="O",MAX(U$263:U285)+1,"")</f>
        <v/>
      </c>
      <c r="V286" s="73" t="str">
        <f t="shared" si="344"/>
        <v/>
      </c>
      <c r="W286" s="73" t="str">
        <f t="shared" si="345"/>
        <v/>
      </c>
      <c r="X286" s="73"/>
      <c r="Y286" s="74" t="str">
        <f t="shared" si="321"/>
        <v/>
      </c>
      <c r="Z286" s="74" t="str">
        <f t="shared" si="346"/>
        <v/>
      </c>
      <c r="AA286" s="74"/>
      <c r="AB286" s="75" t="str">
        <f t="shared" si="347"/>
        <v/>
      </c>
      <c r="AC286" s="75" t="str">
        <f t="shared" si="348"/>
        <v/>
      </c>
      <c r="AD286" s="75"/>
      <c r="AE286" s="76" t="str">
        <f t="shared" si="349"/>
        <v/>
      </c>
      <c r="AF286" s="76" t="str">
        <f t="shared" si="350"/>
        <v/>
      </c>
      <c r="AG286" s="76"/>
      <c r="AH286" s="352"/>
      <c r="AI286" s="353" t="str">
        <f t="shared" si="333"/>
        <v/>
      </c>
      <c r="AJ286" s="352"/>
      <c r="AK286" s="352"/>
      <c r="AQ286" s="72" t="str">
        <f t="shared" si="334"/>
        <v/>
      </c>
    </row>
    <row r="287" spans="1:43" ht="18" thickBot="1" x14ac:dyDescent="0.35">
      <c r="A287" s="500"/>
      <c r="B287" s="433"/>
      <c r="C287" s="517"/>
      <c r="D287" s="146"/>
      <c r="E287" s="151"/>
      <c r="F287" s="170"/>
      <c r="G287" s="170"/>
      <c r="H287" s="518" t="s">
        <v>26</v>
      </c>
      <c r="I287" s="518"/>
      <c r="J287" s="151">
        <f>SUM(J274:J283)</f>
        <v>0</v>
      </c>
      <c r="K287" s="116">
        <f>SUM(K265:K286)</f>
        <v>0</v>
      </c>
      <c r="L287" s="151">
        <f>SUM(L274:L283)</f>
        <v>0</v>
      </c>
      <c r="M287" s="116">
        <f>L287*24</f>
        <v>0</v>
      </c>
      <c r="N287" s="145"/>
      <c r="O287" s="519">
        <f>SUM(O265:P286)</f>
        <v>0</v>
      </c>
      <c r="P287" s="519"/>
      <c r="Q287" s="130"/>
      <c r="R287" s="179">
        <f>SUM(R272:R286)</f>
        <v>0</v>
      </c>
      <c r="S287" s="179">
        <f>SUM(S272:S286)</f>
        <v>0</v>
      </c>
      <c r="T287" s="20" t="str">
        <f>IF(N287="O",MAX(T$133,T286)+1,"")</f>
        <v/>
      </c>
      <c r="U287" s="20" t="str">
        <f>IF(Q287="O",MAX(U$133,U286)+1,"")</f>
        <v/>
      </c>
      <c r="V287" s="357"/>
      <c r="W287" s="390">
        <f>SUM(W265:W286)</f>
        <v>0</v>
      </c>
      <c r="X287" s="492">
        <f>CEILING(W287,0.25)</f>
        <v>0</v>
      </c>
      <c r="Y287" s="358"/>
      <c r="Z287" s="391">
        <f>SUM(Z265:Z286)</f>
        <v>0</v>
      </c>
      <c r="AA287" s="493">
        <f>CEILING(Z287,0.25)</f>
        <v>0</v>
      </c>
      <c r="AB287" s="359"/>
      <c r="AC287" s="392">
        <f>SUM(AC265:AC286)</f>
        <v>0</v>
      </c>
      <c r="AD287" s="494">
        <f>CEILING(AC287,0.25)</f>
        <v>0</v>
      </c>
      <c r="AE287" s="360"/>
      <c r="AF287" s="393">
        <f>SUM(AF265:AF286)</f>
        <v>0</v>
      </c>
      <c r="AG287" s="495">
        <f>CEILING(AF287,0.25)</f>
        <v>0</v>
      </c>
      <c r="AH287" s="352"/>
      <c r="AI287" s="490">
        <f>SUM(AI265:AI286)</f>
        <v>0</v>
      </c>
      <c r="AJ287" s="352"/>
      <c r="AK287" s="352"/>
      <c r="AQ287" s="72" t="str">
        <f t="shared" si="334"/>
        <v/>
      </c>
    </row>
    <row r="288" spans="1:43" ht="18" thickBot="1" x14ac:dyDescent="0.35">
      <c r="A288" s="133"/>
      <c r="B288" s="434"/>
      <c r="C288" s="134"/>
      <c r="D288" s="135"/>
      <c r="E288" s="163"/>
      <c r="F288" s="172"/>
      <c r="G288" s="172"/>
      <c r="H288" s="136"/>
      <c r="I288" s="136"/>
      <c r="J288" s="163"/>
      <c r="K288" s="242">
        <f>CEILING(K287,0.25)</f>
        <v>0</v>
      </c>
      <c r="L288" s="243"/>
      <c r="M288" s="242">
        <f>CEILING(M287,0.25)</f>
        <v>0</v>
      </c>
      <c r="N288" s="244"/>
      <c r="O288" s="497">
        <f>CEILING(O287,0.25)</f>
        <v>0</v>
      </c>
      <c r="P288" s="497">
        <f>CEILING(P287,0.25)</f>
        <v>0</v>
      </c>
      <c r="Q288" s="138"/>
      <c r="R288" s="138"/>
      <c r="S288" s="137"/>
      <c r="T288" s="20" t="str">
        <f>IF(N288="O",MAX(T$133,T287)+1,"")</f>
        <v/>
      </c>
      <c r="U288" s="20" t="str">
        <f>IF(Q288="O",MAX(U$133,U287)+1,"")</f>
        <v/>
      </c>
      <c r="V288" s="357"/>
      <c r="W288" s="390">
        <f>SUMPRODUCT(V265:V286,W265:W286)</f>
        <v>0</v>
      </c>
      <c r="X288" s="492"/>
      <c r="Y288" s="358"/>
      <c r="Z288" s="391">
        <f>SUMPRODUCT(Y265:Y286,Z265:Z286)</f>
        <v>0</v>
      </c>
      <c r="AA288" s="493"/>
      <c r="AB288" s="359"/>
      <c r="AC288" s="392">
        <f>SUMPRODUCT(AB265:AB286,AC265:AC286)</f>
        <v>0</v>
      </c>
      <c r="AD288" s="494"/>
      <c r="AE288" s="360"/>
      <c r="AF288" s="393">
        <f>SUMPRODUCT(AE265:AE286,AF265:AF286)</f>
        <v>0</v>
      </c>
      <c r="AG288" s="495"/>
      <c r="AH288" s="352"/>
      <c r="AI288" s="490"/>
      <c r="AJ288" s="352"/>
      <c r="AK288" s="352"/>
      <c r="AQ288" s="72" t="str">
        <f t="shared" si="334"/>
        <v/>
      </c>
    </row>
    <row r="289" spans="1:43" x14ac:dyDescent="0.25">
      <c r="A289" s="499">
        <f>EDATE(A263,1)</f>
        <v>43405</v>
      </c>
      <c r="B289" s="431">
        <f ca="1">VLOOKUP($B$1,INFOS!A:AV,39,FALSE)</f>
        <v>362</v>
      </c>
      <c r="C289" s="501" t="s">
        <v>27</v>
      </c>
      <c r="D289" s="502" t="s">
        <v>148</v>
      </c>
      <c r="E289" s="503"/>
      <c r="F289" s="503"/>
      <c r="G289" s="503"/>
      <c r="H289" s="503"/>
      <c r="I289" s="503"/>
      <c r="J289" s="503"/>
      <c r="K289" s="503"/>
      <c r="L289" s="503"/>
      <c r="M289" s="504"/>
      <c r="N289" s="507" t="s">
        <v>28</v>
      </c>
      <c r="O289" s="508"/>
      <c r="P289" s="508"/>
      <c r="Q289" s="509"/>
      <c r="R289" s="513">
        <f>R287</f>
        <v>0</v>
      </c>
      <c r="S289" s="515">
        <f>S287</f>
        <v>0</v>
      </c>
      <c r="V289" s="361"/>
      <c r="W289" s="362"/>
      <c r="X289" s="362"/>
      <c r="Y289" s="361" t="str">
        <f t="shared" ref="Y289:Y312" si="352">IF(Z289&lt;&gt;"",IF($B$5="temps complet",INDEX(TC_Sup_14,MATCH($B$3,INDICES_BRUT,0),MATCH($B$6,TC_NBI_Sup_14,0)),IF($B$5="temps partiel",INDEX(TP_Sup_14,MATCH($B$3,INDICES_BRUT,0),MATCH($B$6,TP_NBI_Sup_14,0)))),"")</f>
        <v/>
      </c>
      <c r="Z289" s="362"/>
      <c r="AA289" s="362"/>
      <c r="AB289" s="362"/>
      <c r="AC289" s="362"/>
      <c r="AD289" s="362"/>
      <c r="AE289" s="362"/>
      <c r="AF289" s="362"/>
      <c r="AG289" s="362"/>
      <c r="AH289" s="363"/>
      <c r="AI289" s="364"/>
      <c r="AJ289" s="363"/>
      <c r="AK289" s="363"/>
      <c r="AQ289" s="241"/>
    </row>
    <row r="290" spans="1:43" ht="19.5" customHeight="1" x14ac:dyDescent="0.25">
      <c r="A290" s="500"/>
      <c r="B290" s="432">
        <f ca="1">VLOOKUP($B$1,INFOS!A:AV,41,FALSE)</f>
        <v>0.8</v>
      </c>
      <c r="C290" s="501"/>
      <c r="D290" s="505"/>
      <c r="E290" s="505"/>
      <c r="F290" s="505"/>
      <c r="G290" s="505"/>
      <c r="H290" s="505"/>
      <c r="I290" s="505"/>
      <c r="J290" s="505"/>
      <c r="K290" s="505"/>
      <c r="L290" s="505"/>
      <c r="M290" s="506"/>
      <c r="N290" s="510"/>
      <c r="O290" s="511"/>
      <c r="P290" s="511"/>
      <c r="Q290" s="512"/>
      <c r="R290" s="514"/>
      <c r="S290" s="516"/>
      <c r="V290" s="361"/>
      <c r="W290" s="361"/>
      <c r="X290" s="361"/>
      <c r="Y290" s="361" t="str">
        <f t="shared" si="352"/>
        <v/>
      </c>
      <c r="Z290" s="361"/>
      <c r="AA290" s="361"/>
      <c r="AB290" s="361"/>
      <c r="AC290" s="361"/>
      <c r="AD290" s="361"/>
      <c r="AE290" s="361"/>
      <c r="AF290" s="361"/>
      <c r="AG290" s="361"/>
      <c r="AH290" s="363"/>
      <c r="AI290" s="364"/>
      <c r="AJ290" s="363"/>
      <c r="AK290" s="363"/>
      <c r="AQ290" s="241"/>
    </row>
    <row r="291" spans="1:43" x14ac:dyDescent="0.25">
      <c r="A291" s="500"/>
      <c r="B291" s="5" t="str">
        <f ca="1">IF($B290&lt;&gt;100%,"temps partiel","temps complet")</f>
        <v>temps partiel</v>
      </c>
      <c r="C291" s="501"/>
      <c r="D291" s="124" t="str">
        <f>IF(ROWS($D$291:D291)&lt;=MAX($U$265:$U$286),INDEX($D$265:$D$286,MATCH(ROWS($D$291:D291),$U$265:$U$286,0)),"")</f>
        <v/>
      </c>
      <c r="E291" s="152" t="str">
        <f t="shared" ref="E291:M298" si="353">IF($D291&lt;&gt;"",IFERROR(VLOOKUP($D291,$D$274:$S$286,COLUMN(B$1),0),""),"")</f>
        <v/>
      </c>
      <c r="F291" s="152" t="str">
        <f t="shared" si="353"/>
        <v/>
      </c>
      <c r="G291" s="152" t="str">
        <f t="shared" si="353"/>
        <v/>
      </c>
      <c r="H291" s="152" t="str">
        <f t="shared" si="353"/>
        <v/>
      </c>
      <c r="I291" s="152" t="str">
        <f t="shared" si="353"/>
        <v/>
      </c>
      <c r="J291" s="152" t="str">
        <f t="shared" si="353"/>
        <v/>
      </c>
      <c r="K291" s="113" t="str">
        <f t="shared" si="353"/>
        <v/>
      </c>
      <c r="L291" s="152" t="str">
        <f t="shared" si="353"/>
        <v/>
      </c>
      <c r="M291" s="113" t="str">
        <f t="shared" si="353"/>
        <v/>
      </c>
      <c r="N291" s="189" t="str">
        <f t="shared" ref="N291:N298" si="354">IF(OR(O291&lt;&gt;"",P291&lt;&gt;""),"O","")</f>
        <v/>
      </c>
      <c r="O291" s="190" t="str">
        <f t="shared" ref="O291:O298" si="355">IF(D291&lt;&gt;"",IFERROR(VLOOKUP($D291,$D$274:$S$286,COLUMN(O$1),0),""),"")</f>
        <v/>
      </c>
      <c r="P291" s="190" t="str">
        <f t="shared" ref="P291:P298" si="356">IF(D291&lt;&gt;"",IFERROR(VLOOKUP($D291,$D$274:$S$286,COLUMN(P$1),0),""),"")</f>
        <v/>
      </c>
      <c r="Q291" s="191"/>
      <c r="R291" s="191"/>
      <c r="S291" s="192"/>
      <c r="T291" s="20" t="str">
        <f>IF(N291="O",MAX(T$289:T290)+1,"")</f>
        <v/>
      </c>
      <c r="U291" s="20" t="str">
        <f>IF(Q291="O",MAX(U$289:U290)+1,"")</f>
        <v/>
      </c>
      <c r="V291" s="73" t="str">
        <f t="shared" ref="V291:V298" si="357">IF(W291&lt;&gt;"",IF($B$5="temps complet",INDEX(TC_0_à_14,MATCH($B$3,INDICES_BRUT,0),MATCH($B$6,TC_NBI_0_à_14,0)),IF($B$5="temps partiel",INDEX(TP_0_à_14,MATCH($B$3,INDICES_BRUT,0),MATCH($B$6,TP_NBI_0_à_14,0)))),"")</f>
        <v/>
      </c>
      <c r="W291" s="73" t="str">
        <f t="shared" ref="W291:W298" si="358">IF(T291="","",IF(OR(AQ291="D",AQ291="F"),"",IF(OR(AND(N291="O",Q291="",P291&lt;=14),AND(N291="O",Q291="O",P291&lt;=14)),P291,14)))</f>
        <v/>
      </c>
      <c r="X291" s="73"/>
      <c r="Y291" s="74" t="str">
        <f t="shared" si="352"/>
        <v/>
      </c>
      <c r="Z291" s="74" t="str">
        <f t="shared" ref="Z291:Z298" si="359">IF(T291="","",IF(OR(AQ291="D",AQ291="F"),"",IF(OR(AND(N291="O",Q291="",P291&gt;14),AND(N291="O",Q291="O",P291&gt;14)),P291-14,"")))</f>
        <v/>
      </c>
      <c r="AA291" s="74"/>
      <c r="AB291" s="75" t="str">
        <f t="shared" ref="AB291:AB298" si="360">IF(AC291&lt;&gt;"",IF($B$5="temps complet",VLOOKUP($B$3,ZONE_TC,15,FALSE),IF($B$5="temps partiel",VLOOKUP($B$3,ZONE_TP,29,FALSE))),"")</f>
        <v/>
      </c>
      <c r="AC291" s="75" t="str">
        <f t="shared" ref="AC291:AC298" si="361">IF(T291="","",IF(OR(AND(OR(AQ291="D",AQ291="F"),N291="O",Q291=""),AND(OR(AQ291="D",AQ291="F"),N291="O",Q291="O")),P291,""))</f>
        <v/>
      </c>
      <c r="AD291" s="75"/>
      <c r="AE291" s="76" t="str">
        <f t="shared" ref="AE291:AE298" si="362">IF(AF291&lt;&gt;"",IF($B$5="temps complet",VLOOKUP($B$3,ZONE_TC,16,FALSE),IF($B$5="temps partiel",VLOOKUP($B$3,ZONE_TP,30,FALSE))),"")</f>
        <v/>
      </c>
      <c r="AF291" s="76" t="str">
        <f t="shared" ref="AF291:AF298" si="363">IF(T291="","",IF(O291="","",O291))</f>
        <v/>
      </c>
      <c r="AG291" s="76"/>
      <c r="AH291" s="352"/>
      <c r="AI291" s="353" t="str">
        <f t="shared" ref="AI291:AI312" si="364">IF(AND(W291="",Z291="",AC291=""),"",IF(WEEKDAY(D291,2)=6,SUM(W291,Z291,AC291)*V291/2,""))</f>
        <v/>
      </c>
      <c r="AJ291" s="352"/>
      <c r="AK291" s="352"/>
      <c r="AQ291" s="72" t="str">
        <f t="shared" ref="AQ291:AQ312" si="365">IF(D291&lt;&gt;"",IF(AND(ISERROR(VLOOKUP(D291,$AU$30:$AU$42,1,0)),WEEKDAY(D291,2)&lt;=6),"",IF(WEEKDAY(D291,2)&gt;6,"D",IF(VLOOKUP(D291,$AU$30:$AU$42,1,0),"F",""))),"")</f>
        <v/>
      </c>
    </row>
    <row r="292" spans="1:43" x14ac:dyDescent="0.25">
      <c r="A292" s="500"/>
      <c r="B292" s="5" t="str">
        <f>$B$6</f>
        <v>NBI 20 pts</v>
      </c>
      <c r="C292" s="501"/>
      <c r="D292" s="124" t="str">
        <f>IF(ROWS($D$291:D292)&lt;=MAX($U$265:$U$286),INDEX($D$265:$D$286,MATCH(ROWS($D$291:D292),$U$265:$U$286,0)),"")</f>
        <v/>
      </c>
      <c r="E292" s="152" t="str">
        <f t="shared" si="353"/>
        <v/>
      </c>
      <c r="F292" s="152" t="str">
        <f t="shared" si="353"/>
        <v/>
      </c>
      <c r="G292" s="152" t="str">
        <f t="shared" si="353"/>
        <v/>
      </c>
      <c r="H292" s="152" t="str">
        <f t="shared" si="353"/>
        <v/>
      </c>
      <c r="I292" s="152" t="str">
        <f t="shared" si="353"/>
        <v/>
      </c>
      <c r="J292" s="152" t="str">
        <f t="shared" si="353"/>
        <v/>
      </c>
      <c r="K292" s="113" t="str">
        <f t="shared" si="353"/>
        <v/>
      </c>
      <c r="L292" s="152" t="str">
        <f t="shared" si="353"/>
        <v/>
      </c>
      <c r="M292" s="113" t="str">
        <f t="shared" si="353"/>
        <v/>
      </c>
      <c r="N292" s="193" t="str">
        <f t="shared" si="354"/>
        <v/>
      </c>
      <c r="O292" s="195" t="str">
        <f t="shared" si="355"/>
        <v/>
      </c>
      <c r="P292" s="195" t="str">
        <f t="shared" si="356"/>
        <v/>
      </c>
      <c r="Q292" s="194"/>
      <c r="R292" s="194"/>
      <c r="S292" s="196"/>
      <c r="T292" s="20" t="str">
        <f>IF(N292="O",MAX(T$289:T291)+1,"")</f>
        <v/>
      </c>
      <c r="U292" s="20" t="str">
        <f>IF(Q292="O",MAX(U$289:U291)+1,"")</f>
        <v/>
      </c>
      <c r="V292" s="73" t="str">
        <f t="shared" si="357"/>
        <v/>
      </c>
      <c r="W292" s="73" t="str">
        <f t="shared" si="358"/>
        <v/>
      </c>
      <c r="X292" s="73"/>
      <c r="Y292" s="74" t="str">
        <f t="shared" si="352"/>
        <v/>
      </c>
      <c r="Z292" s="74" t="str">
        <f t="shared" si="359"/>
        <v/>
      </c>
      <c r="AA292" s="74"/>
      <c r="AB292" s="75" t="str">
        <f t="shared" si="360"/>
        <v/>
      </c>
      <c r="AC292" s="75" t="str">
        <f t="shared" si="361"/>
        <v/>
      </c>
      <c r="AD292" s="75"/>
      <c r="AE292" s="76" t="str">
        <f t="shared" si="362"/>
        <v/>
      </c>
      <c r="AF292" s="76" t="str">
        <f t="shared" si="363"/>
        <v/>
      </c>
      <c r="AG292" s="76"/>
      <c r="AH292" s="352"/>
      <c r="AI292" s="353" t="str">
        <f t="shared" si="364"/>
        <v/>
      </c>
      <c r="AJ292" s="352"/>
      <c r="AK292" s="352"/>
      <c r="AQ292" s="72" t="str">
        <f t="shared" si="365"/>
        <v/>
      </c>
    </row>
    <row r="293" spans="1:43" x14ac:dyDescent="0.25">
      <c r="A293" s="500"/>
      <c r="B293" s="432">
        <f ca="1">VLOOKUP($B$1,INFOS!A:AV,40,FALSE)</f>
        <v>12</v>
      </c>
      <c r="C293" s="501"/>
      <c r="D293" s="124" t="str">
        <f>IF(ROWS($D$291:D293)&lt;=MAX($U$265:$U$286),INDEX($D$265:$D$286,MATCH(ROWS($D$291:D293),$U$265:$U$286,0)),"")</f>
        <v/>
      </c>
      <c r="E293" s="152" t="str">
        <f t="shared" si="353"/>
        <v/>
      </c>
      <c r="F293" s="152" t="str">
        <f t="shared" si="353"/>
        <v/>
      </c>
      <c r="G293" s="152" t="str">
        <f t="shared" si="353"/>
        <v/>
      </c>
      <c r="H293" s="152" t="str">
        <f t="shared" si="353"/>
        <v/>
      </c>
      <c r="I293" s="152" t="str">
        <f t="shared" si="353"/>
        <v/>
      </c>
      <c r="J293" s="152" t="str">
        <f t="shared" si="353"/>
        <v/>
      </c>
      <c r="K293" s="113" t="str">
        <f t="shared" si="353"/>
        <v/>
      </c>
      <c r="L293" s="152" t="str">
        <f t="shared" si="353"/>
        <v/>
      </c>
      <c r="M293" s="113" t="str">
        <f t="shared" si="353"/>
        <v/>
      </c>
      <c r="N293" s="193" t="str">
        <f t="shared" si="354"/>
        <v/>
      </c>
      <c r="O293" s="195" t="str">
        <f t="shared" si="355"/>
        <v/>
      </c>
      <c r="P293" s="195" t="str">
        <f t="shared" si="356"/>
        <v/>
      </c>
      <c r="Q293" s="194"/>
      <c r="R293" s="194"/>
      <c r="S293" s="196"/>
      <c r="T293" s="20" t="str">
        <f>IF(N293="O",MAX(T$289:T292)+1,"")</f>
        <v/>
      </c>
      <c r="U293" s="20" t="str">
        <f>IF(Q293="O",MAX(U$289:U292)+1,"")</f>
        <v/>
      </c>
      <c r="V293" s="73" t="str">
        <f t="shared" si="357"/>
        <v/>
      </c>
      <c r="W293" s="73" t="str">
        <f t="shared" si="358"/>
        <v/>
      </c>
      <c r="X293" s="73"/>
      <c r="Y293" s="74" t="str">
        <f t="shared" si="352"/>
        <v/>
      </c>
      <c r="Z293" s="74" t="str">
        <f t="shared" si="359"/>
        <v/>
      </c>
      <c r="AA293" s="74"/>
      <c r="AB293" s="75" t="str">
        <f t="shared" si="360"/>
        <v/>
      </c>
      <c r="AC293" s="75" t="str">
        <f t="shared" si="361"/>
        <v/>
      </c>
      <c r="AD293" s="75"/>
      <c r="AE293" s="76" t="str">
        <f t="shared" si="362"/>
        <v/>
      </c>
      <c r="AF293" s="76" t="str">
        <f t="shared" si="363"/>
        <v/>
      </c>
      <c r="AG293" s="76"/>
      <c r="AH293" s="352"/>
      <c r="AI293" s="353" t="str">
        <f t="shared" si="364"/>
        <v/>
      </c>
      <c r="AJ293" s="352"/>
      <c r="AK293" s="352"/>
      <c r="AQ293" s="72" t="str">
        <f t="shared" si="365"/>
        <v/>
      </c>
    </row>
    <row r="294" spans="1:43" x14ac:dyDescent="0.25">
      <c r="A294" s="500"/>
      <c r="B294" s="445"/>
      <c r="C294" s="501"/>
      <c r="D294" s="124" t="str">
        <f>IF(ROWS($D$291:D294)&lt;=MAX($U$265:$U$286),INDEX($D$265:$D$286,MATCH(ROWS($D$291:D294),$U$265:$U$286,0)),"")</f>
        <v/>
      </c>
      <c r="E294" s="152" t="str">
        <f t="shared" si="353"/>
        <v/>
      </c>
      <c r="F294" s="152" t="str">
        <f t="shared" si="353"/>
        <v/>
      </c>
      <c r="G294" s="152" t="str">
        <f t="shared" si="353"/>
        <v/>
      </c>
      <c r="H294" s="152" t="str">
        <f t="shared" si="353"/>
        <v/>
      </c>
      <c r="I294" s="152" t="str">
        <f t="shared" si="353"/>
        <v/>
      </c>
      <c r="J294" s="152" t="str">
        <f t="shared" si="353"/>
        <v/>
      </c>
      <c r="K294" s="113" t="str">
        <f t="shared" si="353"/>
        <v/>
      </c>
      <c r="L294" s="152" t="str">
        <f t="shared" si="353"/>
        <v/>
      </c>
      <c r="M294" s="113" t="str">
        <f t="shared" si="353"/>
        <v/>
      </c>
      <c r="N294" s="193" t="str">
        <f t="shared" si="354"/>
        <v/>
      </c>
      <c r="O294" s="195" t="str">
        <f t="shared" si="355"/>
        <v/>
      </c>
      <c r="P294" s="195" t="str">
        <f t="shared" si="356"/>
        <v/>
      </c>
      <c r="Q294" s="194"/>
      <c r="R294" s="194"/>
      <c r="S294" s="196"/>
      <c r="T294" s="20" t="str">
        <f>IF(N294="O",MAX(T$289:T293)+1,"")</f>
        <v/>
      </c>
      <c r="U294" s="20" t="str">
        <f>IF(Q294="O",MAX(U$289:U293)+1,"")</f>
        <v/>
      </c>
      <c r="V294" s="73" t="str">
        <f t="shared" si="357"/>
        <v/>
      </c>
      <c r="W294" s="73" t="str">
        <f t="shared" si="358"/>
        <v/>
      </c>
      <c r="X294" s="73"/>
      <c r="Y294" s="74" t="str">
        <f t="shared" si="352"/>
        <v/>
      </c>
      <c r="Z294" s="74" t="str">
        <f t="shared" si="359"/>
        <v/>
      </c>
      <c r="AA294" s="74"/>
      <c r="AB294" s="75" t="str">
        <f t="shared" si="360"/>
        <v/>
      </c>
      <c r="AC294" s="75" t="str">
        <f t="shared" si="361"/>
        <v/>
      </c>
      <c r="AD294" s="75"/>
      <c r="AE294" s="76" t="str">
        <f t="shared" si="362"/>
        <v/>
      </c>
      <c r="AF294" s="76" t="str">
        <f t="shared" si="363"/>
        <v/>
      </c>
      <c r="AG294" s="76"/>
      <c r="AH294" s="352"/>
      <c r="AI294" s="353" t="str">
        <f t="shared" si="364"/>
        <v/>
      </c>
      <c r="AJ294" s="352"/>
      <c r="AK294" s="352"/>
      <c r="AQ294" s="72" t="str">
        <f t="shared" si="365"/>
        <v/>
      </c>
    </row>
    <row r="295" spans="1:43" x14ac:dyDescent="0.25">
      <c r="A295" s="500"/>
      <c r="B295" s="445"/>
      <c r="C295" s="501"/>
      <c r="D295" s="124" t="str">
        <f>IF(ROWS($D$291:D295)&lt;=MAX($U$265:$U$286),INDEX($D$265:$D$286,MATCH(ROWS($D$291:D295),$U$265:$U$286,0)),"")</f>
        <v/>
      </c>
      <c r="E295" s="152" t="str">
        <f t="shared" si="353"/>
        <v/>
      </c>
      <c r="F295" s="152" t="str">
        <f t="shared" si="353"/>
        <v/>
      </c>
      <c r="G295" s="152" t="str">
        <f t="shared" si="353"/>
        <v/>
      </c>
      <c r="H295" s="152" t="str">
        <f t="shared" si="353"/>
        <v/>
      </c>
      <c r="I295" s="152" t="str">
        <f t="shared" si="353"/>
        <v/>
      </c>
      <c r="J295" s="152" t="str">
        <f t="shared" si="353"/>
        <v/>
      </c>
      <c r="K295" s="113" t="str">
        <f t="shared" si="353"/>
        <v/>
      </c>
      <c r="L295" s="152" t="str">
        <f t="shared" si="353"/>
        <v/>
      </c>
      <c r="M295" s="113" t="str">
        <f t="shared" si="353"/>
        <v/>
      </c>
      <c r="N295" s="193" t="str">
        <f t="shared" si="354"/>
        <v/>
      </c>
      <c r="O295" s="195" t="str">
        <f t="shared" si="355"/>
        <v/>
      </c>
      <c r="P295" s="195" t="str">
        <f t="shared" si="356"/>
        <v/>
      </c>
      <c r="Q295" s="194"/>
      <c r="R295" s="194"/>
      <c r="S295" s="196"/>
      <c r="T295" s="20" t="str">
        <f>IF(N295="O",MAX(T$289:T294)+1,"")</f>
        <v/>
      </c>
      <c r="U295" s="20" t="str">
        <f>IF(Q295="O",MAX(U$289:U294)+1,"")</f>
        <v/>
      </c>
      <c r="V295" s="73" t="str">
        <f t="shared" si="357"/>
        <v/>
      </c>
      <c r="W295" s="73" t="str">
        <f t="shared" si="358"/>
        <v/>
      </c>
      <c r="X295" s="73"/>
      <c r="Y295" s="74" t="str">
        <f t="shared" si="352"/>
        <v/>
      </c>
      <c r="Z295" s="74" t="str">
        <f t="shared" si="359"/>
        <v/>
      </c>
      <c r="AA295" s="74"/>
      <c r="AB295" s="75" t="str">
        <f t="shared" si="360"/>
        <v/>
      </c>
      <c r="AC295" s="75" t="str">
        <f t="shared" si="361"/>
        <v/>
      </c>
      <c r="AD295" s="75"/>
      <c r="AE295" s="76" t="str">
        <f t="shared" si="362"/>
        <v/>
      </c>
      <c r="AF295" s="76" t="str">
        <f t="shared" si="363"/>
        <v/>
      </c>
      <c r="AG295" s="76"/>
      <c r="AH295" s="352"/>
      <c r="AI295" s="353" t="str">
        <f t="shared" si="364"/>
        <v/>
      </c>
      <c r="AJ295" s="352"/>
      <c r="AK295" s="352"/>
      <c r="AQ295" s="72" t="str">
        <f t="shared" si="365"/>
        <v/>
      </c>
    </row>
    <row r="296" spans="1:43" x14ac:dyDescent="0.25">
      <c r="A296" s="500"/>
      <c r="B296" s="432" t="str">
        <f ca="1">VLOOKUP($B$1,INFOS!A:AV,9,FALSE)</f>
        <v>Pôle Population</v>
      </c>
      <c r="C296" s="501"/>
      <c r="D296" s="124" t="str">
        <f>IF(ROWS($D$291:D296)&lt;=MAX($U$265:$U$286),INDEX($D$265:$D$286,MATCH(ROWS($D$291:D296),$U$265:$U$286,0)),"")</f>
        <v/>
      </c>
      <c r="E296" s="152" t="str">
        <f t="shared" si="353"/>
        <v/>
      </c>
      <c r="F296" s="152" t="str">
        <f t="shared" si="353"/>
        <v/>
      </c>
      <c r="G296" s="152" t="str">
        <f t="shared" si="353"/>
        <v/>
      </c>
      <c r="H296" s="152" t="str">
        <f t="shared" si="353"/>
        <v/>
      </c>
      <c r="I296" s="152" t="str">
        <f t="shared" si="353"/>
        <v/>
      </c>
      <c r="J296" s="152" t="str">
        <f t="shared" si="353"/>
        <v/>
      </c>
      <c r="K296" s="113" t="str">
        <f t="shared" si="353"/>
        <v/>
      </c>
      <c r="L296" s="152" t="str">
        <f t="shared" si="353"/>
        <v/>
      </c>
      <c r="M296" s="113" t="str">
        <f t="shared" si="353"/>
        <v/>
      </c>
      <c r="N296" s="193" t="str">
        <f t="shared" si="354"/>
        <v/>
      </c>
      <c r="O296" s="195" t="str">
        <f t="shared" si="355"/>
        <v/>
      </c>
      <c r="P296" s="195" t="str">
        <f t="shared" si="356"/>
        <v/>
      </c>
      <c r="Q296" s="194"/>
      <c r="R296" s="194"/>
      <c r="S296" s="196"/>
      <c r="T296" s="20" t="str">
        <f>IF(N296="O",MAX(T$289:T295)+1,"")</f>
        <v/>
      </c>
      <c r="U296" s="20" t="str">
        <f>IF(Q296="O",MAX(U$289:U295)+1,"")</f>
        <v/>
      </c>
      <c r="V296" s="73" t="str">
        <f t="shared" si="357"/>
        <v/>
      </c>
      <c r="W296" s="73" t="str">
        <f t="shared" si="358"/>
        <v/>
      </c>
      <c r="X296" s="73"/>
      <c r="Y296" s="74" t="str">
        <f t="shared" si="352"/>
        <v/>
      </c>
      <c r="Z296" s="74" t="str">
        <f t="shared" si="359"/>
        <v/>
      </c>
      <c r="AA296" s="74"/>
      <c r="AB296" s="75" t="str">
        <f t="shared" si="360"/>
        <v/>
      </c>
      <c r="AC296" s="75" t="str">
        <f t="shared" si="361"/>
        <v/>
      </c>
      <c r="AD296" s="75"/>
      <c r="AE296" s="76" t="str">
        <f t="shared" si="362"/>
        <v/>
      </c>
      <c r="AF296" s="76" t="str">
        <f t="shared" si="363"/>
        <v/>
      </c>
      <c r="AG296" s="76"/>
      <c r="AH296" s="352"/>
      <c r="AI296" s="353" t="str">
        <f t="shared" si="364"/>
        <v/>
      </c>
      <c r="AJ296" s="352"/>
      <c r="AK296" s="352"/>
      <c r="AQ296" s="72" t="str">
        <f t="shared" si="365"/>
        <v/>
      </c>
    </row>
    <row r="297" spans="1:43" x14ac:dyDescent="0.25">
      <c r="A297" s="500"/>
      <c r="B297" s="433"/>
      <c r="C297" s="501"/>
      <c r="D297" s="124" t="str">
        <f>IF(ROWS($D$291:D297)&lt;=MAX($U$265:$U$286),INDEX($D$265:$D$286,MATCH(ROWS($D$291:D297),$U$265:$U$286,0)),"")</f>
        <v/>
      </c>
      <c r="E297" s="152" t="str">
        <f t="shared" si="353"/>
        <v/>
      </c>
      <c r="F297" s="152" t="str">
        <f t="shared" si="353"/>
        <v/>
      </c>
      <c r="G297" s="152" t="str">
        <f t="shared" si="353"/>
        <v/>
      </c>
      <c r="H297" s="152" t="str">
        <f t="shared" si="353"/>
        <v/>
      </c>
      <c r="I297" s="152" t="str">
        <f t="shared" si="353"/>
        <v/>
      </c>
      <c r="J297" s="152" t="str">
        <f t="shared" si="353"/>
        <v/>
      </c>
      <c r="K297" s="113" t="str">
        <f t="shared" si="353"/>
        <v/>
      </c>
      <c r="L297" s="152" t="str">
        <f t="shared" si="353"/>
        <v/>
      </c>
      <c r="M297" s="113" t="str">
        <f t="shared" si="353"/>
        <v/>
      </c>
      <c r="N297" s="193" t="str">
        <f t="shared" si="354"/>
        <v/>
      </c>
      <c r="O297" s="195" t="str">
        <f t="shared" si="355"/>
        <v/>
      </c>
      <c r="P297" s="195" t="str">
        <f t="shared" si="356"/>
        <v/>
      </c>
      <c r="Q297" s="194"/>
      <c r="R297" s="194"/>
      <c r="S297" s="196"/>
      <c r="T297" s="20" t="str">
        <f>IF(N297="O",MAX(T$289:T296)+1,"")</f>
        <v/>
      </c>
      <c r="U297" s="20" t="str">
        <f>IF(Q297="O",MAX(U$289:U296)+1,"")</f>
        <v/>
      </c>
      <c r="V297" s="73" t="str">
        <f t="shared" si="357"/>
        <v/>
      </c>
      <c r="W297" s="73" t="str">
        <f t="shared" si="358"/>
        <v/>
      </c>
      <c r="X297" s="73"/>
      <c r="Y297" s="74" t="str">
        <f t="shared" si="352"/>
        <v/>
      </c>
      <c r="Z297" s="74" t="str">
        <f t="shared" si="359"/>
        <v/>
      </c>
      <c r="AA297" s="74"/>
      <c r="AB297" s="75" t="str">
        <f t="shared" si="360"/>
        <v/>
      </c>
      <c r="AC297" s="75" t="str">
        <f t="shared" si="361"/>
        <v/>
      </c>
      <c r="AD297" s="75"/>
      <c r="AE297" s="76" t="str">
        <f t="shared" si="362"/>
        <v/>
      </c>
      <c r="AF297" s="76" t="str">
        <f t="shared" si="363"/>
        <v/>
      </c>
      <c r="AG297" s="76"/>
      <c r="AH297" s="352"/>
      <c r="AI297" s="353" t="str">
        <f t="shared" si="364"/>
        <v/>
      </c>
      <c r="AJ297" s="352"/>
      <c r="AK297" s="352"/>
      <c r="AQ297" s="72" t="str">
        <f t="shared" si="365"/>
        <v/>
      </c>
    </row>
    <row r="298" spans="1:43" x14ac:dyDescent="0.25">
      <c r="A298" s="500"/>
      <c r="B298" s="433"/>
      <c r="C298" s="501"/>
      <c r="D298" s="124" t="str">
        <f>IF(ROWS($D$291:D298)&lt;=MAX($U$265:$U$286),INDEX($D$265:$D$286,MATCH(ROWS($D$291:D298),$U$265:$U$286,0)),"")</f>
        <v/>
      </c>
      <c r="E298" s="152" t="str">
        <f t="shared" si="353"/>
        <v/>
      </c>
      <c r="F298" s="152" t="str">
        <f t="shared" si="353"/>
        <v/>
      </c>
      <c r="G298" s="152" t="str">
        <f t="shared" si="353"/>
        <v/>
      </c>
      <c r="H298" s="152" t="str">
        <f t="shared" si="353"/>
        <v/>
      </c>
      <c r="I298" s="152" t="str">
        <f t="shared" si="353"/>
        <v/>
      </c>
      <c r="J298" s="152" t="str">
        <f t="shared" si="353"/>
        <v/>
      </c>
      <c r="K298" s="113" t="str">
        <f t="shared" si="353"/>
        <v/>
      </c>
      <c r="L298" s="152" t="str">
        <f t="shared" si="353"/>
        <v/>
      </c>
      <c r="M298" s="113" t="str">
        <f t="shared" si="353"/>
        <v/>
      </c>
      <c r="N298" s="193" t="str">
        <f t="shared" si="354"/>
        <v/>
      </c>
      <c r="O298" s="195" t="str">
        <f t="shared" si="355"/>
        <v/>
      </c>
      <c r="P298" s="195" t="str">
        <f t="shared" si="356"/>
        <v/>
      </c>
      <c r="Q298" s="194"/>
      <c r="R298" s="194"/>
      <c r="S298" s="196"/>
      <c r="T298" s="20" t="str">
        <f>IF(N298="O",MAX(T$289:T297)+1,"")</f>
        <v/>
      </c>
      <c r="U298" s="20" t="str">
        <f>IF(Q298="O",MAX(U$289:U297)+1,"")</f>
        <v/>
      </c>
      <c r="V298" s="73" t="str">
        <f t="shared" si="357"/>
        <v/>
      </c>
      <c r="W298" s="73" t="str">
        <f t="shared" si="358"/>
        <v/>
      </c>
      <c r="X298" s="73"/>
      <c r="Y298" s="74" t="str">
        <f t="shared" si="352"/>
        <v/>
      </c>
      <c r="Z298" s="74" t="str">
        <f t="shared" si="359"/>
        <v/>
      </c>
      <c r="AA298" s="74"/>
      <c r="AB298" s="75" t="str">
        <f t="shared" si="360"/>
        <v/>
      </c>
      <c r="AC298" s="75" t="str">
        <f t="shared" si="361"/>
        <v/>
      </c>
      <c r="AD298" s="75"/>
      <c r="AE298" s="76" t="str">
        <f t="shared" si="362"/>
        <v/>
      </c>
      <c r="AF298" s="76" t="str">
        <f t="shared" si="363"/>
        <v/>
      </c>
      <c r="AG298" s="76"/>
      <c r="AH298" s="352"/>
      <c r="AI298" s="353" t="str">
        <f t="shared" si="364"/>
        <v/>
      </c>
      <c r="AJ298" s="352"/>
      <c r="AK298" s="352"/>
      <c r="AQ298" s="72" t="str">
        <f t="shared" si="365"/>
        <v/>
      </c>
    </row>
    <row r="299" spans="1:43" x14ac:dyDescent="0.25">
      <c r="A299" s="500"/>
      <c r="B299" s="433"/>
      <c r="C299" s="501"/>
      <c r="D299" s="217"/>
      <c r="E299" s="217"/>
      <c r="F299" s="217"/>
      <c r="G299" s="217"/>
      <c r="H299" s="217"/>
      <c r="I299" s="217"/>
      <c r="J299" s="217"/>
      <c r="K299" s="217"/>
      <c r="L299" s="217"/>
      <c r="M299" s="217"/>
      <c r="N299" s="217"/>
      <c r="O299" s="217"/>
      <c r="P299" s="217"/>
      <c r="Q299" s="217"/>
      <c r="R299" s="217"/>
      <c r="S299" s="218"/>
      <c r="T299" s="20" t="str">
        <f>IF(N299="O",MAX(T$289:T298)+1,"")</f>
        <v/>
      </c>
      <c r="U299" s="20" t="str">
        <f>IF(Q299="O",MAX(U$289:U298)+1,"")</f>
        <v/>
      </c>
      <c r="V299" s="361"/>
      <c r="W299" s="361"/>
      <c r="X299" s="361"/>
      <c r="Y299" s="361" t="str">
        <f t="shared" si="352"/>
        <v/>
      </c>
      <c r="Z299" s="361"/>
      <c r="AA299" s="361"/>
      <c r="AB299" s="361"/>
      <c r="AC299" s="361"/>
      <c r="AD299" s="361"/>
      <c r="AE299" s="361"/>
      <c r="AF299" s="361"/>
      <c r="AG299" s="361"/>
      <c r="AH299" s="363"/>
      <c r="AI299" s="364" t="str">
        <f t="shared" si="364"/>
        <v/>
      </c>
      <c r="AJ299" s="363"/>
      <c r="AK299" s="363"/>
      <c r="AQ299" s="72" t="str">
        <f t="shared" si="365"/>
        <v/>
      </c>
    </row>
    <row r="300" spans="1:43" x14ac:dyDescent="0.25">
      <c r="A300" s="500"/>
      <c r="B300" s="433"/>
      <c r="C300" s="517" t="s">
        <v>25</v>
      </c>
      <c r="D300" s="90"/>
      <c r="E300" s="153"/>
      <c r="F300" s="156"/>
      <c r="G300" s="156" t="str">
        <f t="shared" ref="G300:G312" si="366">IF(AND(E300="",F300=""),"",MOD(F300-E300,1))</f>
        <v/>
      </c>
      <c r="H300" s="156" t="str">
        <f t="shared" ref="H300:H312" si="367">IF(E300="","",IF($E300&lt;$AL$3,$AL$3-$E300,""))</f>
        <v/>
      </c>
      <c r="I300" s="156" t="str">
        <f t="shared" ref="I300:I312" si="368">IF(F300="","",IF($F300&gt;$AM$3,$F300-$AM$3,""))</f>
        <v/>
      </c>
      <c r="J300" s="153" t="str">
        <f t="shared" ref="J300:J312" si="369">IF(AND(H300="",I300=""),"",SUM(H300,I300))</f>
        <v/>
      </c>
      <c r="K300" s="92" t="str">
        <f t="shared" ref="K300:K312" si="370">IF(J300="","",J300*24)</f>
        <v/>
      </c>
      <c r="L300" s="153" t="str">
        <f>IF(AND(E300="",F300=""),"",IF(J300&lt;&gt;"",G300-J300,G300))</f>
        <v/>
      </c>
      <c r="M300" s="92" t="str">
        <f t="shared" ref="M300:M312" si="371">IF(L300="","",L300*24)</f>
        <v/>
      </c>
      <c r="N300" s="188" t="str">
        <f>IF(AND(K300="",M300=""),"",IF(OR(SUM($O$291:$P$298,K$300:K300,M$300:M300)&lt;=25,AND(SUM($O$291:$P$298,K$299:K299,M$299:M299)&lt;=25,SUM($O$291:$P$298,K$300:K300,M$300:M300)&gt;25)),"O","N"))</f>
        <v/>
      </c>
      <c r="O300" s="92" t="str">
        <f>IF(OR(N300="N",N300=""),"",IF(K300="","",IF((25-SUM(O$291:O299,P$291:P299))&gt;K300,K300,25-SUM(O$291:O299,P$291:P299))))</f>
        <v/>
      </c>
      <c r="P300" s="92" t="str">
        <f>IF(OR(N300="N",N300=""),"",IF(M300="","",IF(25-SUM($O$291:O300,$P$291:P299)&gt;M300,M300,25-SUM($O$291:O300,$P$291:P299))))</f>
        <v/>
      </c>
      <c r="Q300" s="94" t="str">
        <f t="shared" ref="Q300:Q312" si="372">IF(AND(N300="O",SUM(O300,P300)=SUM(K300,M300)),"",IF(AND(N300="O",SUM(O300,P300)&lt;SUM(K300,M300)),"O",IF(N300="N","O","")))</f>
        <v/>
      </c>
      <c r="R300" s="92" t="str">
        <f t="shared" ref="R300:R312" si="373">IF(Q300="","",IF(AND(N300="O",Q300="O"),IF(K300="","",K300-O300),IF(N300="N",IF(K300="","",K300),"")))</f>
        <v/>
      </c>
      <c r="S300" s="98" t="str">
        <f t="shared" ref="S300:S312" si="374">IF(Q300="","",IF(AND(N300="O",Q300="O"),IF(M300="","",M300-P300),IF(N300="N",IF(M300="","",M300),"")))</f>
        <v/>
      </c>
      <c r="T300" s="20" t="str">
        <f>IF(N300="O",MAX(T$289:T299)+1,"")</f>
        <v/>
      </c>
      <c r="U300" s="20" t="str">
        <f>IF(Q300="O",MAX(U$289:U299)+1,"")</f>
        <v/>
      </c>
      <c r="V300" s="73" t="str">
        <f t="shared" ref="V300:V312" si="375">IF(W300&lt;&gt;"",IF($B$5="temps complet",INDEX(TC_0_à_14,MATCH($B$3,INDICES_BRUT,0),MATCH($B$6,TC_NBI_0_à_14,0)),IF($B$5="temps partiel",INDEX(TP_0_à_14,MATCH($B$3,INDICES_BRUT,0),MATCH($B$6,TP_NBI_0_à_14,0)))),"")</f>
        <v/>
      </c>
      <c r="W300" s="73" t="str">
        <f t="shared" ref="W300:W312" si="376">IF(T300="","",IF(OR(AQ300="D",AQ300="F"),"",IF(OR(AND(N300="O",Q300="",P300&lt;=14),AND(N300="O",Q300="O",P300&lt;=14)),P300,14)))</f>
        <v/>
      </c>
      <c r="X300" s="73"/>
      <c r="Y300" s="74" t="str">
        <f t="shared" si="352"/>
        <v/>
      </c>
      <c r="Z300" s="74" t="str">
        <f t="shared" ref="Z300:Z312" si="377">IF(T300="","",IF(OR(AQ300="D",AQ300="F"),"",IF(OR(AND(N300="O",Q300="",P300&gt;14),AND(N300="O",Q300="O",P300&gt;14)),P300-14,"")))</f>
        <v/>
      </c>
      <c r="AA300" s="74"/>
      <c r="AB300" s="75" t="str">
        <f t="shared" ref="AB300:AB312" si="378">IF(AC300&lt;&gt;"",IF($B$5="temps complet",VLOOKUP($B$3,ZONE_TC,15,FALSE),IF($B$5="temps partiel",VLOOKUP($B$3,ZONE_TP,29,FALSE))),"")</f>
        <v/>
      </c>
      <c r="AC300" s="75" t="str">
        <f t="shared" ref="AC300:AC312" si="379">IF(T300="","",IF(OR(AND(OR(AQ300="D",AQ300="F"),N300="O",Q300=""),AND(OR(AQ300="D",AQ300="F"),N300="O",Q300="O")),P300,""))</f>
        <v/>
      </c>
      <c r="AD300" s="75"/>
      <c r="AE300" s="76" t="str">
        <f t="shared" ref="AE300:AE312" si="380">IF(AF300&lt;&gt;"",IF($B$5="temps complet",VLOOKUP($B$3,ZONE_TC,16,FALSE),IF($B$5="temps partiel",VLOOKUP($B$3,ZONE_TP,30,FALSE))),"")</f>
        <v/>
      </c>
      <c r="AF300" s="76" t="str">
        <f t="shared" ref="AF300:AF312" si="381">IF(T300="","",IF(O300="","",O300))</f>
        <v/>
      </c>
      <c r="AG300" s="76"/>
      <c r="AH300" s="352"/>
      <c r="AI300" s="353" t="str">
        <f t="shared" si="364"/>
        <v/>
      </c>
      <c r="AJ300" s="352"/>
      <c r="AK300" s="352"/>
      <c r="AQ300" s="72" t="str">
        <f t="shared" si="365"/>
        <v/>
      </c>
    </row>
    <row r="301" spans="1:43" x14ac:dyDescent="0.25">
      <c r="A301" s="500"/>
      <c r="B301" s="433"/>
      <c r="C301" s="517"/>
      <c r="D301" s="90"/>
      <c r="E301" s="153"/>
      <c r="F301" s="156"/>
      <c r="G301" s="156" t="str">
        <f t="shared" si="366"/>
        <v/>
      </c>
      <c r="H301" s="156" t="str">
        <f t="shared" si="367"/>
        <v/>
      </c>
      <c r="I301" s="156" t="str">
        <f t="shared" si="368"/>
        <v/>
      </c>
      <c r="J301" s="153" t="str">
        <f t="shared" si="369"/>
        <v/>
      </c>
      <c r="K301" s="92" t="str">
        <f t="shared" si="370"/>
        <v/>
      </c>
      <c r="L301" s="153" t="str">
        <f t="shared" ref="L301:L312" si="382">IF(AND(E301="",F301=""),"",IF(J301&lt;&gt;"",G301-J301,G301))</f>
        <v/>
      </c>
      <c r="M301" s="92" t="str">
        <f t="shared" si="371"/>
        <v/>
      </c>
      <c r="N301" s="188" t="str">
        <f>IF(AND(K301="",M301=""),"",IF(OR(SUM($O$291:$P$298,K$300:K301,M$300:M301)&lt;=25,AND(SUM($O$291:$P$298,K$299:K300,M$299:M300)&lt;=25,SUM($O$291:$P$298,K$300:K301,M$300:M301)&gt;25)),"O","N"))</f>
        <v/>
      </c>
      <c r="O301" s="92" t="str">
        <f>IF(OR(N301="N",N301=""),"",IF(K301="","",IF((25-SUM(O$291:O300,P$291:P300))&gt;K301,K301,25-SUM(O$291:O300,P$291:P300))))</f>
        <v/>
      </c>
      <c r="P301" s="92" t="str">
        <f>IF(OR(N301="N",N301=""),"",IF(M301="","",IF(25-SUM($O$291:O301,$P$291:P300)&gt;M301,M301,25-SUM($O$291:O301,$P$291:P300))))</f>
        <v/>
      </c>
      <c r="Q301" s="94" t="str">
        <f t="shared" si="372"/>
        <v/>
      </c>
      <c r="R301" s="92" t="str">
        <f t="shared" si="373"/>
        <v/>
      </c>
      <c r="S301" s="98" t="str">
        <f t="shared" si="374"/>
        <v/>
      </c>
      <c r="T301" s="20" t="str">
        <f>IF(N301="O",MAX(T$289:T300)+1,"")</f>
        <v/>
      </c>
      <c r="U301" s="20" t="str">
        <f>IF(Q301="O",MAX(U$289:U300)+1,"")</f>
        <v/>
      </c>
      <c r="V301" s="73" t="str">
        <f t="shared" si="375"/>
        <v/>
      </c>
      <c r="W301" s="73" t="str">
        <f t="shared" si="376"/>
        <v/>
      </c>
      <c r="X301" s="73"/>
      <c r="Y301" s="74" t="str">
        <f t="shared" si="352"/>
        <v/>
      </c>
      <c r="Z301" s="74" t="str">
        <f t="shared" si="377"/>
        <v/>
      </c>
      <c r="AA301" s="74"/>
      <c r="AB301" s="75" t="str">
        <f t="shared" si="378"/>
        <v/>
      </c>
      <c r="AC301" s="75" t="str">
        <f t="shared" si="379"/>
        <v/>
      </c>
      <c r="AD301" s="75"/>
      <c r="AE301" s="76" t="str">
        <f t="shared" si="380"/>
        <v/>
      </c>
      <c r="AF301" s="76" t="str">
        <f t="shared" si="381"/>
        <v/>
      </c>
      <c r="AG301" s="76"/>
      <c r="AH301" s="352"/>
      <c r="AI301" s="353" t="str">
        <f t="shared" si="364"/>
        <v/>
      </c>
      <c r="AJ301" s="352"/>
      <c r="AK301" s="352"/>
      <c r="AQ301" s="72" t="str">
        <f t="shared" si="365"/>
        <v/>
      </c>
    </row>
    <row r="302" spans="1:43" ht="14.45" customHeight="1" x14ac:dyDescent="0.25">
      <c r="A302" s="500"/>
      <c r="B302" s="433"/>
      <c r="C302" s="517"/>
      <c r="D302" s="90"/>
      <c r="E302" s="153"/>
      <c r="F302" s="156"/>
      <c r="G302" s="156" t="str">
        <f t="shared" si="366"/>
        <v/>
      </c>
      <c r="H302" s="156" t="str">
        <f t="shared" si="367"/>
        <v/>
      </c>
      <c r="I302" s="156" t="str">
        <f t="shared" si="368"/>
        <v/>
      </c>
      <c r="J302" s="153" t="str">
        <f t="shared" si="369"/>
        <v/>
      </c>
      <c r="K302" s="92" t="str">
        <f t="shared" si="370"/>
        <v/>
      </c>
      <c r="L302" s="153" t="str">
        <f t="shared" si="382"/>
        <v/>
      </c>
      <c r="M302" s="92" t="str">
        <f t="shared" si="371"/>
        <v/>
      </c>
      <c r="N302" s="188" t="str">
        <f>IF(AND(K302="",M302=""),"",IF(OR(SUM($O$291:$P$298,K$300:K302,M$300:M302)&lt;=25,AND(SUM($O$291:$P$298,K$299:K301,M$299:M301)&lt;=25,SUM($O$291:$P$298,K$300:K302,M$300:M302)&gt;25)),"O","N"))</f>
        <v/>
      </c>
      <c r="O302" s="92" t="str">
        <f>IF(OR(N302="N",N302=""),"",IF(K302="","",IF((25-SUM(O$291:O301,P$291:P301))&gt;K302,K302,25-SUM(O$291:O301,P$291:P301))))</f>
        <v/>
      </c>
      <c r="P302" s="92" t="str">
        <f>IF(OR(N302="N",N302=""),"",IF(M302="","",IF(25-SUM($O$291:O302,$P$291:P301)&gt;M302,M302,25-SUM($O$291:O302,$P$291:P301))))</f>
        <v/>
      </c>
      <c r="Q302" s="94" t="str">
        <f t="shared" si="372"/>
        <v/>
      </c>
      <c r="R302" s="92" t="str">
        <f t="shared" si="373"/>
        <v/>
      </c>
      <c r="S302" s="98" t="str">
        <f t="shared" si="374"/>
        <v/>
      </c>
      <c r="T302" s="20" t="str">
        <f>IF(N302="O",MAX(T$289:T301)+1,"")</f>
        <v/>
      </c>
      <c r="U302" s="20" t="str">
        <f>IF(Q302="O",MAX(U$289:U301)+1,"")</f>
        <v/>
      </c>
      <c r="V302" s="73" t="str">
        <f t="shared" si="375"/>
        <v/>
      </c>
      <c r="W302" s="73" t="str">
        <f t="shared" si="376"/>
        <v/>
      </c>
      <c r="X302" s="73"/>
      <c r="Y302" s="74" t="str">
        <f t="shared" si="352"/>
        <v/>
      </c>
      <c r="Z302" s="74" t="str">
        <f t="shared" si="377"/>
        <v/>
      </c>
      <c r="AA302" s="74"/>
      <c r="AB302" s="75" t="str">
        <f t="shared" si="378"/>
        <v/>
      </c>
      <c r="AC302" s="75" t="str">
        <f t="shared" si="379"/>
        <v/>
      </c>
      <c r="AD302" s="75"/>
      <c r="AE302" s="76" t="str">
        <f t="shared" si="380"/>
        <v/>
      </c>
      <c r="AF302" s="76" t="str">
        <f t="shared" si="381"/>
        <v/>
      </c>
      <c r="AG302" s="76"/>
      <c r="AH302" s="352"/>
      <c r="AI302" s="353" t="str">
        <f t="shared" si="364"/>
        <v/>
      </c>
      <c r="AJ302" s="352"/>
      <c r="AK302" s="352"/>
      <c r="AQ302" s="72" t="str">
        <f t="shared" si="365"/>
        <v/>
      </c>
    </row>
    <row r="303" spans="1:43" x14ac:dyDescent="0.25">
      <c r="A303" s="500"/>
      <c r="B303" s="433"/>
      <c r="C303" s="517"/>
      <c r="D303" s="90"/>
      <c r="E303" s="153"/>
      <c r="F303" s="156"/>
      <c r="G303" s="156" t="str">
        <f t="shared" si="366"/>
        <v/>
      </c>
      <c r="H303" s="156" t="str">
        <f t="shared" si="367"/>
        <v/>
      </c>
      <c r="I303" s="156" t="str">
        <f t="shared" si="368"/>
        <v/>
      </c>
      <c r="J303" s="153" t="str">
        <f t="shared" si="369"/>
        <v/>
      </c>
      <c r="K303" s="92" t="str">
        <f t="shared" si="370"/>
        <v/>
      </c>
      <c r="L303" s="153" t="str">
        <f t="shared" si="382"/>
        <v/>
      </c>
      <c r="M303" s="92" t="str">
        <f t="shared" si="371"/>
        <v/>
      </c>
      <c r="N303" s="188" t="str">
        <f>IF(AND(K303="",M303=""),"",IF(OR(SUM($O$291:$P$298,K$300:K303,M$300:M303)&lt;=25,AND(SUM($O$291:$P$298,K$299:K302,M$299:M302)&lt;=25,SUM($O$291:$P$298,K$300:K303,M$300:M303)&gt;25)),"O","N"))</f>
        <v/>
      </c>
      <c r="O303" s="92" t="str">
        <f>IF(OR(N303="N",N303=""),"",IF(K303="","",IF((25-SUM(O$291:O302,P$291:P302))&gt;K303,K303,25-SUM(O$291:O302,P$291:P302))))</f>
        <v/>
      </c>
      <c r="P303" s="92" t="str">
        <f>IF(OR(N303="N",N303=""),"",IF(M303="","",IF(25-SUM($O$291:O303,$P$291:P302)&gt;M303,M303,25-SUM($O$291:O303,$P$291:P302))))</f>
        <v/>
      </c>
      <c r="Q303" s="94" t="str">
        <f t="shared" si="372"/>
        <v/>
      </c>
      <c r="R303" s="92" t="str">
        <f t="shared" si="373"/>
        <v/>
      </c>
      <c r="S303" s="98" t="str">
        <f t="shared" si="374"/>
        <v/>
      </c>
      <c r="T303" s="20" t="str">
        <f>IF(N303="O",MAX(T$289:T302)+1,"")</f>
        <v/>
      </c>
      <c r="U303" s="20" t="str">
        <f>IF(Q303="O",MAX(U$289:U302)+1,"")</f>
        <v/>
      </c>
      <c r="V303" s="73" t="str">
        <f t="shared" si="375"/>
        <v/>
      </c>
      <c r="W303" s="73" t="str">
        <f t="shared" si="376"/>
        <v/>
      </c>
      <c r="X303" s="73"/>
      <c r="Y303" s="74" t="str">
        <f t="shared" si="352"/>
        <v/>
      </c>
      <c r="Z303" s="74" t="str">
        <f t="shared" si="377"/>
        <v/>
      </c>
      <c r="AA303" s="74"/>
      <c r="AB303" s="75" t="str">
        <f t="shared" si="378"/>
        <v/>
      </c>
      <c r="AC303" s="75" t="str">
        <f t="shared" si="379"/>
        <v/>
      </c>
      <c r="AD303" s="75"/>
      <c r="AE303" s="76" t="str">
        <f t="shared" si="380"/>
        <v/>
      </c>
      <c r="AF303" s="76" t="str">
        <f t="shared" si="381"/>
        <v/>
      </c>
      <c r="AG303" s="76"/>
      <c r="AH303" s="352"/>
      <c r="AI303" s="353" t="str">
        <f t="shared" si="364"/>
        <v/>
      </c>
      <c r="AJ303" s="352"/>
      <c r="AK303" s="352"/>
      <c r="AQ303" s="72" t="str">
        <f t="shared" si="365"/>
        <v/>
      </c>
    </row>
    <row r="304" spans="1:43" x14ac:dyDescent="0.25">
      <c r="A304" s="500"/>
      <c r="B304" s="433"/>
      <c r="C304" s="517"/>
      <c r="D304" s="90"/>
      <c r="E304" s="153"/>
      <c r="F304" s="156"/>
      <c r="G304" s="156" t="str">
        <f t="shared" si="366"/>
        <v/>
      </c>
      <c r="H304" s="156" t="str">
        <f t="shared" si="367"/>
        <v/>
      </c>
      <c r="I304" s="156" t="str">
        <f t="shared" si="368"/>
        <v/>
      </c>
      <c r="J304" s="153" t="str">
        <f t="shared" si="369"/>
        <v/>
      </c>
      <c r="K304" s="92" t="str">
        <f t="shared" si="370"/>
        <v/>
      </c>
      <c r="L304" s="153" t="str">
        <f t="shared" si="382"/>
        <v/>
      </c>
      <c r="M304" s="92" t="str">
        <f t="shared" si="371"/>
        <v/>
      </c>
      <c r="N304" s="188" t="str">
        <f>IF(AND(K304="",M304=""),"",IF(OR(SUM($O$291:$P$298,K$300:K304,M$300:M304)&lt;=25,AND(SUM($O$291:$P$298,K$299:K303,M$299:M303)&lt;=25,SUM($O$291:$P$298,K$300:K304,M$300:M304)&gt;25)),"O","N"))</f>
        <v/>
      </c>
      <c r="O304" s="92" t="str">
        <f>IF(OR(N304="N",N304=""),"",IF(K304="","",IF((25-SUM(O$291:O303,P$291:P303))&gt;K304,K304,25-SUM(O$291:O303,P$291:P303))))</f>
        <v/>
      </c>
      <c r="P304" s="92" t="str">
        <f>IF(OR(N304="N",N304=""),"",IF(M304="","",IF(25-SUM($O$291:O304,$P$291:P303)&gt;M304,M304,25-SUM($O$291:O304,$P$291:P303))))</f>
        <v/>
      </c>
      <c r="Q304" s="94" t="str">
        <f t="shared" si="372"/>
        <v/>
      </c>
      <c r="R304" s="92" t="str">
        <f t="shared" si="373"/>
        <v/>
      </c>
      <c r="S304" s="98" t="str">
        <f t="shared" si="374"/>
        <v/>
      </c>
      <c r="T304" s="20" t="str">
        <f>IF(N304="O",MAX(T$289:T303)+1,"")</f>
        <v/>
      </c>
      <c r="U304" s="20" t="str">
        <f>IF(Q304="O",MAX(U$289:U303)+1,"")</f>
        <v/>
      </c>
      <c r="V304" s="73" t="str">
        <f t="shared" si="375"/>
        <v/>
      </c>
      <c r="W304" s="73" t="str">
        <f t="shared" si="376"/>
        <v/>
      </c>
      <c r="X304" s="73"/>
      <c r="Y304" s="74" t="str">
        <f t="shared" si="352"/>
        <v/>
      </c>
      <c r="Z304" s="74" t="str">
        <f t="shared" si="377"/>
        <v/>
      </c>
      <c r="AA304" s="74"/>
      <c r="AB304" s="75" t="str">
        <f t="shared" si="378"/>
        <v/>
      </c>
      <c r="AC304" s="75" t="str">
        <f t="shared" si="379"/>
        <v/>
      </c>
      <c r="AD304" s="75"/>
      <c r="AE304" s="76" t="str">
        <f t="shared" si="380"/>
        <v/>
      </c>
      <c r="AF304" s="76" t="str">
        <f t="shared" si="381"/>
        <v/>
      </c>
      <c r="AG304" s="76"/>
      <c r="AH304" s="352"/>
      <c r="AI304" s="353" t="str">
        <f t="shared" si="364"/>
        <v/>
      </c>
      <c r="AJ304" s="352"/>
      <c r="AK304" s="352"/>
      <c r="AQ304" s="72" t="str">
        <f t="shared" si="365"/>
        <v/>
      </c>
    </row>
    <row r="305" spans="1:43" x14ac:dyDescent="0.25">
      <c r="A305" s="500"/>
      <c r="B305" s="433"/>
      <c r="C305" s="517"/>
      <c r="D305" s="90"/>
      <c r="E305" s="153"/>
      <c r="F305" s="156"/>
      <c r="G305" s="156" t="str">
        <f t="shared" si="366"/>
        <v/>
      </c>
      <c r="H305" s="156" t="str">
        <f t="shared" si="367"/>
        <v/>
      </c>
      <c r="I305" s="156" t="str">
        <f t="shared" si="368"/>
        <v/>
      </c>
      <c r="J305" s="153" t="str">
        <f t="shared" si="369"/>
        <v/>
      </c>
      <c r="K305" s="92" t="str">
        <f t="shared" si="370"/>
        <v/>
      </c>
      <c r="L305" s="153" t="str">
        <f t="shared" si="382"/>
        <v/>
      </c>
      <c r="M305" s="92" t="str">
        <f t="shared" si="371"/>
        <v/>
      </c>
      <c r="N305" s="188" t="str">
        <f>IF(AND(K305="",M305=""),"",IF(OR(SUM($O$291:$P$298,K$300:K305,M$300:M305)&lt;=25,AND(SUM($O$291:$P$298,K$299:K304,M$299:M304)&lt;=25,SUM($O$291:$P$298,K$300:K305,M$300:M305)&gt;25)),"O","N"))</f>
        <v/>
      </c>
      <c r="O305" s="92" t="str">
        <f>IF(OR(N305="N",N305=""),"",IF(K305="","",IF((25-SUM(O$291:O304,P$291:P304))&gt;K305,K305,25-SUM(O$291:O304,P$291:P304))))</f>
        <v/>
      </c>
      <c r="P305" s="92" t="str">
        <f>IF(OR(N305="N",N305=""),"",IF(M305="","",IF(25-SUM($O$291:O305,$P$291:P304)&gt;M305,M305,25-SUM($O$291:O305,$P$291:P304))))</f>
        <v/>
      </c>
      <c r="Q305" s="94" t="str">
        <f t="shared" si="372"/>
        <v/>
      </c>
      <c r="R305" s="92" t="str">
        <f t="shared" si="373"/>
        <v/>
      </c>
      <c r="S305" s="98" t="str">
        <f t="shared" si="374"/>
        <v/>
      </c>
      <c r="T305" s="20" t="str">
        <f>IF(N305="O",MAX(T$289:T304)+1,"")</f>
        <v/>
      </c>
      <c r="U305" s="20" t="str">
        <f>IF(Q305="O",MAX(U$289:U304)+1,"")</f>
        <v/>
      </c>
      <c r="V305" s="73" t="str">
        <f t="shared" si="375"/>
        <v/>
      </c>
      <c r="W305" s="73" t="str">
        <f t="shared" si="376"/>
        <v/>
      </c>
      <c r="X305" s="73"/>
      <c r="Y305" s="74" t="str">
        <f t="shared" si="352"/>
        <v/>
      </c>
      <c r="Z305" s="74" t="str">
        <f t="shared" si="377"/>
        <v/>
      </c>
      <c r="AA305" s="74"/>
      <c r="AB305" s="75" t="str">
        <f t="shared" si="378"/>
        <v/>
      </c>
      <c r="AC305" s="75" t="str">
        <f t="shared" si="379"/>
        <v/>
      </c>
      <c r="AD305" s="75"/>
      <c r="AE305" s="76" t="str">
        <f t="shared" si="380"/>
        <v/>
      </c>
      <c r="AF305" s="76" t="str">
        <f t="shared" si="381"/>
        <v/>
      </c>
      <c r="AG305" s="76"/>
      <c r="AH305" s="352"/>
      <c r="AI305" s="353" t="str">
        <f t="shared" si="364"/>
        <v/>
      </c>
      <c r="AJ305" s="352"/>
      <c r="AK305" s="352"/>
      <c r="AQ305" s="72" t="str">
        <f t="shared" si="365"/>
        <v/>
      </c>
    </row>
    <row r="306" spans="1:43" x14ac:dyDescent="0.25">
      <c r="A306" s="500"/>
      <c r="B306" s="433"/>
      <c r="C306" s="517"/>
      <c r="D306" s="90"/>
      <c r="E306" s="153"/>
      <c r="F306" s="156"/>
      <c r="G306" s="156" t="str">
        <f t="shared" si="366"/>
        <v/>
      </c>
      <c r="H306" s="156" t="str">
        <f t="shared" si="367"/>
        <v/>
      </c>
      <c r="I306" s="156" t="str">
        <f t="shared" si="368"/>
        <v/>
      </c>
      <c r="J306" s="153" t="str">
        <f t="shared" si="369"/>
        <v/>
      </c>
      <c r="K306" s="92" t="str">
        <f t="shared" si="370"/>
        <v/>
      </c>
      <c r="L306" s="153" t="str">
        <f t="shared" si="382"/>
        <v/>
      </c>
      <c r="M306" s="92" t="str">
        <f t="shared" si="371"/>
        <v/>
      </c>
      <c r="N306" s="188" t="str">
        <f>IF(AND(K306="",M306=""),"",IF(OR(SUM($O$291:$P$298,K$300:K306,M$300:M306)&lt;=25,AND(SUM($O$291:$P$298,K$299:K305,M$299:M305)&lt;=25,SUM($O$291:$P$298,K$300:K306,M$300:M306)&gt;25)),"O","N"))</f>
        <v/>
      </c>
      <c r="O306" s="92" t="str">
        <f>IF(OR(N306="N",N306=""),"",IF(K306="","",IF((25-SUM(O$291:O305,P$291:P305))&gt;K306,K306,25-SUM(O$291:O305,P$291:P305))))</f>
        <v/>
      </c>
      <c r="P306" s="92" t="str">
        <f>IF(OR(N306="N",N306=""),"",IF(M306="","",IF(25-SUM($O$291:O306,$P$291:P305)&gt;M306,M306,25-SUM($O$291:O306,$P$291:P305))))</f>
        <v/>
      </c>
      <c r="Q306" s="94" t="str">
        <f t="shared" si="372"/>
        <v/>
      </c>
      <c r="R306" s="92" t="str">
        <f t="shared" si="373"/>
        <v/>
      </c>
      <c r="S306" s="98" t="str">
        <f t="shared" si="374"/>
        <v/>
      </c>
      <c r="T306" s="20" t="str">
        <f>IF(N306="O",MAX(T$289:T305)+1,"")</f>
        <v/>
      </c>
      <c r="U306" s="20" t="str">
        <f>IF(Q306="O",MAX(U$289:U305)+1,"")</f>
        <v/>
      </c>
      <c r="V306" s="73" t="str">
        <f t="shared" si="375"/>
        <v/>
      </c>
      <c r="W306" s="73" t="str">
        <f t="shared" si="376"/>
        <v/>
      </c>
      <c r="X306" s="73"/>
      <c r="Y306" s="74" t="str">
        <f t="shared" si="352"/>
        <v/>
      </c>
      <c r="Z306" s="74" t="str">
        <f t="shared" si="377"/>
        <v/>
      </c>
      <c r="AA306" s="74"/>
      <c r="AB306" s="75" t="str">
        <f t="shared" si="378"/>
        <v/>
      </c>
      <c r="AC306" s="75" t="str">
        <f t="shared" si="379"/>
        <v/>
      </c>
      <c r="AD306" s="75"/>
      <c r="AE306" s="76" t="str">
        <f t="shared" si="380"/>
        <v/>
      </c>
      <c r="AF306" s="76" t="str">
        <f t="shared" si="381"/>
        <v/>
      </c>
      <c r="AG306" s="76"/>
      <c r="AH306" s="352"/>
      <c r="AI306" s="353" t="str">
        <f t="shared" si="364"/>
        <v/>
      </c>
      <c r="AJ306" s="352"/>
      <c r="AK306" s="352"/>
      <c r="AQ306" s="72" t="str">
        <f t="shared" si="365"/>
        <v/>
      </c>
    </row>
    <row r="307" spans="1:43" x14ac:dyDescent="0.25">
      <c r="A307" s="500"/>
      <c r="B307" s="433"/>
      <c r="C307" s="517"/>
      <c r="D307" s="90"/>
      <c r="E307" s="153"/>
      <c r="F307" s="156"/>
      <c r="G307" s="156" t="str">
        <f t="shared" si="366"/>
        <v/>
      </c>
      <c r="H307" s="156" t="str">
        <f t="shared" si="367"/>
        <v/>
      </c>
      <c r="I307" s="156" t="str">
        <f t="shared" si="368"/>
        <v/>
      </c>
      <c r="J307" s="153" t="str">
        <f t="shared" si="369"/>
        <v/>
      </c>
      <c r="K307" s="92" t="str">
        <f t="shared" si="370"/>
        <v/>
      </c>
      <c r="L307" s="153" t="str">
        <f t="shared" si="382"/>
        <v/>
      </c>
      <c r="M307" s="92" t="str">
        <f t="shared" si="371"/>
        <v/>
      </c>
      <c r="N307" s="188" t="str">
        <f>IF(AND(K307="",M307=""),"",IF(OR(SUM($O$291:$P$298,K$300:K307,M$300:M307)&lt;=25,AND(SUM($O$291:$P$298,K$299:K306,M$299:M306)&lt;=25,SUM($O$291:$P$298,K$300:K307,M$300:M307)&gt;25)),"O","N"))</f>
        <v/>
      </c>
      <c r="O307" s="92" t="str">
        <f>IF(OR(N307="N",N307=""),"",IF(K307="","",IF((25-SUM(O$291:O306,P$291:P306))&gt;K307,K307,25-SUM(O$291:O306,P$291:P306))))</f>
        <v/>
      </c>
      <c r="P307" s="92" t="str">
        <f>IF(OR(N307="N",N307=""),"",IF(M307="","",IF(25-SUM($O$291:O307,$P$291:P306)&gt;M307,M307,25-SUM($O$291:O307,$P$291:P306))))</f>
        <v/>
      </c>
      <c r="Q307" s="94" t="str">
        <f t="shared" si="372"/>
        <v/>
      </c>
      <c r="R307" s="92" t="str">
        <f t="shared" si="373"/>
        <v/>
      </c>
      <c r="S307" s="98" t="str">
        <f t="shared" si="374"/>
        <v/>
      </c>
      <c r="T307" s="20" t="str">
        <f>IF(N307="O",MAX(T$289:T306)+1,"")</f>
        <v/>
      </c>
      <c r="U307" s="20" t="str">
        <f>IF(Q307="O",MAX(U$289:U306)+1,"")</f>
        <v/>
      </c>
      <c r="V307" s="73" t="str">
        <f t="shared" si="375"/>
        <v/>
      </c>
      <c r="W307" s="73" t="str">
        <f t="shared" si="376"/>
        <v/>
      </c>
      <c r="X307" s="73"/>
      <c r="Y307" s="74" t="str">
        <f t="shared" si="352"/>
        <v/>
      </c>
      <c r="Z307" s="74" t="str">
        <f t="shared" si="377"/>
        <v/>
      </c>
      <c r="AA307" s="74"/>
      <c r="AB307" s="75" t="str">
        <f t="shared" si="378"/>
        <v/>
      </c>
      <c r="AC307" s="75" t="str">
        <f t="shared" si="379"/>
        <v/>
      </c>
      <c r="AD307" s="75"/>
      <c r="AE307" s="76" t="str">
        <f t="shared" si="380"/>
        <v/>
      </c>
      <c r="AF307" s="76" t="str">
        <f t="shared" si="381"/>
        <v/>
      </c>
      <c r="AG307" s="76"/>
      <c r="AH307" s="352"/>
      <c r="AI307" s="353" t="str">
        <f t="shared" si="364"/>
        <v/>
      </c>
      <c r="AJ307" s="352"/>
      <c r="AK307" s="352"/>
      <c r="AQ307" s="72" t="str">
        <f t="shared" si="365"/>
        <v/>
      </c>
    </row>
    <row r="308" spans="1:43" x14ac:dyDescent="0.25">
      <c r="A308" s="500"/>
      <c r="B308" s="433"/>
      <c r="C308" s="517"/>
      <c r="D308" s="90"/>
      <c r="E308" s="153"/>
      <c r="F308" s="156"/>
      <c r="G308" s="156" t="str">
        <f t="shared" si="366"/>
        <v/>
      </c>
      <c r="H308" s="156" t="str">
        <f t="shared" si="367"/>
        <v/>
      </c>
      <c r="I308" s="156" t="str">
        <f t="shared" si="368"/>
        <v/>
      </c>
      <c r="J308" s="153" t="str">
        <f t="shared" si="369"/>
        <v/>
      </c>
      <c r="K308" s="92" t="str">
        <f t="shared" si="370"/>
        <v/>
      </c>
      <c r="L308" s="153" t="str">
        <f t="shared" si="382"/>
        <v/>
      </c>
      <c r="M308" s="92" t="str">
        <f t="shared" si="371"/>
        <v/>
      </c>
      <c r="N308" s="188" t="str">
        <f>IF(AND(K308="",M308=""),"",IF(OR(SUM($O$291:$P$298,K$300:K308,M$300:M308)&lt;=25,AND(SUM($O$291:$P$298,K$299:K307,M$299:M307)&lt;=25,SUM($O$291:$P$298,K$300:K308,M$300:M308)&gt;25)),"O","N"))</f>
        <v/>
      </c>
      <c r="O308" s="92" t="str">
        <f>IF(OR(N308="N",N308=""),"",IF(K308="","",IF((25-SUM(O$291:O307,P$291:P307))&gt;K308,K308,25-SUM(O$291:O307,P$291:P307))))</f>
        <v/>
      </c>
      <c r="P308" s="92" t="str">
        <f>IF(OR(N308="N",N308=""),"",IF(M308="","",IF(25-SUM($O$291:O308,$P$291:P307)&gt;M308,M308,25-SUM($O$291:O308,$P$291:P307))))</f>
        <v/>
      </c>
      <c r="Q308" s="94" t="str">
        <f t="shared" si="372"/>
        <v/>
      </c>
      <c r="R308" s="92" t="str">
        <f t="shared" si="373"/>
        <v/>
      </c>
      <c r="S308" s="98" t="str">
        <f t="shared" si="374"/>
        <v/>
      </c>
      <c r="T308" s="20" t="str">
        <f>IF(N308="O",MAX(T$289:T307)+1,"")</f>
        <v/>
      </c>
      <c r="U308" s="20" t="str">
        <f>IF(Q308="O",MAX(U$289:U307)+1,"")</f>
        <v/>
      </c>
      <c r="V308" s="73" t="str">
        <f t="shared" si="375"/>
        <v/>
      </c>
      <c r="W308" s="73" t="str">
        <f t="shared" si="376"/>
        <v/>
      </c>
      <c r="X308" s="73"/>
      <c r="Y308" s="74" t="str">
        <f t="shared" si="352"/>
        <v/>
      </c>
      <c r="Z308" s="74" t="str">
        <f t="shared" si="377"/>
        <v/>
      </c>
      <c r="AA308" s="74"/>
      <c r="AB308" s="75" t="str">
        <f t="shared" si="378"/>
        <v/>
      </c>
      <c r="AC308" s="75" t="str">
        <f t="shared" si="379"/>
        <v/>
      </c>
      <c r="AD308" s="75"/>
      <c r="AE308" s="76" t="str">
        <f t="shared" si="380"/>
        <v/>
      </c>
      <c r="AF308" s="76" t="str">
        <f t="shared" si="381"/>
        <v/>
      </c>
      <c r="AG308" s="76"/>
      <c r="AH308" s="352"/>
      <c r="AI308" s="353" t="str">
        <f t="shared" si="364"/>
        <v/>
      </c>
      <c r="AJ308" s="352"/>
      <c r="AK308" s="352"/>
      <c r="AQ308" s="72" t="str">
        <f t="shared" si="365"/>
        <v/>
      </c>
    </row>
    <row r="309" spans="1:43" x14ac:dyDescent="0.25">
      <c r="A309" s="500"/>
      <c r="B309" s="433"/>
      <c r="C309" s="517"/>
      <c r="D309" s="90"/>
      <c r="E309" s="153"/>
      <c r="F309" s="156"/>
      <c r="G309" s="156" t="str">
        <f t="shared" si="366"/>
        <v/>
      </c>
      <c r="H309" s="156" t="str">
        <f t="shared" si="367"/>
        <v/>
      </c>
      <c r="I309" s="156" t="str">
        <f t="shared" si="368"/>
        <v/>
      </c>
      <c r="J309" s="153" t="str">
        <f t="shared" si="369"/>
        <v/>
      </c>
      <c r="K309" s="92" t="str">
        <f t="shared" si="370"/>
        <v/>
      </c>
      <c r="L309" s="153" t="str">
        <f t="shared" si="382"/>
        <v/>
      </c>
      <c r="M309" s="92" t="str">
        <f t="shared" si="371"/>
        <v/>
      </c>
      <c r="N309" s="188" t="str">
        <f>IF(AND(K309="",M309=""),"",IF(OR(SUM($O$291:$P$298,K$300:K309,M$300:M309)&lt;=25,AND(SUM($O$291:$P$298,K$299:K308,M$299:M308)&lt;=25,SUM($O$291:$P$298,K$300:K309,M$300:M309)&gt;25)),"O","N"))</f>
        <v/>
      </c>
      <c r="O309" s="92" t="str">
        <f>IF(OR(N309="N",N309=""),"",IF(K309="","",IF((25-SUM(O$291:O308,P$291:P308))&gt;K309,K309,25-SUM(O$291:O308,P$291:P308))))</f>
        <v/>
      </c>
      <c r="P309" s="92" t="str">
        <f>IF(OR(N309="N",N309=""),"",IF(M309="","",IF(25-SUM($O$291:O309,$P$291:P308)&gt;M309,M309,25-SUM($O$291:O309,$P$291:P308))))</f>
        <v/>
      </c>
      <c r="Q309" s="94" t="str">
        <f t="shared" si="372"/>
        <v/>
      </c>
      <c r="R309" s="92" t="str">
        <f t="shared" si="373"/>
        <v/>
      </c>
      <c r="S309" s="98" t="str">
        <f t="shared" si="374"/>
        <v/>
      </c>
      <c r="T309" s="20" t="str">
        <f>IF(N309="O",MAX(T$289:T308)+1,"")</f>
        <v/>
      </c>
      <c r="U309" s="20" t="str">
        <f>IF(Q309="O",MAX(U$289:U308)+1,"")</f>
        <v/>
      </c>
      <c r="V309" s="73" t="str">
        <f t="shared" si="375"/>
        <v/>
      </c>
      <c r="W309" s="73" t="str">
        <f t="shared" si="376"/>
        <v/>
      </c>
      <c r="X309" s="73"/>
      <c r="Y309" s="74" t="str">
        <f t="shared" si="352"/>
        <v/>
      </c>
      <c r="Z309" s="74" t="str">
        <f t="shared" si="377"/>
        <v/>
      </c>
      <c r="AA309" s="74"/>
      <c r="AB309" s="75" t="str">
        <f t="shared" si="378"/>
        <v/>
      </c>
      <c r="AC309" s="75" t="str">
        <f t="shared" si="379"/>
        <v/>
      </c>
      <c r="AD309" s="75"/>
      <c r="AE309" s="76" t="str">
        <f t="shared" si="380"/>
        <v/>
      </c>
      <c r="AF309" s="76" t="str">
        <f t="shared" si="381"/>
        <v/>
      </c>
      <c r="AG309" s="76"/>
      <c r="AH309" s="352"/>
      <c r="AI309" s="353" t="str">
        <f t="shared" si="364"/>
        <v/>
      </c>
      <c r="AJ309" s="352"/>
      <c r="AK309" s="352"/>
      <c r="AQ309" s="72" t="str">
        <f t="shared" si="365"/>
        <v/>
      </c>
    </row>
    <row r="310" spans="1:43" x14ac:dyDescent="0.25">
      <c r="A310" s="500"/>
      <c r="B310" s="433"/>
      <c r="C310" s="517"/>
      <c r="D310" s="90"/>
      <c r="E310" s="153"/>
      <c r="F310" s="156"/>
      <c r="G310" s="156" t="str">
        <f t="shared" si="366"/>
        <v/>
      </c>
      <c r="H310" s="156" t="str">
        <f t="shared" si="367"/>
        <v/>
      </c>
      <c r="I310" s="156" t="str">
        <f t="shared" si="368"/>
        <v/>
      </c>
      <c r="J310" s="153" t="str">
        <f t="shared" si="369"/>
        <v/>
      </c>
      <c r="K310" s="92" t="str">
        <f t="shared" si="370"/>
        <v/>
      </c>
      <c r="L310" s="153" t="str">
        <f t="shared" si="382"/>
        <v/>
      </c>
      <c r="M310" s="92" t="str">
        <f t="shared" si="371"/>
        <v/>
      </c>
      <c r="N310" s="188" t="str">
        <f>IF(AND(K310="",M310=""),"",IF(OR(SUM($O$291:$P$298,K$300:K310,M$300:M310)&lt;=25,AND(SUM($O$291:$P$298,K$299:K309,M$299:M309)&lt;=25,SUM($O$291:$P$298,K$300:K310,M$300:M310)&gt;25)),"O","N"))</f>
        <v/>
      </c>
      <c r="O310" s="92" t="str">
        <f>IF(OR(N310="N",N310=""),"",IF(K310="","",IF((25-SUM(O$291:O309,P$291:P309))&gt;K310,K310,25-SUM(O$291:O309,P$291:P309))))</f>
        <v/>
      </c>
      <c r="P310" s="92" t="str">
        <f>IF(OR(N310="N",N310=""),"",IF(M310="","",IF(25-SUM($O$291:O310,$P$291:P309)&gt;M310,M310,25-SUM($O$291:O310,$P$291:P309))))</f>
        <v/>
      </c>
      <c r="Q310" s="94" t="str">
        <f t="shared" si="372"/>
        <v/>
      </c>
      <c r="R310" s="92" t="str">
        <f t="shared" si="373"/>
        <v/>
      </c>
      <c r="S310" s="98" t="str">
        <f t="shared" si="374"/>
        <v/>
      </c>
      <c r="T310" s="20" t="str">
        <f>IF(N310="O",MAX(T$289:T309)+1,"")</f>
        <v/>
      </c>
      <c r="U310" s="20" t="str">
        <f>IF(Q310="O",MAX(U$289:U309)+1,"")</f>
        <v/>
      </c>
      <c r="V310" s="73" t="str">
        <f t="shared" si="375"/>
        <v/>
      </c>
      <c r="W310" s="73" t="str">
        <f t="shared" si="376"/>
        <v/>
      </c>
      <c r="X310" s="73"/>
      <c r="Y310" s="74" t="str">
        <f t="shared" si="352"/>
        <v/>
      </c>
      <c r="Z310" s="74" t="str">
        <f t="shared" si="377"/>
        <v/>
      </c>
      <c r="AA310" s="74"/>
      <c r="AB310" s="75" t="str">
        <f t="shared" si="378"/>
        <v/>
      </c>
      <c r="AC310" s="75" t="str">
        <f t="shared" si="379"/>
        <v/>
      </c>
      <c r="AD310" s="75"/>
      <c r="AE310" s="76" t="str">
        <f t="shared" si="380"/>
        <v/>
      </c>
      <c r="AF310" s="76" t="str">
        <f t="shared" si="381"/>
        <v/>
      </c>
      <c r="AG310" s="76"/>
      <c r="AH310" s="352"/>
      <c r="AI310" s="353" t="str">
        <f t="shared" si="364"/>
        <v/>
      </c>
      <c r="AJ310" s="352"/>
      <c r="AK310" s="352"/>
      <c r="AQ310" s="72" t="str">
        <f t="shared" si="365"/>
        <v/>
      </c>
    </row>
    <row r="311" spans="1:43" x14ac:dyDescent="0.25">
      <c r="A311" s="500"/>
      <c r="B311" s="433"/>
      <c r="C311" s="517"/>
      <c r="D311" s="90"/>
      <c r="E311" s="153"/>
      <c r="F311" s="156"/>
      <c r="G311" s="156" t="str">
        <f t="shared" si="366"/>
        <v/>
      </c>
      <c r="H311" s="156" t="str">
        <f t="shared" si="367"/>
        <v/>
      </c>
      <c r="I311" s="156" t="str">
        <f t="shared" si="368"/>
        <v/>
      </c>
      <c r="J311" s="153" t="str">
        <f t="shared" si="369"/>
        <v/>
      </c>
      <c r="K311" s="92" t="str">
        <f t="shared" si="370"/>
        <v/>
      </c>
      <c r="L311" s="153" t="str">
        <f t="shared" si="382"/>
        <v/>
      </c>
      <c r="M311" s="92" t="str">
        <f t="shared" si="371"/>
        <v/>
      </c>
      <c r="N311" s="188" t="str">
        <f>IF(AND(K311="",M311=""),"",IF(OR(SUM($O$291:$P$298,K$300:K311,M$300:M311)&lt;=25,AND(SUM($O$291:$P$298,K$299:K310,M$299:M310)&lt;=25,SUM($O$291:$P$298,K$300:K311,M$300:M311)&gt;25)),"O","N"))</f>
        <v/>
      </c>
      <c r="O311" s="92" t="str">
        <f>IF(OR(N311="N",N311=""),"",IF(K311="","",IF((25-SUM(O$291:O310,P$291:P310))&gt;K311,K311,25-SUM(O$291:O310,P$291:P310))))</f>
        <v/>
      </c>
      <c r="P311" s="92" t="str">
        <f>IF(OR(N311="N",N311=""),"",IF(M311="","",IF(25-SUM($O$291:O311,$P$291:P310)&gt;M311,M311,25-SUM($O$291:O311,$P$291:P310))))</f>
        <v/>
      </c>
      <c r="Q311" s="94" t="str">
        <f t="shared" si="372"/>
        <v/>
      </c>
      <c r="R311" s="92" t="str">
        <f t="shared" si="373"/>
        <v/>
      </c>
      <c r="S311" s="98" t="str">
        <f t="shared" si="374"/>
        <v/>
      </c>
      <c r="T311" s="20" t="str">
        <f>IF(N311="O",MAX(T$289:T310)+1,"")</f>
        <v/>
      </c>
      <c r="U311" s="20" t="str">
        <f>IF(Q311="O",MAX(U$289:U310)+1,"")</f>
        <v/>
      </c>
      <c r="V311" s="73" t="str">
        <f t="shared" si="375"/>
        <v/>
      </c>
      <c r="W311" s="73" t="str">
        <f t="shared" si="376"/>
        <v/>
      </c>
      <c r="X311" s="73"/>
      <c r="Y311" s="74" t="str">
        <f t="shared" si="352"/>
        <v/>
      </c>
      <c r="Z311" s="74" t="str">
        <f t="shared" si="377"/>
        <v/>
      </c>
      <c r="AA311" s="74"/>
      <c r="AB311" s="75" t="str">
        <f t="shared" si="378"/>
        <v/>
      </c>
      <c r="AC311" s="75" t="str">
        <f t="shared" si="379"/>
        <v/>
      </c>
      <c r="AD311" s="75"/>
      <c r="AE311" s="76" t="str">
        <f t="shared" si="380"/>
        <v/>
      </c>
      <c r="AF311" s="76" t="str">
        <f t="shared" si="381"/>
        <v/>
      </c>
      <c r="AG311" s="76"/>
      <c r="AH311" s="352"/>
      <c r="AI311" s="353" t="str">
        <f t="shared" si="364"/>
        <v/>
      </c>
      <c r="AJ311" s="352"/>
      <c r="AK311" s="352"/>
      <c r="AQ311" s="72" t="str">
        <f t="shared" si="365"/>
        <v/>
      </c>
    </row>
    <row r="312" spans="1:43" x14ac:dyDescent="0.25">
      <c r="A312" s="500"/>
      <c r="B312" s="433"/>
      <c r="C312" s="517"/>
      <c r="D312" s="90"/>
      <c r="E312" s="153"/>
      <c r="F312" s="156"/>
      <c r="G312" s="156" t="str">
        <f t="shared" si="366"/>
        <v/>
      </c>
      <c r="H312" s="156" t="str">
        <f t="shared" si="367"/>
        <v/>
      </c>
      <c r="I312" s="156" t="str">
        <f t="shared" si="368"/>
        <v/>
      </c>
      <c r="J312" s="153" t="str">
        <f t="shared" si="369"/>
        <v/>
      </c>
      <c r="K312" s="92" t="str">
        <f t="shared" si="370"/>
        <v/>
      </c>
      <c r="L312" s="153" t="str">
        <f t="shared" si="382"/>
        <v/>
      </c>
      <c r="M312" s="92" t="str">
        <f t="shared" si="371"/>
        <v/>
      </c>
      <c r="N312" s="188" t="str">
        <f>IF(AND(K312="",M312=""),"",IF(OR(SUM($O$291:$P$298,K$300:K312,M$300:M312)&lt;=25,AND(SUM($O$291:$P$298,K$299:K311,M$299:M311)&lt;=25,SUM($O$291:$P$298,K$300:K312,M$300:M312)&gt;25)),"O","N"))</f>
        <v/>
      </c>
      <c r="O312" s="92" t="str">
        <f>IF(OR(N312="N",N312=""),"",IF(K312="","",IF((25-SUM(O$291:O311,P$291:P311))&gt;K312,K312,25-SUM(O$291:O311,P$291:P311))))</f>
        <v/>
      </c>
      <c r="P312" s="92" t="str">
        <f>IF(OR(N312="N",N312=""),"",IF(M312="","",IF(25-SUM($O$291:O312,$P$291:P311)&gt;M312,M312,25-SUM($O$291:O312,$P$291:P311))))</f>
        <v/>
      </c>
      <c r="Q312" s="94" t="str">
        <f t="shared" si="372"/>
        <v/>
      </c>
      <c r="R312" s="92" t="str">
        <f t="shared" si="373"/>
        <v/>
      </c>
      <c r="S312" s="98" t="str">
        <f t="shared" si="374"/>
        <v/>
      </c>
      <c r="T312" s="20" t="str">
        <f>IF(N312="O",MAX(T$289:T311)+1,"")</f>
        <v/>
      </c>
      <c r="U312" s="20" t="str">
        <f>IF(Q312="O",MAX(U$289:U311)+1,"")</f>
        <v/>
      </c>
      <c r="V312" s="73" t="str">
        <f t="shared" si="375"/>
        <v/>
      </c>
      <c r="W312" s="73" t="str">
        <f t="shared" si="376"/>
        <v/>
      </c>
      <c r="X312" s="73"/>
      <c r="Y312" s="74" t="str">
        <f t="shared" si="352"/>
        <v/>
      </c>
      <c r="Z312" s="74" t="str">
        <f t="shared" si="377"/>
        <v/>
      </c>
      <c r="AA312" s="74"/>
      <c r="AB312" s="75" t="str">
        <f t="shared" si="378"/>
        <v/>
      </c>
      <c r="AC312" s="75" t="str">
        <f t="shared" si="379"/>
        <v/>
      </c>
      <c r="AD312" s="75"/>
      <c r="AE312" s="76" t="str">
        <f t="shared" si="380"/>
        <v/>
      </c>
      <c r="AF312" s="76" t="str">
        <f t="shared" si="381"/>
        <v/>
      </c>
      <c r="AG312" s="76"/>
      <c r="AH312" s="352"/>
      <c r="AI312" s="353" t="str">
        <f t="shared" si="364"/>
        <v/>
      </c>
      <c r="AJ312" s="352"/>
      <c r="AK312" s="352"/>
      <c r="AQ312" s="72" t="str">
        <f t="shared" si="365"/>
        <v/>
      </c>
    </row>
    <row r="313" spans="1:43" ht="18" thickBot="1" x14ac:dyDescent="0.35">
      <c r="A313" s="500"/>
      <c r="B313" s="433"/>
      <c r="C313" s="517"/>
      <c r="D313" s="146"/>
      <c r="E313" s="151"/>
      <c r="F313" s="170"/>
      <c r="G313" s="170"/>
      <c r="H313" s="518" t="s">
        <v>26</v>
      </c>
      <c r="I313" s="518"/>
      <c r="J313" s="151">
        <f>SUM(J300:J309)</f>
        <v>0</v>
      </c>
      <c r="K313" s="116">
        <f>SUM(K291:K312)</f>
        <v>0</v>
      </c>
      <c r="L313" s="151">
        <f>SUM(L300:L309)</f>
        <v>0</v>
      </c>
      <c r="M313" s="116">
        <f>L313*24</f>
        <v>0</v>
      </c>
      <c r="N313" s="145"/>
      <c r="O313" s="519">
        <f>SUM(O291:P312)</f>
        <v>0</v>
      </c>
      <c r="P313" s="519"/>
      <c r="Q313" s="130"/>
      <c r="R313" s="179">
        <f>SUM(R298:R312)</f>
        <v>0</v>
      </c>
      <c r="S313" s="179">
        <f>SUM(S298:S312)</f>
        <v>0</v>
      </c>
      <c r="T313" s="20" t="str">
        <f>IF(N313="O",MAX(T$133,T312)+1,"")</f>
        <v/>
      </c>
      <c r="U313" s="20" t="str">
        <f>IF(Q313="O",MAX(U$133,U312)+1,"")</f>
        <v/>
      </c>
      <c r="V313" s="357"/>
      <c r="W313" s="390">
        <f>SUM(W291:W312)</f>
        <v>0</v>
      </c>
      <c r="X313" s="492">
        <f>CEILING(W313,0.25)</f>
        <v>0</v>
      </c>
      <c r="Y313" s="358"/>
      <c r="Z313" s="391">
        <f>SUM(Z291:Z312)</f>
        <v>0</v>
      </c>
      <c r="AA313" s="493">
        <f>CEILING(Z313,0.25)</f>
        <v>0</v>
      </c>
      <c r="AB313" s="359"/>
      <c r="AC313" s="392">
        <f>SUM(AC291:AC312)</f>
        <v>0</v>
      </c>
      <c r="AD313" s="494">
        <f>CEILING(AC313,0.25)</f>
        <v>0</v>
      </c>
      <c r="AE313" s="360"/>
      <c r="AF313" s="393">
        <f>SUM(AF291:AF312)</f>
        <v>0</v>
      </c>
      <c r="AG313" s="495">
        <f>CEILING(AF313,0.25)</f>
        <v>0</v>
      </c>
      <c r="AH313" s="352"/>
      <c r="AI313" s="490">
        <f>SUM(AI291:AI312)</f>
        <v>0</v>
      </c>
      <c r="AJ313" s="352"/>
      <c r="AK313" s="352"/>
      <c r="AQ313" s="15" t="str">
        <f>IF(AND(ISERROR(VLOOKUP(D403,Fériés,1,0)),WEEKDAY(D403,2)&lt;=6),"",IF(WEEKDAY(D403,2)&gt;6,"D",IF(VLOOKUP(D403,Fériés,1,0),"F","")))</f>
        <v/>
      </c>
    </row>
    <row r="314" spans="1:43" ht="18" thickBot="1" x14ac:dyDescent="0.35">
      <c r="A314" s="133"/>
      <c r="B314" s="434"/>
      <c r="C314" s="134"/>
      <c r="D314" s="135"/>
      <c r="E314" s="163"/>
      <c r="F314" s="172"/>
      <c r="G314" s="172"/>
      <c r="H314" s="136"/>
      <c r="I314" s="136"/>
      <c r="J314" s="163"/>
      <c r="K314" s="242">
        <f>CEILING(K313,0.25)</f>
        <v>0</v>
      </c>
      <c r="L314" s="243"/>
      <c r="M314" s="242">
        <f>CEILING(M313,0.25)</f>
        <v>0</v>
      </c>
      <c r="N314" s="244"/>
      <c r="O314" s="496">
        <f>CEILING(O313,0.25)</f>
        <v>0</v>
      </c>
      <c r="P314" s="496">
        <f>CEILING(P313,0.25)</f>
        <v>0</v>
      </c>
      <c r="Q314" s="138"/>
      <c r="R314" s="138"/>
      <c r="S314" s="137"/>
      <c r="T314" s="20" t="str">
        <f>IF(N314="O",MAX(T$133,T313)+1,"")</f>
        <v/>
      </c>
      <c r="U314" s="20" t="str">
        <f>IF(Q314="O",MAX(U$133,U313)+1,"")</f>
        <v/>
      </c>
      <c r="V314" s="357"/>
      <c r="W314" s="390">
        <f>SUMPRODUCT(V291:V312,W291:W312)</f>
        <v>0</v>
      </c>
      <c r="X314" s="492"/>
      <c r="Y314" s="358"/>
      <c r="Z314" s="391">
        <f>SUMPRODUCT(Y291:Y312,Z291:Z312)</f>
        <v>0</v>
      </c>
      <c r="AA314" s="493"/>
      <c r="AB314" s="359"/>
      <c r="AC314" s="392">
        <f>SUMPRODUCT(AB291:AB312,AC291:AC312)</f>
        <v>0</v>
      </c>
      <c r="AD314" s="494"/>
      <c r="AE314" s="360"/>
      <c r="AF314" s="393">
        <f>SUMPRODUCT(AE291:AE312,AF291:AF312)</f>
        <v>0</v>
      </c>
      <c r="AG314" s="495"/>
      <c r="AH314" s="352"/>
      <c r="AI314" s="490"/>
      <c r="AJ314" s="352"/>
      <c r="AK314" s="352"/>
      <c r="AQ314" s="15" t="str">
        <f>IF(AND(ISERROR(VLOOKUP(D404,Fériés,1,0)),WEEKDAY(D404,2)&lt;=6),"",IF(WEEKDAY(D404,2)&gt;6,"D",IF(VLOOKUP(D404,Fériés,1,0),"F","")))</f>
        <v/>
      </c>
    </row>
    <row r="315" spans="1:43" x14ac:dyDescent="0.25">
      <c r="A315" s="499">
        <f>EDATE(A289,1)</f>
        <v>43435</v>
      </c>
      <c r="B315" s="431">
        <f ca="1">VLOOKUP($B$1,INFOS!A:AV,39,FALSE)</f>
        <v>362</v>
      </c>
      <c r="C315" s="501" t="s">
        <v>27</v>
      </c>
      <c r="D315" s="502" t="s">
        <v>148</v>
      </c>
      <c r="E315" s="503"/>
      <c r="F315" s="503"/>
      <c r="G315" s="503"/>
      <c r="H315" s="503"/>
      <c r="I315" s="503"/>
      <c r="J315" s="503"/>
      <c r="K315" s="503"/>
      <c r="L315" s="503"/>
      <c r="M315" s="504"/>
      <c r="N315" s="507" t="s">
        <v>28</v>
      </c>
      <c r="O315" s="508"/>
      <c r="P315" s="508"/>
      <c r="Q315" s="509"/>
      <c r="R315" s="513">
        <f>R313</f>
        <v>0</v>
      </c>
      <c r="S315" s="515">
        <f>S313</f>
        <v>0</v>
      </c>
      <c r="V315" s="361"/>
      <c r="W315" s="362"/>
      <c r="X315" s="362"/>
      <c r="Y315" s="361" t="str">
        <f t="shared" ref="Y315:Y338" si="383">IF(Z315&lt;&gt;"",IF($B$5="temps complet",INDEX(TC_Sup_14,MATCH($B$3,INDICES_BRUT,0),MATCH($B$6,TC_NBI_Sup_14,0)),IF($B$5="temps partiel",INDEX(TP_Sup_14,MATCH($B$3,INDICES_BRUT,0),MATCH($B$6,TP_NBI_Sup_14,0)))),"")</f>
        <v/>
      </c>
      <c r="Z315" s="362"/>
      <c r="AA315" s="362"/>
      <c r="AB315" s="362"/>
      <c r="AC315" s="362"/>
      <c r="AD315" s="362"/>
      <c r="AE315" s="362"/>
      <c r="AF315" s="362"/>
      <c r="AG315" s="362"/>
      <c r="AH315" s="363"/>
      <c r="AI315" s="364"/>
      <c r="AJ315" s="363"/>
      <c r="AK315" s="363"/>
      <c r="AQ315" s="241"/>
    </row>
    <row r="316" spans="1:43" ht="19.5" customHeight="1" x14ac:dyDescent="0.25">
      <c r="A316" s="500"/>
      <c r="B316" s="432">
        <f ca="1">VLOOKUP($B$1,INFOS!A:AV,41,FALSE)</f>
        <v>0.8</v>
      </c>
      <c r="C316" s="501"/>
      <c r="D316" s="505"/>
      <c r="E316" s="505"/>
      <c r="F316" s="505"/>
      <c r="G316" s="505"/>
      <c r="H316" s="505"/>
      <c r="I316" s="505"/>
      <c r="J316" s="505"/>
      <c r="K316" s="505"/>
      <c r="L316" s="505"/>
      <c r="M316" s="506"/>
      <c r="N316" s="510"/>
      <c r="O316" s="511"/>
      <c r="P316" s="511"/>
      <c r="Q316" s="512"/>
      <c r="R316" s="514"/>
      <c r="S316" s="516"/>
      <c r="V316" s="361"/>
      <c r="W316" s="361"/>
      <c r="X316" s="361"/>
      <c r="Y316" s="361" t="str">
        <f t="shared" si="383"/>
        <v/>
      </c>
      <c r="Z316" s="361"/>
      <c r="AA316" s="361"/>
      <c r="AB316" s="361"/>
      <c r="AC316" s="361"/>
      <c r="AD316" s="361"/>
      <c r="AE316" s="361"/>
      <c r="AF316" s="361"/>
      <c r="AG316" s="361"/>
      <c r="AH316" s="363"/>
      <c r="AI316" s="364"/>
      <c r="AJ316" s="363"/>
      <c r="AK316" s="363"/>
      <c r="AQ316" s="241"/>
    </row>
    <row r="317" spans="1:43" x14ac:dyDescent="0.25">
      <c r="A317" s="500"/>
      <c r="B317" s="5" t="str">
        <f ca="1">IF($B316&lt;&gt;100%,"temps partiel","temps complet")</f>
        <v>temps partiel</v>
      </c>
      <c r="C317" s="501"/>
      <c r="D317" s="124" t="str">
        <f>IF(ROWS($D$317:D317)&lt;=MAX($U$291:$U$312),INDEX($D$291:$D$312,MATCH(ROWS($D$317:D317),$U$291:$U$312,0)),"")</f>
        <v/>
      </c>
      <c r="E317" s="152" t="str">
        <f t="shared" ref="E317:M324" si="384">IF($D317&lt;&gt;"",IFERROR(VLOOKUP($D317,$D$274:$S$286,COLUMN(B$1),0),""),"")</f>
        <v/>
      </c>
      <c r="F317" s="152" t="str">
        <f t="shared" si="384"/>
        <v/>
      </c>
      <c r="G317" s="152" t="str">
        <f t="shared" si="384"/>
        <v/>
      </c>
      <c r="H317" s="152" t="str">
        <f t="shared" si="384"/>
        <v/>
      </c>
      <c r="I317" s="152" t="str">
        <f t="shared" si="384"/>
        <v/>
      </c>
      <c r="J317" s="152" t="str">
        <f t="shared" si="384"/>
        <v/>
      </c>
      <c r="K317" s="113" t="str">
        <f t="shared" si="384"/>
        <v/>
      </c>
      <c r="L317" s="152" t="str">
        <f t="shared" si="384"/>
        <v/>
      </c>
      <c r="M317" s="113" t="str">
        <f t="shared" si="384"/>
        <v/>
      </c>
      <c r="N317" s="189" t="str">
        <f t="shared" ref="N317:N324" si="385">IF(OR(O317&lt;&gt;"",P317&lt;&gt;""),"O","")</f>
        <v/>
      </c>
      <c r="O317" s="190" t="str">
        <f t="shared" ref="O317:O324" si="386">IF(D317&lt;&gt;"",IFERROR(VLOOKUP($D317,$D$274:$S$286,COLUMN(O$1),0),""),"")</f>
        <v/>
      </c>
      <c r="P317" s="190" t="str">
        <f t="shared" ref="P317:P324" si="387">IF(D317&lt;&gt;"",IFERROR(VLOOKUP($D317,$D$274:$S$286,COLUMN(P$1),0),""),"")</f>
        <v/>
      </c>
      <c r="Q317" s="191"/>
      <c r="R317" s="191"/>
      <c r="S317" s="192"/>
      <c r="T317" s="20" t="str">
        <f>IF(N317="O",MAX(T$315:T316)+1,"")</f>
        <v/>
      </c>
      <c r="U317" s="20" t="str">
        <f>IF(Q317="O",MAX(U$315:U316)+1,"")</f>
        <v/>
      </c>
      <c r="V317" s="73" t="str">
        <f t="shared" ref="V317:V324" si="388">IF(W317&lt;&gt;"",IF($B$5="temps complet",INDEX(TC_0_à_14,MATCH($B$3,INDICES_BRUT,0),MATCH($B$6,TC_NBI_0_à_14,0)),IF($B$5="temps partiel",INDEX(TP_0_à_14,MATCH($B$3,INDICES_BRUT,0),MATCH($B$6,TP_NBI_0_à_14,0)))),"")</f>
        <v/>
      </c>
      <c r="W317" s="73" t="str">
        <f t="shared" ref="W317:W324" si="389">IF(T317="","",IF(OR(AQ317="D",AQ317="F"),"",IF(OR(AND(N317="O",Q317="",P317&lt;=14),AND(N317="O",Q317="O",P317&lt;=14)),P317,14)))</f>
        <v/>
      </c>
      <c r="X317" s="73"/>
      <c r="Y317" s="74" t="str">
        <f t="shared" si="383"/>
        <v/>
      </c>
      <c r="Z317" s="74" t="str">
        <f t="shared" ref="Z317:Z324" si="390">IF(T317="","",IF(OR(AQ317="D",AQ317="F"),"",IF(OR(AND(N317="O",Q317="",P317&gt;14),AND(N317="O",Q317="O",P317&gt;14)),P317-14,"")))</f>
        <v/>
      </c>
      <c r="AA317" s="74"/>
      <c r="AB317" s="75" t="str">
        <f t="shared" ref="AB317:AB324" si="391">IF(AC317&lt;&gt;"",IF($B$5="temps complet",VLOOKUP($B$3,ZONE_TC,15,FALSE),IF($B$5="temps partiel",VLOOKUP($B$3,ZONE_TP,29,FALSE))),"")</f>
        <v/>
      </c>
      <c r="AC317" s="75" t="str">
        <f t="shared" ref="AC317:AC324" si="392">IF(T317="","",IF(OR(AND(OR(AQ317="D",AQ317="F"),N317="O",Q317=""),AND(OR(AQ317="D",AQ317="F"),N317="O",Q317="O")),P317,""))</f>
        <v/>
      </c>
      <c r="AD317" s="75"/>
      <c r="AE317" s="76" t="str">
        <f t="shared" ref="AE317:AE324" si="393">IF(AF317&lt;&gt;"",IF($B$5="temps complet",VLOOKUP($B$3,ZONE_TC,16,FALSE),IF($B$5="temps partiel",VLOOKUP($B$3,ZONE_TP,30,FALSE))),"")</f>
        <v/>
      </c>
      <c r="AF317" s="76" t="str">
        <f t="shared" ref="AF317:AF324" si="394">IF(T317="","",IF(O317="","",O317))</f>
        <v/>
      </c>
      <c r="AG317" s="76"/>
      <c r="AH317" s="352"/>
      <c r="AI317" s="353" t="str">
        <f t="shared" ref="AI317:AI338" si="395">IF(AND(W317="",Z317="",AC317=""),"",IF(WEEKDAY(D317,2)=6,SUM(W317,Z317,AC317)*V317/2,""))</f>
        <v/>
      </c>
      <c r="AJ317" s="352"/>
      <c r="AK317" s="352"/>
      <c r="AQ317" s="72" t="str">
        <f t="shared" ref="AQ317:AQ338" si="396">IF(D317&lt;&gt;"",IF(AND(ISERROR(VLOOKUP(D317,$AU$30:$AU$42,1,0)),WEEKDAY(D317,2)&lt;=6),"",IF(WEEKDAY(D317,2)&gt;6,"D",IF(VLOOKUP(D317,$AU$30:$AU$42,1,0),"F",""))),"")</f>
        <v/>
      </c>
    </row>
    <row r="318" spans="1:43" x14ac:dyDescent="0.25">
      <c r="A318" s="500"/>
      <c r="B318" s="5" t="str">
        <f>$B$6</f>
        <v>NBI 20 pts</v>
      </c>
      <c r="C318" s="501"/>
      <c r="D318" s="124" t="str">
        <f>IF(ROWS($D$317:D318)&lt;=MAX($U$291:$U$312),INDEX($D$291:$D$312,MATCH(ROWS($D$317:D318),$U$291:$U$312,0)),"")</f>
        <v/>
      </c>
      <c r="E318" s="152" t="str">
        <f t="shared" si="384"/>
        <v/>
      </c>
      <c r="F318" s="152" t="str">
        <f t="shared" si="384"/>
        <v/>
      </c>
      <c r="G318" s="152" t="str">
        <f t="shared" si="384"/>
        <v/>
      </c>
      <c r="H318" s="152" t="str">
        <f t="shared" si="384"/>
        <v/>
      </c>
      <c r="I318" s="152" t="str">
        <f t="shared" si="384"/>
        <v/>
      </c>
      <c r="J318" s="152" t="str">
        <f t="shared" si="384"/>
        <v/>
      </c>
      <c r="K318" s="113" t="str">
        <f t="shared" si="384"/>
        <v/>
      </c>
      <c r="L318" s="152" t="str">
        <f t="shared" si="384"/>
        <v/>
      </c>
      <c r="M318" s="113" t="str">
        <f t="shared" si="384"/>
        <v/>
      </c>
      <c r="N318" s="193" t="str">
        <f t="shared" si="385"/>
        <v/>
      </c>
      <c r="O318" s="195" t="str">
        <f t="shared" si="386"/>
        <v/>
      </c>
      <c r="P318" s="195" t="str">
        <f t="shared" si="387"/>
        <v/>
      </c>
      <c r="Q318" s="194"/>
      <c r="R318" s="194"/>
      <c r="S318" s="196"/>
      <c r="T318" s="20" t="str">
        <f>IF(N318="O",MAX(T$315:T317)+1,"")</f>
        <v/>
      </c>
      <c r="U318" s="20" t="str">
        <f>IF(Q318="O",MAX(U$315:U317)+1,"")</f>
        <v/>
      </c>
      <c r="V318" s="73" t="str">
        <f t="shared" si="388"/>
        <v/>
      </c>
      <c r="W318" s="73" t="str">
        <f t="shared" si="389"/>
        <v/>
      </c>
      <c r="X318" s="73"/>
      <c r="Y318" s="74" t="str">
        <f t="shared" si="383"/>
        <v/>
      </c>
      <c r="Z318" s="74" t="str">
        <f t="shared" si="390"/>
        <v/>
      </c>
      <c r="AA318" s="74"/>
      <c r="AB318" s="75" t="str">
        <f t="shared" si="391"/>
        <v/>
      </c>
      <c r="AC318" s="75" t="str">
        <f t="shared" si="392"/>
        <v/>
      </c>
      <c r="AD318" s="75"/>
      <c r="AE318" s="76" t="str">
        <f t="shared" si="393"/>
        <v/>
      </c>
      <c r="AF318" s="76" t="str">
        <f t="shared" si="394"/>
        <v/>
      </c>
      <c r="AG318" s="76"/>
      <c r="AH318" s="352"/>
      <c r="AI318" s="353" t="str">
        <f t="shared" si="395"/>
        <v/>
      </c>
      <c r="AJ318" s="352"/>
      <c r="AK318" s="352"/>
      <c r="AQ318" s="72" t="str">
        <f t="shared" si="396"/>
        <v/>
      </c>
    </row>
    <row r="319" spans="1:43" x14ac:dyDescent="0.25">
      <c r="A319" s="500"/>
      <c r="B319" s="448">
        <f ca="1">VLOOKUP($B$1,INFOS!A:AV,40,FALSE)</f>
        <v>12</v>
      </c>
      <c r="C319" s="501"/>
      <c r="D319" s="124" t="str">
        <f>IF(ROWS($D$317:D319)&lt;=MAX($U$291:$U$312),INDEX($D$291:$D$312,MATCH(ROWS($D$317:D319),$U$291:$U$312,0)),"")</f>
        <v/>
      </c>
      <c r="E319" s="152" t="str">
        <f t="shared" si="384"/>
        <v/>
      </c>
      <c r="F319" s="152" t="str">
        <f t="shared" si="384"/>
        <v/>
      </c>
      <c r="G319" s="152" t="str">
        <f t="shared" si="384"/>
        <v/>
      </c>
      <c r="H319" s="152" t="str">
        <f t="shared" si="384"/>
        <v/>
      </c>
      <c r="I319" s="152" t="str">
        <f t="shared" si="384"/>
        <v/>
      </c>
      <c r="J319" s="152" t="str">
        <f t="shared" si="384"/>
        <v/>
      </c>
      <c r="K319" s="113" t="str">
        <f t="shared" si="384"/>
        <v/>
      </c>
      <c r="L319" s="152" t="str">
        <f t="shared" si="384"/>
        <v/>
      </c>
      <c r="M319" s="113" t="str">
        <f t="shared" si="384"/>
        <v/>
      </c>
      <c r="N319" s="193" t="str">
        <f t="shared" si="385"/>
        <v/>
      </c>
      <c r="O319" s="195" t="str">
        <f t="shared" si="386"/>
        <v/>
      </c>
      <c r="P319" s="195" t="str">
        <f t="shared" si="387"/>
        <v/>
      </c>
      <c r="Q319" s="194"/>
      <c r="R319" s="194"/>
      <c r="S319" s="196"/>
      <c r="T319" s="20" t="str">
        <f>IF(N319="O",MAX(T$315:T318)+1,"")</f>
        <v/>
      </c>
      <c r="U319" s="20" t="str">
        <f>IF(Q319="O",MAX(U$315:U318)+1,"")</f>
        <v/>
      </c>
      <c r="V319" s="73" t="str">
        <f t="shared" si="388"/>
        <v/>
      </c>
      <c r="W319" s="73" t="str">
        <f t="shared" si="389"/>
        <v/>
      </c>
      <c r="X319" s="73"/>
      <c r="Y319" s="74" t="str">
        <f t="shared" si="383"/>
        <v/>
      </c>
      <c r="Z319" s="74" t="str">
        <f t="shared" si="390"/>
        <v/>
      </c>
      <c r="AA319" s="74"/>
      <c r="AB319" s="75" t="str">
        <f t="shared" si="391"/>
        <v/>
      </c>
      <c r="AC319" s="75" t="str">
        <f t="shared" si="392"/>
        <v/>
      </c>
      <c r="AD319" s="75"/>
      <c r="AE319" s="76" t="str">
        <f t="shared" si="393"/>
        <v/>
      </c>
      <c r="AF319" s="76" t="str">
        <f t="shared" si="394"/>
        <v/>
      </c>
      <c r="AG319" s="76"/>
      <c r="AH319" s="352"/>
      <c r="AI319" s="353" t="str">
        <f t="shared" si="395"/>
        <v/>
      </c>
      <c r="AJ319" s="352"/>
      <c r="AK319" s="352"/>
      <c r="AQ319" s="72" t="str">
        <f t="shared" si="396"/>
        <v/>
      </c>
    </row>
    <row r="320" spans="1:43" x14ac:dyDescent="0.25">
      <c r="A320" s="500"/>
      <c r="B320" s="445"/>
      <c r="C320" s="501"/>
      <c r="D320" s="124" t="str">
        <f>IF(ROWS($D$317:D320)&lt;=MAX($U$291:$U$312),INDEX($D$291:$D$312,MATCH(ROWS($D$317:D320),$U$291:$U$312,0)),"")</f>
        <v/>
      </c>
      <c r="E320" s="152" t="str">
        <f t="shared" si="384"/>
        <v/>
      </c>
      <c r="F320" s="152" t="str">
        <f t="shared" si="384"/>
        <v/>
      </c>
      <c r="G320" s="152" t="str">
        <f t="shared" si="384"/>
        <v/>
      </c>
      <c r="H320" s="152" t="str">
        <f t="shared" si="384"/>
        <v/>
      </c>
      <c r="I320" s="152" t="str">
        <f t="shared" si="384"/>
        <v/>
      </c>
      <c r="J320" s="152" t="str">
        <f t="shared" si="384"/>
        <v/>
      </c>
      <c r="K320" s="113" t="str">
        <f t="shared" si="384"/>
        <v/>
      </c>
      <c r="L320" s="152" t="str">
        <f t="shared" si="384"/>
        <v/>
      </c>
      <c r="M320" s="113" t="str">
        <f t="shared" si="384"/>
        <v/>
      </c>
      <c r="N320" s="193" t="str">
        <f t="shared" si="385"/>
        <v/>
      </c>
      <c r="O320" s="195" t="str">
        <f t="shared" si="386"/>
        <v/>
      </c>
      <c r="P320" s="195" t="str">
        <f t="shared" si="387"/>
        <v/>
      </c>
      <c r="Q320" s="194"/>
      <c r="R320" s="194"/>
      <c r="S320" s="196"/>
      <c r="T320" s="20" t="str">
        <f>IF(N320="O",MAX(T$315:T319)+1,"")</f>
        <v/>
      </c>
      <c r="U320" s="20" t="str">
        <f>IF(Q320="O",MAX(U$315:U319)+1,"")</f>
        <v/>
      </c>
      <c r="V320" s="73" t="str">
        <f t="shared" si="388"/>
        <v/>
      </c>
      <c r="W320" s="73" t="str">
        <f t="shared" si="389"/>
        <v/>
      </c>
      <c r="X320" s="73"/>
      <c r="Y320" s="74" t="str">
        <f t="shared" si="383"/>
        <v/>
      </c>
      <c r="Z320" s="74" t="str">
        <f t="shared" si="390"/>
        <v/>
      </c>
      <c r="AA320" s="74"/>
      <c r="AB320" s="75" t="str">
        <f t="shared" si="391"/>
        <v/>
      </c>
      <c r="AC320" s="75" t="str">
        <f t="shared" si="392"/>
        <v/>
      </c>
      <c r="AD320" s="75"/>
      <c r="AE320" s="76" t="str">
        <f t="shared" si="393"/>
        <v/>
      </c>
      <c r="AF320" s="76" t="str">
        <f t="shared" si="394"/>
        <v/>
      </c>
      <c r="AG320" s="76"/>
      <c r="AH320" s="352"/>
      <c r="AI320" s="353" t="str">
        <f t="shared" si="395"/>
        <v/>
      </c>
      <c r="AJ320" s="352"/>
      <c r="AK320" s="352"/>
      <c r="AQ320" s="72" t="str">
        <f t="shared" si="396"/>
        <v/>
      </c>
    </row>
    <row r="321" spans="1:43" x14ac:dyDescent="0.25">
      <c r="A321" s="500"/>
      <c r="B321" s="445"/>
      <c r="C321" s="501"/>
      <c r="D321" s="124" t="str">
        <f>IF(ROWS($D$317:D321)&lt;=MAX($U$291:$U$312),INDEX($D$291:$D$312,MATCH(ROWS($D$317:D321),$U$291:$U$312,0)),"")</f>
        <v/>
      </c>
      <c r="E321" s="152" t="str">
        <f t="shared" si="384"/>
        <v/>
      </c>
      <c r="F321" s="152" t="str">
        <f t="shared" si="384"/>
        <v/>
      </c>
      <c r="G321" s="152" t="str">
        <f t="shared" si="384"/>
        <v/>
      </c>
      <c r="H321" s="152" t="str">
        <f t="shared" si="384"/>
        <v/>
      </c>
      <c r="I321" s="152" t="str">
        <f t="shared" si="384"/>
        <v/>
      </c>
      <c r="J321" s="152" t="str">
        <f t="shared" si="384"/>
        <v/>
      </c>
      <c r="K321" s="113" t="str">
        <f t="shared" si="384"/>
        <v/>
      </c>
      <c r="L321" s="152" t="str">
        <f t="shared" si="384"/>
        <v/>
      </c>
      <c r="M321" s="113" t="str">
        <f t="shared" si="384"/>
        <v/>
      </c>
      <c r="N321" s="193" t="str">
        <f t="shared" si="385"/>
        <v/>
      </c>
      <c r="O321" s="195" t="str">
        <f t="shared" si="386"/>
        <v/>
      </c>
      <c r="P321" s="195" t="str">
        <f t="shared" si="387"/>
        <v/>
      </c>
      <c r="Q321" s="194"/>
      <c r="R321" s="194"/>
      <c r="S321" s="196"/>
      <c r="T321" s="20" t="str">
        <f>IF(N321="O",MAX(T$315:T320)+1,"")</f>
        <v/>
      </c>
      <c r="U321" s="20" t="str">
        <f>IF(Q321="O",MAX(U$315:U320)+1,"")</f>
        <v/>
      </c>
      <c r="V321" s="73" t="str">
        <f t="shared" si="388"/>
        <v/>
      </c>
      <c r="W321" s="73" t="str">
        <f t="shared" si="389"/>
        <v/>
      </c>
      <c r="X321" s="73"/>
      <c r="Y321" s="74" t="str">
        <f t="shared" si="383"/>
        <v/>
      </c>
      <c r="Z321" s="74" t="str">
        <f t="shared" si="390"/>
        <v/>
      </c>
      <c r="AA321" s="74"/>
      <c r="AB321" s="75" t="str">
        <f t="shared" si="391"/>
        <v/>
      </c>
      <c r="AC321" s="75" t="str">
        <f t="shared" si="392"/>
        <v/>
      </c>
      <c r="AD321" s="75"/>
      <c r="AE321" s="76" t="str">
        <f t="shared" si="393"/>
        <v/>
      </c>
      <c r="AF321" s="76" t="str">
        <f t="shared" si="394"/>
        <v/>
      </c>
      <c r="AG321" s="76"/>
      <c r="AH321" s="352"/>
      <c r="AI321" s="353" t="str">
        <f t="shared" si="395"/>
        <v/>
      </c>
      <c r="AJ321" s="352"/>
      <c r="AK321" s="352"/>
      <c r="AQ321" s="72" t="str">
        <f t="shared" si="396"/>
        <v/>
      </c>
    </row>
    <row r="322" spans="1:43" x14ac:dyDescent="0.25">
      <c r="A322" s="500"/>
      <c r="B322" s="432" t="str">
        <f ca="1">VLOOKUP($B$1,INFOS!A:AV,9,FALSE)</f>
        <v>Pôle Population</v>
      </c>
      <c r="C322" s="501"/>
      <c r="D322" s="124" t="str">
        <f>IF(ROWS($D$317:D322)&lt;=MAX($U$291:$U$312),INDEX($D$291:$D$312,MATCH(ROWS($D$317:D322),$U$291:$U$312,0)),"")</f>
        <v/>
      </c>
      <c r="E322" s="152" t="str">
        <f t="shared" si="384"/>
        <v/>
      </c>
      <c r="F322" s="152" t="str">
        <f t="shared" si="384"/>
        <v/>
      </c>
      <c r="G322" s="152" t="str">
        <f t="shared" si="384"/>
        <v/>
      </c>
      <c r="H322" s="152" t="str">
        <f t="shared" si="384"/>
        <v/>
      </c>
      <c r="I322" s="152" t="str">
        <f t="shared" si="384"/>
        <v/>
      </c>
      <c r="J322" s="152" t="str">
        <f t="shared" si="384"/>
        <v/>
      </c>
      <c r="K322" s="113" t="str">
        <f t="shared" si="384"/>
        <v/>
      </c>
      <c r="L322" s="152" t="str">
        <f t="shared" si="384"/>
        <v/>
      </c>
      <c r="M322" s="113" t="str">
        <f t="shared" si="384"/>
        <v/>
      </c>
      <c r="N322" s="193" t="str">
        <f t="shared" si="385"/>
        <v/>
      </c>
      <c r="O322" s="195" t="str">
        <f t="shared" si="386"/>
        <v/>
      </c>
      <c r="P322" s="195" t="str">
        <f t="shared" si="387"/>
        <v/>
      </c>
      <c r="Q322" s="194"/>
      <c r="R322" s="194"/>
      <c r="S322" s="196"/>
      <c r="T322" s="20" t="str">
        <f>IF(N322="O",MAX(T$315:T321)+1,"")</f>
        <v/>
      </c>
      <c r="U322" s="20" t="str">
        <f>IF(Q322="O",MAX(U$315:U321)+1,"")</f>
        <v/>
      </c>
      <c r="V322" s="73" t="str">
        <f t="shared" si="388"/>
        <v/>
      </c>
      <c r="W322" s="73" t="str">
        <f t="shared" si="389"/>
        <v/>
      </c>
      <c r="X322" s="73"/>
      <c r="Y322" s="74" t="str">
        <f t="shared" si="383"/>
        <v/>
      </c>
      <c r="Z322" s="74" t="str">
        <f t="shared" si="390"/>
        <v/>
      </c>
      <c r="AA322" s="74"/>
      <c r="AB322" s="75" t="str">
        <f t="shared" si="391"/>
        <v/>
      </c>
      <c r="AC322" s="75" t="str">
        <f t="shared" si="392"/>
        <v/>
      </c>
      <c r="AD322" s="75"/>
      <c r="AE322" s="76" t="str">
        <f t="shared" si="393"/>
        <v/>
      </c>
      <c r="AF322" s="76" t="str">
        <f t="shared" si="394"/>
        <v/>
      </c>
      <c r="AG322" s="76"/>
      <c r="AH322" s="352"/>
      <c r="AI322" s="353" t="str">
        <f t="shared" si="395"/>
        <v/>
      </c>
      <c r="AJ322" s="352"/>
      <c r="AK322" s="352"/>
      <c r="AQ322" s="72" t="str">
        <f t="shared" si="396"/>
        <v/>
      </c>
    </row>
    <row r="323" spans="1:43" x14ac:dyDescent="0.25">
      <c r="A323" s="500"/>
      <c r="B323" s="433"/>
      <c r="C323" s="501"/>
      <c r="D323" s="124" t="str">
        <f>IF(ROWS($D$317:D323)&lt;=MAX($U$291:$U$312),INDEX($D$291:$D$312,MATCH(ROWS($D$317:D323),$U$291:$U$312,0)),"")</f>
        <v/>
      </c>
      <c r="E323" s="152" t="str">
        <f t="shared" si="384"/>
        <v/>
      </c>
      <c r="F323" s="152" t="str">
        <f t="shared" si="384"/>
        <v/>
      </c>
      <c r="G323" s="152" t="str">
        <f t="shared" si="384"/>
        <v/>
      </c>
      <c r="H323" s="152" t="str">
        <f t="shared" si="384"/>
        <v/>
      </c>
      <c r="I323" s="152" t="str">
        <f t="shared" si="384"/>
        <v/>
      </c>
      <c r="J323" s="152" t="str">
        <f t="shared" si="384"/>
        <v/>
      </c>
      <c r="K323" s="113" t="str">
        <f t="shared" si="384"/>
        <v/>
      </c>
      <c r="L323" s="152" t="str">
        <f t="shared" si="384"/>
        <v/>
      </c>
      <c r="M323" s="113" t="str">
        <f t="shared" si="384"/>
        <v/>
      </c>
      <c r="N323" s="193" t="str">
        <f t="shared" si="385"/>
        <v/>
      </c>
      <c r="O323" s="195" t="str">
        <f t="shared" si="386"/>
        <v/>
      </c>
      <c r="P323" s="195" t="str">
        <f t="shared" si="387"/>
        <v/>
      </c>
      <c r="Q323" s="194"/>
      <c r="R323" s="194"/>
      <c r="S323" s="196"/>
      <c r="T323" s="20" t="str">
        <f>IF(N323="O",MAX(T$315:T322)+1,"")</f>
        <v/>
      </c>
      <c r="U323" s="20" t="str">
        <f>IF(Q323="O",MAX(U$315:U322)+1,"")</f>
        <v/>
      </c>
      <c r="V323" s="73" t="str">
        <f t="shared" si="388"/>
        <v/>
      </c>
      <c r="W323" s="73" t="str">
        <f t="shared" si="389"/>
        <v/>
      </c>
      <c r="X323" s="73"/>
      <c r="Y323" s="74" t="str">
        <f t="shared" si="383"/>
        <v/>
      </c>
      <c r="Z323" s="74" t="str">
        <f t="shared" si="390"/>
        <v/>
      </c>
      <c r="AA323" s="74"/>
      <c r="AB323" s="75" t="str">
        <f t="shared" si="391"/>
        <v/>
      </c>
      <c r="AC323" s="75" t="str">
        <f t="shared" si="392"/>
        <v/>
      </c>
      <c r="AD323" s="75"/>
      <c r="AE323" s="76" t="str">
        <f t="shared" si="393"/>
        <v/>
      </c>
      <c r="AF323" s="76" t="str">
        <f t="shared" si="394"/>
        <v/>
      </c>
      <c r="AG323" s="76"/>
      <c r="AH323" s="352"/>
      <c r="AI323" s="353" t="str">
        <f t="shared" si="395"/>
        <v/>
      </c>
      <c r="AJ323" s="352"/>
      <c r="AK323" s="352"/>
      <c r="AQ323" s="72" t="str">
        <f t="shared" si="396"/>
        <v/>
      </c>
    </row>
    <row r="324" spans="1:43" x14ac:dyDescent="0.25">
      <c r="A324" s="500"/>
      <c r="B324" s="433"/>
      <c r="C324" s="501"/>
      <c r="D324" s="124" t="str">
        <f>IF(ROWS($D$317:D324)&lt;=MAX($U$291:$U$312),INDEX($D$291:$D$312,MATCH(ROWS($D$317:D324),$U$291:$U$312,0)),"")</f>
        <v/>
      </c>
      <c r="E324" s="152" t="str">
        <f t="shared" si="384"/>
        <v/>
      </c>
      <c r="F324" s="152" t="str">
        <f t="shared" si="384"/>
        <v/>
      </c>
      <c r="G324" s="152" t="str">
        <f t="shared" si="384"/>
        <v/>
      </c>
      <c r="H324" s="152" t="str">
        <f t="shared" si="384"/>
        <v/>
      </c>
      <c r="I324" s="152" t="str">
        <f t="shared" si="384"/>
        <v/>
      </c>
      <c r="J324" s="152" t="str">
        <f t="shared" si="384"/>
        <v/>
      </c>
      <c r="K324" s="113" t="str">
        <f t="shared" si="384"/>
        <v/>
      </c>
      <c r="L324" s="152" t="str">
        <f t="shared" si="384"/>
        <v/>
      </c>
      <c r="M324" s="113" t="str">
        <f t="shared" si="384"/>
        <v/>
      </c>
      <c r="N324" s="193" t="str">
        <f t="shared" si="385"/>
        <v/>
      </c>
      <c r="O324" s="195" t="str">
        <f t="shared" si="386"/>
        <v/>
      </c>
      <c r="P324" s="195" t="str">
        <f t="shared" si="387"/>
        <v/>
      </c>
      <c r="Q324" s="194"/>
      <c r="R324" s="194"/>
      <c r="S324" s="196"/>
      <c r="T324" s="20" t="str">
        <f>IF(N324="O",MAX(T$315:T323)+1,"")</f>
        <v/>
      </c>
      <c r="U324" s="20" t="str">
        <f>IF(Q324="O",MAX(U$315:U323)+1,"")</f>
        <v/>
      </c>
      <c r="V324" s="73" t="str">
        <f t="shared" si="388"/>
        <v/>
      </c>
      <c r="W324" s="73" t="str">
        <f t="shared" si="389"/>
        <v/>
      </c>
      <c r="X324" s="73"/>
      <c r="Y324" s="74" t="str">
        <f t="shared" si="383"/>
        <v/>
      </c>
      <c r="Z324" s="74" t="str">
        <f t="shared" si="390"/>
        <v/>
      </c>
      <c r="AA324" s="74"/>
      <c r="AB324" s="75" t="str">
        <f t="shared" si="391"/>
        <v/>
      </c>
      <c r="AC324" s="75" t="str">
        <f t="shared" si="392"/>
        <v/>
      </c>
      <c r="AD324" s="75"/>
      <c r="AE324" s="76" t="str">
        <f t="shared" si="393"/>
        <v/>
      </c>
      <c r="AF324" s="76" t="str">
        <f t="shared" si="394"/>
        <v/>
      </c>
      <c r="AG324" s="76"/>
      <c r="AH324" s="352"/>
      <c r="AI324" s="353" t="str">
        <f t="shared" si="395"/>
        <v/>
      </c>
      <c r="AJ324" s="352"/>
      <c r="AK324" s="352"/>
      <c r="AQ324" s="72" t="str">
        <f t="shared" si="396"/>
        <v/>
      </c>
    </row>
    <row r="325" spans="1:43" x14ac:dyDescent="0.25">
      <c r="A325" s="500"/>
      <c r="B325" s="433"/>
      <c r="C325" s="501"/>
      <c r="D325" s="217"/>
      <c r="E325" s="217"/>
      <c r="F325" s="217"/>
      <c r="G325" s="217"/>
      <c r="H325" s="217"/>
      <c r="I325" s="217"/>
      <c r="J325" s="217"/>
      <c r="K325" s="217"/>
      <c r="L325" s="217"/>
      <c r="M325" s="217"/>
      <c r="N325" s="217"/>
      <c r="O325" s="217"/>
      <c r="P325" s="217"/>
      <c r="Q325" s="217"/>
      <c r="R325" s="217"/>
      <c r="S325" s="218"/>
      <c r="T325" s="20" t="str">
        <f>IF(N325="O",MAX(T$315:T324)+1,"")</f>
        <v/>
      </c>
      <c r="U325" s="20" t="str">
        <f>IF(Q325="O",MAX(U$315:U324)+1,"")</f>
        <v/>
      </c>
      <c r="V325" s="361"/>
      <c r="W325" s="361"/>
      <c r="X325" s="361"/>
      <c r="Y325" s="361" t="str">
        <f t="shared" si="383"/>
        <v/>
      </c>
      <c r="Z325" s="361"/>
      <c r="AA325" s="361"/>
      <c r="AB325" s="361"/>
      <c r="AC325" s="361"/>
      <c r="AD325" s="361"/>
      <c r="AE325" s="361"/>
      <c r="AF325" s="361"/>
      <c r="AG325" s="361"/>
      <c r="AH325" s="363"/>
      <c r="AI325" s="364" t="str">
        <f t="shared" si="395"/>
        <v/>
      </c>
      <c r="AJ325" s="363"/>
      <c r="AK325" s="363"/>
      <c r="AQ325" s="72" t="str">
        <f t="shared" si="396"/>
        <v/>
      </c>
    </row>
    <row r="326" spans="1:43" x14ac:dyDescent="0.25">
      <c r="A326" s="500"/>
      <c r="B326" s="433"/>
      <c r="C326" s="517" t="s">
        <v>25</v>
      </c>
      <c r="D326" s="90"/>
      <c r="E326" s="153"/>
      <c r="F326" s="156"/>
      <c r="G326" s="156" t="str">
        <f t="shared" ref="G326:G338" si="397">IF(AND(E326="",F326=""),"",MOD(F326-E326,1))</f>
        <v/>
      </c>
      <c r="H326" s="156" t="str">
        <f t="shared" ref="H326:H338" si="398">IF(E326="","",IF($E326&lt;$AL$3,$AL$3-$E326,""))</f>
        <v/>
      </c>
      <c r="I326" s="156" t="str">
        <f t="shared" ref="I326:I338" si="399">IF(F326="","",IF($F326&gt;$AM$3,$F326-$AM$3,""))</f>
        <v/>
      </c>
      <c r="J326" s="153" t="str">
        <f t="shared" ref="J326:J338" si="400">IF(AND(H326="",I326=""),"",SUM(H326,I326))</f>
        <v/>
      </c>
      <c r="K326" s="92" t="str">
        <f t="shared" ref="K326:K338" si="401">IF(J326="","",J326*24)</f>
        <v/>
      </c>
      <c r="L326" s="153" t="str">
        <f>IF(AND(E326="",F326=""),"",IF(J326&lt;&gt;"",G326-J326,G326))</f>
        <v/>
      </c>
      <c r="M326" s="92" t="str">
        <f t="shared" ref="M326:M338" si="402">IF(L326="","",L326*24)</f>
        <v/>
      </c>
      <c r="N326" s="188" t="str">
        <f>IF(AND(K326="",M326=""),"",IF(OR(SUM($O$317:$P$324,K$326:K326,M$326:M326)&lt;=25,AND(SUM($O$317:$P$324,K$325:K325,M$325:M325)&lt;=25,SUM($O$317:$P$324,K$326:K326,M$326:M326)&gt;25)),"O","N"))</f>
        <v/>
      </c>
      <c r="O326" s="92" t="str">
        <f>IF(OR(N326="N",N326=""),"",IF(K326="","",IF((25-SUM(O$317:O325,P$317:P325))&gt;K326,K326,25-SUM(O$317:O325,P$317:P325))))</f>
        <v/>
      </c>
      <c r="P326" s="92" t="str">
        <f>IF(OR(N326="N",N326=""),"",IF(M326="","",IF(25-SUM($O$317:O326,$P$317:P325)&gt;M326,M326,25-SUM($O$317:O326,$P$317:P325))))</f>
        <v/>
      </c>
      <c r="Q326" s="94" t="str">
        <f t="shared" ref="Q326:Q338" si="403">IF(AND(N326="O",SUM(O326,P326)=SUM(K326,M326)),"",IF(AND(N326="O",SUM(O326,P326)&lt;SUM(K326,M326)),"O",IF(N326="N","O","")))</f>
        <v/>
      </c>
      <c r="R326" s="92" t="str">
        <f t="shared" ref="R326:R338" si="404">IF(Q326="","",IF(AND(N326="O",Q326="O"),IF(K326="","",K326-O326),IF(N326="N",IF(K326="","",K326),"")))</f>
        <v/>
      </c>
      <c r="S326" s="98" t="str">
        <f t="shared" ref="S326:S338" si="405">IF(Q326="","",IF(AND(N326="O",Q326="O"),IF(M326="","",M326-P326),IF(N326="N",IF(M326="","",M326),"")))</f>
        <v/>
      </c>
      <c r="T326" s="20" t="str">
        <f>IF(N326="O",MAX(T$315:T325)+1,"")</f>
        <v/>
      </c>
      <c r="U326" s="20" t="str">
        <f>IF(Q326="O",MAX(U$315:U325)+1,"")</f>
        <v/>
      </c>
      <c r="V326" s="73" t="str">
        <f t="shared" ref="V326:V338" si="406">IF(W326&lt;&gt;"",IF($B$5="temps complet",INDEX(TC_0_à_14,MATCH($B$3,INDICES_BRUT,0),MATCH($B$6,TC_NBI_0_à_14,0)),IF($B$5="temps partiel",INDEX(TP_0_à_14,MATCH($B$3,INDICES_BRUT,0),MATCH($B$6,TP_NBI_0_à_14,0)))),"")</f>
        <v/>
      </c>
      <c r="W326" s="73" t="str">
        <f t="shared" ref="W326:W338" si="407">IF(T326="","",IF(OR(AQ326="D",AQ326="F"),"",IF(OR(AND(N326="O",Q326="",P326&lt;=14),AND(N326="O",Q326="O",P326&lt;=14)),P326,14)))</f>
        <v/>
      </c>
      <c r="X326" s="73"/>
      <c r="Y326" s="74" t="str">
        <f t="shared" si="383"/>
        <v/>
      </c>
      <c r="Z326" s="74" t="str">
        <f t="shared" ref="Z326:Z338" si="408">IF(T326="","",IF(OR(AQ326="D",AQ326="F"),"",IF(OR(AND(N326="O",Q326="",P326&gt;14),AND(N326="O",Q326="O",P326&gt;14)),P326-14,"")))</f>
        <v/>
      </c>
      <c r="AA326" s="74"/>
      <c r="AB326" s="75" t="str">
        <f t="shared" ref="AB326:AB338" si="409">IF(AC326&lt;&gt;"",IF($B$5="temps complet",VLOOKUP($B$3,ZONE_TC,15,FALSE),IF($B$5="temps partiel",VLOOKUP($B$3,ZONE_TP,29,FALSE))),"")</f>
        <v/>
      </c>
      <c r="AC326" s="75" t="str">
        <f t="shared" ref="AC326:AC338" si="410">IF(T326="","",IF(OR(AND(OR(AQ326="D",AQ326="F"),N326="O",Q326=""),AND(OR(AQ326="D",AQ326="F"),N326="O",Q326="O")),P326,""))</f>
        <v/>
      </c>
      <c r="AD326" s="75"/>
      <c r="AE326" s="76" t="str">
        <f t="shared" ref="AE326:AE338" si="411">IF(AF326&lt;&gt;"",IF($B$5="temps complet",VLOOKUP($B$3,ZONE_TC,16,FALSE),IF($B$5="temps partiel",VLOOKUP($B$3,ZONE_TP,30,FALSE))),"")</f>
        <v/>
      </c>
      <c r="AF326" s="76" t="str">
        <f t="shared" ref="AF326:AF338" si="412">IF(T326="","",IF(O326="","",O326))</f>
        <v/>
      </c>
      <c r="AG326" s="76"/>
      <c r="AH326" s="352"/>
      <c r="AI326" s="353" t="str">
        <f t="shared" si="395"/>
        <v/>
      </c>
      <c r="AJ326" s="352"/>
      <c r="AK326" s="352"/>
      <c r="AQ326" s="72" t="str">
        <f t="shared" si="396"/>
        <v/>
      </c>
    </row>
    <row r="327" spans="1:43" x14ac:dyDescent="0.25">
      <c r="A327" s="500"/>
      <c r="B327" s="433"/>
      <c r="C327" s="517"/>
      <c r="D327" s="90"/>
      <c r="E327" s="153"/>
      <c r="F327" s="156"/>
      <c r="G327" s="156" t="str">
        <f t="shared" si="397"/>
        <v/>
      </c>
      <c r="H327" s="156" t="str">
        <f t="shared" si="398"/>
        <v/>
      </c>
      <c r="I327" s="156" t="str">
        <f t="shared" si="399"/>
        <v/>
      </c>
      <c r="J327" s="153" t="str">
        <f t="shared" si="400"/>
        <v/>
      </c>
      <c r="K327" s="92" t="str">
        <f t="shared" si="401"/>
        <v/>
      </c>
      <c r="L327" s="153" t="str">
        <f t="shared" ref="L327:L338" si="413">IF(AND(E327="",F327=""),"",IF(J327&lt;&gt;"",G327-J327,G327))</f>
        <v/>
      </c>
      <c r="M327" s="92" t="str">
        <f t="shared" si="402"/>
        <v/>
      </c>
      <c r="N327" s="188" t="str">
        <f>IF(AND(K327="",M327=""),"",IF(OR(SUM($O$317:$P$324,K$326:K327,M$326:M327)&lt;=25,AND(SUM($O$317:$P$324,K$325:K326,M$325:M326)&lt;=25,SUM($O$317:$P$324,K$326:K327,M$326:M327)&gt;25)),"O","N"))</f>
        <v/>
      </c>
      <c r="O327" s="92" t="str">
        <f>IF(OR(N327="N",N327=""),"",IF(K327="","",IF((25-SUM(O$317:O326,P$317:P326))&gt;K327,K327,25-SUM(O$317:O326,P$317:P326))))</f>
        <v/>
      </c>
      <c r="P327" s="92" t="str">
        <f>IF(OR(N327="N",N327=""),"",IF(M327="","",IF(25-SUM($O$317:O327,$P$317:P326)&gt;M327,M327,25-SUM($O$317:O327,$P$317:P326))))</f>
        <v/>
      </c>
      <c r="Q327" s="94" t="str">
        <f t="shared" si="403"/>
        <v/>
      </c>
      <c r="R327" s="92" t="str">
        <f t="shared" si="404"/>
        <v/>
      </c>
      <c r="S327" s="98" t="str">
        <f t="shared" si="405"/>
        <v/>
      </c>
      <c r="T327" s="20" t="str">
        <f>IF(N327="O",MAX(T$315:T326)+1,"")</f>
        <v/>
      </c>
      <c r="U327" s="20" t="str">
        <f>IF(Q327="O",MAX(U$315:U326)+1,"")</f>
        <v/>
      </c>
      <c r="V327" s="73" t="str">
        <f t="shared" si="406"/>
        <v/>
      </c>
      <c r="W327" s="73" t="str">
        <f t="shared" si="407"/>
        <v/>
      </c>
      <c r="X327" s="73"/>
      <c r="Y327" s="74" t="str">
        <f t="shared" si="383"/>
        <v/>
      </c>
      <c r="Z327" s="74" t="str">
        <f t="shared" si="408"/>
        <v/>
      </c>
      <c r="AA327" s="74"/>
      <c r="AB327" s="75" t="str">
        <f t="shared" si="409"/>
        <v/>
      </c>
      <c r="AC327" s="75" t="str">
        <f t="shared" si="410"/>
        <v/>
      </c>
      <c r="AD327" s="75"/>
      <c r="AE327" s="76" t="str">
        <f t="shared" si="411"/>
        <v/>
      </c>
      <c r="AF327" s="76" t="str">
        <f t="shared" si="412"/>
        <v/>
      </c>
      <c r="AG327" s="76"/>
      <c r="AH327" s="352"/>
      <c r="AI327" s="353" t="str">
        <f t="shared" si="395"/>
        <v/>
      </c>
      <c r="AJ327" s="352"/>
      <c r="AK327" s="352"/>
      <c r="AQ327" s="72" t="str">
        <f t="shared" si="396"/>
        <v/>
      </c>
    </row>
    <row r="328" spans="1:43" ht="14.45" customHeight="1" x14ac:dyDescent="0.25">
      <c r="A328" s="500"/>
      <c r="B328" s="433"/>
      <c r="C328" s="517"/>
      <c r="D328" s="90"/>
      <c r="E328" s="153"/>
      <c r="F328" s="156"/>
      <c r="G328" s="156" t="str">
        <f t="shared" si="397"/>
        <v/>
      </c>
      <c r="H328" s="156" t="str">
        <f t="shared" si="398"/>
        <v/>
      </c>
      <c r="I328" s="156" t="str">
        <f t="shared" si="399"/>
        <v/>
      </c>
      <c r="J328" s="153" t="str">
        <f t="shared" si="400"/>
        <v/>
      </c>
      <c r="K328" s="92" t="str">
        <f t="shared" si="401"/>
        <v/>
      </c>
      <c r="L328" s="153" t="str">
        <f t="shared" si="413"/>
        <v/>
      </c>
      <c r="M328" s="92" t="str">
        <f t="shared" si="402"/>
        <v/>
      </c>
      <c r="N328" s="188" t="str">
        <f>IF(AND(K328="",M328=""),"",IF(OR(SUM($O$317:$P$324,K$326:K328,M$326:M328)&lt;=25,AND(SUM($O$317:$P$324,K$325:K327,M$325:M327)&lt;=25,SUM($O$317:$P$324,K$326:K328,M$326:M328)&gt;25)),"O","N"))</f>
        <v/>
      </c>
      <c r="O328" s="92" t="str">
        <f>IF(OR(N328="N",N328=""),"",IF(K328="","",IF((25-SUM(O$317:O327,P$317:P327))&gt;K328,K328,25-SUM(O$317:O327,P$317:P327))))</f>
        <v/>
      </c>
      <c r="P328" s="92" t="str">
        <f>IF(OR(N328="N",N328=""),"",IF(M328="","",IF(25-SUM($O$317:O328,$P$317:P327)&gt;M328,M328,25-SUM($O$317:O328,$P$317:P327))))</f>
        <v/>
      </c>
      <c r="Q328" s="94" t="str">
        <f t="shared" si="403"/>
        <v/>
      </c>
      <c r="R328" s="92" t="str">
        <f t="shared" si="404"/>
        <v/>
      </c>
      <c r="S328" s="98" t="str">
        <f t="shared" si="405"/>
        <v/>
      </c>
      <c r="T328" s="20" t="str">
        <f>IF(N328="O",MAX(T$315:T327)+1,"")</f>
        <v/>
      </c>
      <c r="U328" s="20" t="str">
        <f>IF(Q328="O",MAX(U$315:U327)+1,"")</f>
        <v/>
      </c>
      <c r="V328" s="73" t="str">
        <f t="shared" si="406"/>
        <v/>
      </c>
      <c r="W328" s="73" t="str">
        <f t="shared" si="407"/>
        <v/>
      </c>
      <c r="X328" s="73"/>
      <c r="Y328" s="74" t="str">
        <f t="shared" si="383"/>
        <v/>
      </c>
      <c r="Z328" s="74" t="str">
        <f t="shared" si="408"/>
        <v/>
      </c>
      <c r="AA328" s="74"/>
      <c r="AB328" s="75" t="str">
        <f t="shared" si="409"/>
        <v/>
      </c>
      <c r="AC328" s="75" t="str">
        <f t="shared" si="410"/>
        <v/>
      </c>
      <c r="AD328" s="75"/>
      <c r="AE328" s="76" t="str">
        <f t="shared" si="411"/>
        <v/>
      </c>
      <c r="AF328" s="76" t="str">
        <f t="shared" si="412"/>
        <v/>
      </c>
      <c r="AG328" s="76"/>
      <c r="AH328" s="352"/>
      <c r="AI328" s="353" t="str">
        <f t="shared" si="395"/>
        <v/>
      </c>
      <c r="AJ328" s="352"/>
      <c r="AK328" s="352"/>
      <c r="AQ328" s="72" t="str">
        <f t="shared" si="396"/>
        <v/>
      </c>
    </row>
    <row r="329" spans="1:43" x14ac:dyDescent="0.25">
      <c r="A329" s="500"/>
      <c r="B329" s="433"/>
      <c r="C329" s="517"/>
      <c r="D329" s="90"/>
      <c r="E329" s="153"/>
      <c r="F329" s="156"/>
      <c r="G329" s="156" t="str">
        <f t="shared" si="397"/>
        <v/>
      </c>
      <c r="H329" s="156" t="str">
        <f t="shared" si="398"/>
        <v/>
      </c>
      <c r="I329" s="156" t="str">
        <f t="shared" si="399"/>
        <v/>
      </c>
      <c r="J329" s="153" t="str">
        <f t="shared" si="400"/>
        <v/>
      </c>
      <c r="K329" s="92" t="str">
        <f t="shared" si="401"/>
        <v/>
      </c>
      <c r="L329" s="153" t="str">
        <f t="shared" si="413"/>
        <v/>
      </c>
      <c r="M329" s="92" t="str">
        <f t="shared" si="402"/>
        <v/>
      </c>
      <c r="N329" s="188" t="str">
        <f>IF(AND(K329="",M329=""),"",IF(OR(SUM($O$317:$P$324,K$326:K329,M$326:M329)&lt;=25,AND(SUM($O$317:$P$324,K$325:K328,M$325:M328)&lt;=25,SUM($O$317:$P$324,K$326:K329,M$326:M329)&gt;25)),"O","N"))</f>
        <v/>
      </c>
      <c r="O329" s="92" t="str">
        <f>IF(OR(N329="N",N329=""),"",IF(K329="","",IF((25-SUM(O$317:O328,P$317:P328))&gt;K329,K329,25-SUM(O$317:O328,P$317:P328))))</f>
        <v/>
      </c>
      <c r="P329" s="92" t="str">
        <f>IF(OR(N329="N",N329=""),"",IF(M329="","",IF(25-SUM($O$317:O329,$P$317:P328)&gt;M329,M329,25-SUM($O$317:O329,$P$317:P328))))</f>
        <v/>
      </c>
      <c r="Q329" s="94" t="str">
        <f t="shared" si="403"/>
        <v/>
      </c>
      <c r="R329" s="92" t="str">
        <f t="shared" si="404"/>
        <v/>
      </c>
      <c r="S329" s="98" t="str">
        <f t="shared" si="405"/>
        <v/>
      </c>
      <c r="T329" s="20" t="str">
        <f>IF(N329="O",MAX(T$315:T328)+1,"")</f>
        <v/>
      </c>
      <c r="U329" s="20" t="str">
        <f>IF(Q329="O",MAX(U$315:U328)+1,"")</f>
        <v/>
      </c>
      <c r="V329" s="73" t="str">
        <f t="shared" si="406"/>
        <v/>
      </c>
      <c r="W329" s="73" t="str">
        <f t="shared" si="407"/>
        <v/>
      </c>
      <c r="X329" s="73"/>
      <c r="Y329" s="74" t="str">
        <f t="shared" si="383"/>
        <v/>
      </c>
      <c r="Z329" s="74" t="str">
        <f t="shared" si="408"/>
        <v/>
      </c>
      <c r="AA329" s="74"/>
      <c r="AB329" s="75" t="str">
        <f t="shared" si="409"/>
        <v/>
      </c>
      <c r="AC329" s="75" t="str">
        <f t="shared" si="410"/>
        <v/>
      </c>
      <c r="AD329" s="75"/>
      <c r="AE329" s="76" t="str">
        <f t="shared" si="411"/>
        <v/>
      </c>
      <c r="AF329" s="76" t="str">
        <f t="shared" si="412"/>
        <v/>
      </c>
      <c r="AG329" s="76"/>
      <c r="AH329" s="352"/>
      <c r="AI329" s="353" t="str">
        <f t="shared" si="395"/>
        <v/>
      </c>
      <c r="AJ329" s="352"/>
      <c r="AK329" s="352"/>
      <c r="AQ329" s="72" t="str">
        <f t="shared" si="396"/>
        <v/>
      </c>
    </row>
    <row r="330" spans="1:43" x14ac:dyDescent="0.25">
      <c r="A330" s="500"/>
      <c r="B330" s="433"/>
      <c r="C330" s="517"/>
      <c r="D330" s="90"/>
      <c r="E330" s="153"/>
      <c r="F330" s="156"/>
      <c r="G330" s="156" t="str">
        <f t="shared" si="397"/>
        <v/>
      </c>
      <c r="H330" s="156" t="str">
        <f t="shared" si="398"/>
        <v/>
      </c>
      <c r="I330" s="156" t="str">
        <f t="shared" si="399"/>
        <v/>
      </c>
      <c r="J330" s="153" t="str">
        <f t="shared" si="400"/>
        <v/>
      </c>
      <c r="K330" s="92" t="str">
        <f t="shared" si="401"/>
        <v/>
      </c>
      <c r="L330" s="153" t="str">
        <f t="shared" si="413"/>
        <v/>
      </c>
      <c r="M330" s="92" t="str">
        <f t="shared" si="402"/>
        <v/>
      </c>
      <c r="N330" s="188" t="str">
        <f>IF(AND(K330="",M330=""),"",IF(OR(SUM($O$317:$P$324,K$326:K330,M$326:M330)&lt;=25,AND(SUM($O$317:$P$324,K$325:K329,M$325:M329)&lt;=25,SUM($O$317:$P$324,K$326:K330,M$326:M330)&gt;25)),"O","N"))</f>
        <v/>
      </c>
      <c r="O330" s="92" t="str">
        <f>IF(OR(N330="N",N330=""),"",IF(K330="","",IF((25-SUM(O$317:O329,P$317:P329))&gt;K330,K330,25-SUM(O$317:O329,P$317:P329))))</f>
        <v/>
      </c>
      <c r="P330" s="92" t="str">
        <f>IF(OR(N330="N",N330=""),"",IF(M330="","",IF(25-SUM($O$317:O330,$P$317:P329)&gt;M330,M330,25-SUM($O$317:O330,$P$317:P329))))</f>
        <v/>
      </c>
      <c r="Q330" s="94" t="str">
        <f t="shared" si="403"/>
        <v/>
      </c>
      <c r="R330" s="92" t="str">
        <f t="shared" si="404"/>
        <v/>
      </c>
      <c r="S330" s="98" t="str">
        <f t="shared" si="405"/>
        <v/>
      </c>
      <c r="T330" s="20" t="str">
        <f>IF(N330="O",MAX(T$315:T329)+1,"")</f>
        <v/>
      </c>
      <c r="U330" s="20" t="str">
        <f>IF(Q330="O",MAX(U$315:U329)+1,"")</f>
        <v/>
      </c>
      <c r="V330" s="73" t="str">
        <f t="shared" si="406"/>
        <v/>
      </c>
      <c r="W330" s="73" t="str">
        <f t="shared" si="407"/>
        <v/>
      </c>
      <c r="X330" s="73"/>
      <c r="Y330" s="74" t="str">
        <f t="shared" si="383"/>
        <v/>
      </c>
      <c r="Z330" s="74" t="str">
        <f t="shared" si="408"/>
        <v/>
      </c>
      <c r="AA330" s="74"/>
      <c r="AB330" s="75" t="str">
        <f t="shared" si="409"/>
        <v/>
      </c>
      <c r="AC330" s="75" t="str">
        <f t="shared" si="410"/>
        <v/>
      </c>
      <c r="AD330" s="75"/>
      <c r="AE330" s="76" t="str">
        <f t="shared" si="411"/>
        <v/>
      </c>
      <c r="AF330" s="76" t="str">
        <f t="shared" si="412"/>
        <v/>
      </c>
      <c r="AG330" s="76"/>
      <c r="AH330" s="352"/>
      <c r="AI330" s="353" t="str">
        <f t="shared" si="395"/>
        <v/>
      </c>
      <c r="AJ330" s="352"/>
      <c r="AK330" s="352"/>
      <c r="AQ330" s="72" t="str">
        <f t="shared" si="396"/>
        <v/>
      </c>
    </row>
    <row r="331" spans="1:43" x14ac:dyDescent="0.25">
      <c r="A331" s="500"/>
      <c r="B331" s="433"/>
      <c r="C331" s="517"/>
      <c r="D331" s="90"/>
      <c r="E331" s="153"/>
      <c r="F331" s="156"/>
      <c r="G331" s="156" t="str">
        <f t="shared" si="397"/>
        <v/>
      </c>
      <c r="H331" s="156" t="str">
        <f t="shared" si="398"/>
        <v/>
      </c>
      <c r="I331" s="156" t="str">
        <f t="shared" si="399"/>
        <v/>
      </c>
      <c r="J331" s="153" t="str">
        <f t="shared" si="400"/>
        <v/>
      </c>
      <c r="K331" s="92" t="str">
        <f t="shared" si="401"/>
        <v/>
      </c>
      <c r="L331" s="153" t="str">
        <f t="shared" si="413"/>
        <v/>
      </c>
      <c r="M331" s="92" t="str">
        <f t="shared" si="402"/>
        <v/>
      </c>
      <c r="N331" s="188" t="str">
        <f>IF(AND(K331="",M331=""),"",IF(OR(SUM($O$317:$P$324,K$326:K331,M$326:M331)&lt;=25,AND(SUM($O$317:$P$324,K$325:K330,M$325:M330)&lt;=25,SUM($O$317:$P$324,K$326:K331,M$326:M331)&gt;25)),"O","N"))</f>
        <v/>
      </c>
      <c r="O331" s="92" t="str">
        <f>IF(OR(N331="N",N331=""),"",IF(K331="","",IF((25-SUM(O$317:O330,P$317:P330))&gt;K331,K331,25-SUM(O$317:O330,P$317:P330))))</f>
        <v/>
      </c>
      <c r="P331" s="92" t="str">
        <f>IF(OR(N331="N",N331=""),"",IF(M331="","",IF(25-SUM($O$317:O331,$P$317:P330)&gt;M331,M331,25-SUM($O$317:O331,$P$317:P330))))</f>
        <v/>
      </c>
      <c r="Q331" s="94" t="str">
        <f t="shared" si="403"/>
        <v/>
      </c>
      <c r="R331" s="92" t="str">
        <f t="shared" si="404"/>
        <v/>
      </c>
      <c r="S331" s="98" t="str">
        <f t="shared" si="405"/>
        <v/>
      </c>
      <c r="T331" s="20" t="str">
        <f>IF(N331="O",MAX(T$315:T330)+1,"")</f>
        <v/>
      </c>
      <c r="U331" s="20" t="str">
        <f>IF(Q331="O",MAX(U$315:U330)+1,"")</f>
        <v/>
      </c>
      <c r="V331" s="73" t="str">
        <f t="shared" si="406"/>
        <v/>
      </c>
      <c r="W331" s="73" t="str">
        <f t="shared" si="407"/>
        <v/>
      </c>
      <c r="X331" s="73"/>
      <c r="Y331" s="74" t="str">
        <f t="shared" si="383"/>
        <v/>
      </c>
      <c r="Z331" s="74" t="str">
        <f t="shared" si="408"/>
        <v/>
      </c>
      <c r="AA331" s="74"/>
      <c r="AB331" s="75" t="str">
        <f t="shared" si="409"/>
        <v/>
      </c>
      <c r="AC331" s="75" t="str">
        <f t="shared" si="410"/>
        <v/>
      </c>
      <c r="AD331" s="75"/>
      <c r="AE331" s="76" t="str">
        <f t="shared" si="411"/>
        <v/>
      </c>
      <c r="AF331" s="76" t="str">
        <f t="shared" si="412"/>
        <v/>
      </c>
      <c r="AG331" s="76"/>
      <c r="AH331" s="352"/>
      <c r="AI331" s="353" t="str">
        <f t="shared" si="395"/>
        <v/>
      </c>
      <c r="AJ331" s="352"/>
      <c r="AK331" s="352"/>
      <c r="AQ331" s="72" t="str">
        <f t="shared" si="396"/>
        <v/>
      </c>
    </row>
    <row r="332" spans="1:43" x14ac:dyDescent="0.25">
      <c r="A332" s="500"/>
      <c r="B332" s="433"/>
      <c r="C332" s="517"/>
      <c r="D332" s="90"/>
      <c r="E332" s="153"/>
      <c r="F332" s="156"/>
      <c r="G332" s="156" t="str">
        <f t="shared" si="397"/>
        <v/>
      </c>
      <c r="H332" s="156" t="str">
        <f t="shared" si="398"/>
        <v/>
      </c>
      <c r="I332" s="156" t="str">
        <f t="shared" si="399"/>
        <v/>
      </c>
      <c r="J332" s="153" t="str">
        <f t="shared" si="400"/>
        <v/>
      </c>
      <c r="K332" s="92" t="str">
        <f t="shared" si="401"/>
        <v/>
      </c>
      <c r="L332" s="153" t="str">
        <f t="shared" si="413"/>
        <v/>
      </c>
      <c r="M332" s="92" t="str">
        <f t="shared" si="402"/>
        <v/>
      </c>
      <c r="N332" s="188" t="str">
        <f>IF(AND(K332="",M332=""),"",IF(OR(SUM($O$317:$P$324,K$326:K332,M$326:M332)&lt;=25,AND(SUM($O$317:$P$324,K$325:K331,M$325:M331)&lt;=25,SUM($O$317:$P$324,K$326:K332,M$326:M332)&gt;25)),"O","N"))</f>
        <v/>
      </c>
      <c r="O332" s="92" t="str">
        <f>IF(OR(N332="N",N332=""),"",IF(K332="","",IF((25-SUM(O$317:O331,P$317:P331))&gt;K332,K332,25-SUM(O$317:O331,P$317:P331))))</f>
        <v/>
      </c>
      <c r="P332" s="92" t="str">
        <f>IF(OR(N332="N",N332=""),"",IF(M332="","",IF(25-SUM($O$317:O332,$P$317:P331)&gt;M332,M332,25-SUM($O$317:O332,$P$317:P331))))</f>
        <v/>
      </c>
      <c r="Q332" s="94" t="str">
        <f t="shared" si="403"/>
        <v/>
      </c>
      <c r="R332" s="92" t="str">
        <f t="shared" si="404"/>
        <v/>
      </c>
      <c r="S332" s="98" t="str">
        <f t="shared" si="405"/>
        <v/>
      </c>
      <c r="T332" s="20" t="str">
        <f>IF(N332="O",MAX(T$315:T331)+1,"")</f>
        <v/>
      </c>
      <c r="U332" s="20" t="str">
        <f>IF(Q332="O",MAX(U$315:U331)+1,"")</f>
        <v/>
      </c>
      <c r="V332" s="73" t="str">
        <f t="shared" si="406"/>
        <v/>
      </c>
      <c r="W332" s="73" t="str">
        <f t="shared" si="407"/>
        <v/>
      </c>
      <c r="X332" s="73"/>
      <c r="Y332" s="74" t="str">
        <f t="shared" si="383"/>
        <v/>
      </c>
      <c r="Z332" s="74" t="str">
        <f t="shared" si="408"/>
        <v/>
      </c>
      <c r="AA332" s="74"/>
      <c r="AB332" s="75" t="str">
        <f t="shared" si="409"/>
        <v/>
      </c>
      <c r="AC332" s="75" t="str">
        <f t="shared" si="410"/>
        <v/>
      </c>
      <c r="AD332" s="75"/>
      <c r="AE332" s="76" t="str">
        <f t="shared" si="411"/>
        <v/>
      </c>
      <c r="AF332" s="76" t="str">
        <f t="shared" si="412"/>
        <v/>
      </c>
      <c r="AG332" s="76"/>
      <c r="AH332" s="352"/>
      <c r="AI332" s="353" t="str">
        <f t="shared" si="395"/>
        <v/>
      </c>
      <c r="AJ332" s="352"/>
      <c r="AK332" s="352"/>
      <c r="AQ332" s="72" t="str">
        <f t="shared" si="396"/>
        <v/>
      </c>
    </row>
    <row r="333" spans="1:43" x14ac:dyDescent="0.25">
      <c r="A333" s="500"/>
      <c r="B333" s="433"/>
      <c r="C333" s="517"/>
      <c r="D333" s="90"/>
      <c r="E333" s="153"/>
      <c r="F333" s="156"/>
      <c r="G333" s="156" t="str">
        <f t="shared" si="397"/>
        <v/>
      </c>
      <c r="H333" s="156" t="str">
        <f t="shared" si="398"/>
        <v/>
      </c>
      <c r="I333" s="156" t="str">
        <f t="shared" si="399"/>
        <v/>
      </c>
      <c r="J333" s="153" t="str">
        <f t="shared" si="400"/>
        <v/>
      </c>
      <c r="K333" s="92" t="str">
        <f t="shared" si="401"/>
        <v/>
      </c>
      <c r="L333" s="153" t="str">
        <f t="shared" si="413"/>
        <v/>
      </c>
      <c r="M333" s="92" t="str">
        <f t="shared" si="402"/>
        <v/>
      </c>
      <c r="N333" s="188" t="str">
        <f>IF(AND(K333="",M333=""),"",IF(OR(SUM($O$317:$P$324,K$326:K333,M$326:M333)&lt;=25,AND(SUM($O$317:$P$324,K$325:K332,M$325:M332)&lt;=25,SUM($O$317:$P$324,K$326:K333,M$326:M333)&gt;25)),"O","N"))</f>
        <v/>
      </c>
      <c r="O333" s="92" t="str">
        <f>IF(OR(N333="N",N333=""),"",IF(K333="","",IF((25-SUM(O$317:O332,P$317:P332))&gt;K333,K333,25-SUM(O$317:O332,P$317:P332))))</f>
        <v/>
      </c>
      <c r="P333" s="92" t="str">
        <f>IF(OR(N333="N",N333=""),"",IF(M333="","",IF(25-SUM($O$317:O333,$P$317:P332)&gt;M333,M333,25-SUM($O$317:O333,$P$317:P332))))</f>
        <v/>
      </c>
      <c r="Q333" s="94" t="str">
        <f t="shared" si="403"/>
        <v/>
      </c>
      <c r="R333" s="92" t="str">
        <f t="shared" si="404"/>
        <v/>
      </c>
      <c r="S333" s="98" t="str">
        <f t="shared" si="405"/>
        <v/>
      </c>
      <c r="T333" s="20" t="str">
        <f>IF(N333="O",MAX(T$315:T332)+1,"")</f>
        <v/>
      </c>
      <c r="U333" s="20" t="str">
        <f>IF(Q333="O",MAX(U$315:U332)+1,"")</f>
        <v/>
      </c>
      <c r="V333" s="73" t="str">
        <f t="shared" si="406"/>
        <v/>
      </c>
      <c r="W333" s="73" t="str">
        <f t="shared" si="407"/>
        <v/>
      </c>
      <c r="X333" s="73"/>
      <c r="Y333" s="74" t="str">
        <f t="shared" si="383"/>
        <v/>
      </c>
      <c r="Z333" s="74" t="str">
        <f t="shared" si="408"/>
        <v/>
      </c>
      <c r="AA333" s="74"/>
      <c r="AB333" s="75" t="str">
        <f t="shared" si="409"/>
        <v/>
      </c>
      <c r="AC333" s="75" t="str">
        <f t="shared" si="410"/>
        <v/>
      </c>
      <c r="AD333" s="75"/>
      <c r="AE333" s="76" t="str">
        <f t="shared" si="411"/>
        <v/>
      </c>
      <c r="AF333" s="76" t="str">
        <f t="shared" si="412"/>
        <v/>
      </c>
      <c r="AG333" s="76"/>
      <c r="AH333" s="352"/>
      <c r="AI333" s="353" t="str">
        <f t="shared" si="395"/>
        <v/>
      </c>
      <c r="AJ333" s="352"/>
      <c r="AK333" s="352"/>
      <c r="AQ333" s="72" t="str">
        <f t="shared" si="396"/>
        <v/>
      </c>
    </row>
    <row r="334" spans="1:43" x14ac:dyDescent="0.25">
      <c r="A334" s="500"/>
      <c r="B334" s="433"/>
      <c r="C334" s="517"/>
      <c r="D334" s="90"/>
      <c r="E334" s="153"/>
      <c r="F334" s="156"/>
      <c r="G334" s="156" t="str">
        <f t="shared" si="397"/>
        <v/>
      </c>
      <c r="H334" s="156" t="str">
        <f t="shared" si="398"/>
        <v/>
      </c>
      <c r="I334" s="156" t="str">
        <f t="shared" si="399"/>
        <v/>
      </c>
      <c r="J334" s="153" t="str">
        <f t="shared" si="400"/>
        <v/>
      </c>
      <c r="K334" s="92" t="str">
        <f t="shared" si="401"/>
        <v/>
      </c>
      <c r="L334" s="153" t="str">
        <f t="shared" si="413"/>
        <v/>
      </c>
      <c r="M334" s="92" t="str">
        <f t="shared" si="402"/>
        <v/>
      </c>
      <c r="N334" s="188" t="str">
        <f>IF(AND(K334="",M334=""),"",IF(OR(SUM($O$317:$P$324,K$326:K334,M$326:M334)&lt;=25,AND(SUM($O$317:$P$324,K$325:K333,M$325:M333)&lt;=25,SUM($O$317:$P$324,K$326:K334,M$326:M334)&gt;25)),"O","N"))</f>
        <v/>
      </c>
      <c r="O334" s="92" t="str">
        <f>IF(OR(N334="N",N334=""),"",IF(K334="","",IF((25-SUM(O$317:O333,P$317:P333))&gt;K334,K334,25-SUM(O$317:O333,P$317:P333))))</f>
        <v/>
      </c>
      <c r="P334" s="92" t="str">
        <f>IF(OR(N334="N",N334=""),"",IF(M334="","",IF(25-SUM($O$317:O334,$P$317:P333)&gt;M334,M334,25-SUM($O$317:O334,$P$317:P333))))</f>
        <v/>
      </c>
      <c r="Q334" s="94" t="str">
        <f t="shared" si="403"/>
        <v/>
      </c>
      <c r="R334" s="92" t="str">
        <f t="shared" si="404"/>
        <v/>
      </c>
      <c r="S334" s="98" t="str">
        <f t="shared" si="405"/>
        <v/>
      </c>
      <c r="T334" s="20" t="str">
        <f>IF(N334="O",MAX(T$315:T333)+1,"")</f>
        <v/>
      </c>
      <c r="U334" s="20" t="str">
        <f>IF(Q334="O",MAX(U$315:U333)+1,"")</f>
        <v/>
      </c>
      <c r="V334" s="73" t="str">
        <f t="shared" si="406"/>
        <v/>
      </c>
      <c r="W334" s="73" t="str">
        <f t="shared" si="407"/>
        <v/>
      </c>
      <c r="X334" s="73"/>
      <c r="Y334" s="74" t="str">
        <f t="shared" si="383"/>
        <v/>
      </c>
      <c r="Z334" s="74" t="str">
        <f t="shared" si="408"/>
        <v/>
      </c>
      <c r="AA334" s="74"/>
      <c r="AB334" s="75" t="str">
        <f t="shared" si="409"/>
        <v/>
      </c>
      <c r="AC334" s="75" t="str">
        <f t="shared" si="410"/>
        <v/>
      </c>
      <c r="AD334" s="75"/>
      <c r="AE334" s="76" t="str">
        <f t="shared" si="411"/>
        <v/>
      </c>
      <c r="AF334" s="76" t="str">
        <f t="shared" si="412"/>
        <v/>
      </c>
      <c r="AG334" s="76"/>
      <c r="AH334" s="352"/>
      <c r="AI334" s="353" t="str">
        <f t="shared" si="395"/>
        <v/>
      </c>
      <c r="AJ334" s="352"/>
      <c r="AK334" s="352"/>
      <c r="AQ334" s="72" t="str">
        <f t="shared" si="396"/>
        <v/>
      </c>
    </row>
    <row r="335" spans="1:43" x14ac:dyDescent="0.25">
      <c r="A335" s="500"/>
      <c r="B335" s="433"/>
      <c r="C335" s="517"/>
      <c r="D335" s="90"/>
      <c r="E335" s="153"/>
      <c r="F335" s="156"/>
      <c r="G335" s="156" t="str">
        <f t="shared" si="397"/>
        <v/>
      </c>
      <c r="H335" s="156" t="str">
        <f t="shared" si="398"/>
        <v/>
      </c>
      <c r="I335" s="156" t="str">
        <f t="shared" si="399"/>
        <v/>
      </c>
      <c r="J335" s="153" t="str">
        <f t="shared" si="400"/>
        <v/>
      </c>
      <c r="K335" s="92" t="str">
        <f t="shared" si="401"/>
        <v/>
      </c>
      <c r="L335" s="153" t="str">
        <f t="shared" si="413"/>
        <v/>
      </c>
      <c r="M335" s="92" t="str">
        <f t="shared" si="402"/>
        <v/>
      </c>
      <c r="N335" s="188" t="str">
        <f>IF(AND(K335="",M335=""),"",IF(OR(SUM($O$317:$P$324,K$326:K335,M$326:M335)&lt;=25,AND(SUM($O$317:$P$324,K$325:K334,M$325:M334)&lt;=25,SUM($O$317:$P$324,K$326:K335,M$326:M335)&gt;25)),"O","N"))</f>
        <v/>
      </c>
      <c r="O335" s="92" t="str">
        <f>IF(OR(N335="N",N335=""),"",IF(K335="","",IF((25-SUM(O$317:O334,P$317:P334))&gt;K335,K335,25-SUM(O$317:O334,P$317:P334))))</f>
        <v/>
      </c>
      <c r="P335" s="92" t="str">
        <f>IF(OR(N335="N",N335=""),"",IF(M335="","",IF(25-SUM($O$317:O335,$P$317:P334)&gt;M335,M335,25-SUM($O$317:O335,$P$317:P334))))</f>
        <v/>
      </c>
      <c r="Q335" s="94" t="str">
        <f t="shared" si="403"/>
        <v/>
      </c>
      <c r="R335" s="92" t="str">
        <f t="shared" si="404"/>
        <v/>
      </c>
      <c r="S335" s="98" t="str">
        <f t="shared" si="405"/>
        <v/>
      </c>
      <c r="T335" s="20" t="str">
        <f>IF(N335="O",MAX(T$315:T334)+1,"")</f>
        <v/>
      </c>
      <c r="U335" s="20" t="str">
        <f>IF(Q335="O",MAX(U$315:U334)+1,"")</f>
        <v/>
      </c>
      <c r="V335" s="73" t="str">
        <f t="shared" si="406"/>
        <v/>
      </c>
      <c r="W335" s="73" t="str">
        <f t="shared" si="407"/>
        <v/>
      </c>
      <c r="X335" s="73"/>
      <c r="Y335" s="74" t="str">
        <f t="shared" si="383"/>
        <v/>
      </c>
      <c r="Z335" s="74" t="str">
        <f t="shared" si="408"/>
        <v/>
      </c>
      <c r="AA335" s="74"/>
      <c r="AB335" s="75" t="str">
        <f t="shared" si="409"/>
        <v/>
      </c>
      <c r="AC335" s="75" t="str">
        <f t="shared" si="410"/>
        <v/>
      </c>
      <c r="AD335" s="75"/>
      <c r="AE335" s="76" t="str">
        <f t="shared" si="411"/>
        <v/>
      </c>
      <c r="AF335" s="76" t="str">
        <f t="shared" si="412"/>
        <v/>
      </c>
      <c r="AG335" s="76"/>
      <c r="AH335" s="352"/>
      <c r="AI335" s="353" t="str">
        <f t="shared" si="395"/>
        <v/>
      </c>
      <c r="AJ335" s="352"/>
      <c r="AK335" s="352"/>
      <c r="AQ335" s="72" t="str">
        <f t="shared" si="396"/>
        <v/>
      </c>
    </row>
    <row r="336" spans="1:43" x14ac:dyDescent="0.25">
      <c r="A336" s="500"/>
      <c r="B336" s="433"/>
      <c r="C336" s="517"/>
      <c r="D336" s="90"/>
      <c r="E336" s="153"/>
      <c r="F336" s="156"/>
      <c r="G336" s="156" t="str">
        <f t="shared" si="397"/>
        <v/>
      </c>
      <c r="H336" s="156" t="str">
        <f t="shared" si="398"/>
        <v/>
      </c>
      <c r="I336" s="156" t="str">
        <f t="shared" si="399"/>
        <v/>
      </c>
      <c r="J336" s="153" t="str">
        <f t="shared" si="400"/>
        <v/>
      </c>
      <c r="K336" s="92" t="str">
        <f t="shared" si="401"/>
        <v/>
      </c>
      <c r="L336" s="153" t="str">
        <f t="shared" si="413"/>
        <v/>
      </c>
      <c r="M336" s="92" t="str">
        <f t="shared" si="402"/>
        <v/>
      </c>
      <c r="N336" s="188" t="str">
        <f>IF(AND(K336="",M336=""),"",IF(OR(SUM($O$317:$P$324,K$326:K336,M$326:M336)&lt;=25,AND(SUM($O$317:$P$324,K$325:K335,M$325:M335)&lt;=25,SUM($O$317:$P$324,K$326:K336,M$326:M336)&gt;25)),"O","N"))</f>
        <v/>
      </c>
      <c r="O336" s="92" t="str">
        <f>IF(OR(N336="N",N336=""),"",IF(K336="","",IF((25-SUM(O$317:O335,P$317:P335))&gt;K336,K336,25-SUM(O$317:O335,P$317:P335))))</f>
        <v/>
      </c>
      <c r="P336" s="92" t="str">
        <f>IF(OR(N336="N",N336=""),"",IF(M336="","",IF(25-SUM($O$317:O336,$P$317:P335)&gt;M336,M336,25-SUM($O$317:O336,$P$317:P335))))</f>
        <v/>
      </c>
      <c r="Q336" s="94" t="str">
        <f t="shared" si="403"/>
        <v/>
      </c>
      <c r="R336" s="92" t="str">
        <f t="shared" si="404"/>
        <v/>
      </c>
      <c r="S336" s="98" t="str">
        <f t="shared" si="405"/>
        <v/>
      </c>
      <c r="T336" s="20" t="str">
        <f>IF(N336="O",MAX(T$315:T335)+1,"")</f>
        <v/>
      </c>
      <c r="U336" s="20" t="str">
        <f>IF(Q336="O",MAX(U$315:U335)+1,"")</f>
        <v/>
      </c>
      <c r="V336" s="73" t="str">
        <f t="shared" si="406"/>
        <v/>
      </c>
      <c r="W336" s="73" t="str">
        <f t="shared" si="407"/>
        <v/>
      </c>
      <c r="X336" s="73"/>
      <c r="Y336" s="74" t="str">
        <f t="shared" si="383"/>
        <v/>
      </c>
      <c r="Z336" s="74" t="str">
        <f t="shared" si="408"/>
        <v/>
      </c>
      <c r="AA336" s="74"/>
      <c r="AB336" s="75" t="str">
        <f t="shared" si="409"/>
        <v/>
      </c>
      <c r="AC336" s="75" t="str">
        <f t="shared" si="410"/>
        <v/>
      </c>
      <c r="AD336" s="75"/>
      <c r="AE336" s="76" t="str">
        <f t="shared" si="411"/>
        <v/>
      </c>
      <c r="AF336" s="76" t="str">
        <f t="shared" si="412"/>
        <v/>
      </c>
      <c r="AG336" s="76"/>
      <c r="AH336" s="352"/>
      <c r="AI336" s="353" t="str">
        <f t="shared" si="395"/>
        <v/>
      </c>
      <c r="AJ336" s="352"/>
      <c r="AK336" s="352"/>
      <c r="AQ336" s="72" t="str">
        <f t="shared" si="396"/>
        <v/>
      </c>
    </row>
    <row r="337" spans="1:43" x14ac:dyDescent="0.25">
      <c r="A337" s="500"/>
      <c r="B337" s="433"/>
      <c r="C337" s="517"/>
      <c r="D337" s="90"/>
      <c r="E337" s="153"/>
      <c r="F337" s="156"/>
      <c r="G337" s="156" t="str">
        <f t="shared" si="397"/>
        <v/>
      </c>
      <c r="H337" s="156" t="str">
        <f t="shared" si="398"/>
        <v/>
      </c>
      <c r="I337" s="156" t="str">
        <f t="shared" si="399"/>
        <v/>
      </c>
      <c r="J337" s="153" t="str">
        <f t="shared" si="400"/>
        <v/>
      </c>
      <c r="K337" s="92" t="str">
        <f t="shared" si="401"/>
        <v/>
      </c>
      <c r="L337" s="153" t="str">
        <f t="shared" si="413"/>
        <v/>
      </c>
      <c r="M337" s="92" t="str">
        <f t="shared" si="402"/>
        <v/>
      </c>
      <c r="N337" s="188" t="str">
        <f>IF(AND(K337="",M337=""),"",IF(OR(SUM($O$317:$P$324,K$326:K337,M$326:M337)&lt;=25,AND(SUM($O$317:$P$324,K$325:K336,M$325:M336)&lt;=25,SUM($O$317:$P$324,K$326:K337,M$326:M337)&gt;25)),"O","N"))</f>
        <v/>
      </c>
      <c r="O337" s="92" t="str">
        <f>IF(OR(N337="N",N337=""),"",IF(K337="","",IF((25-SUM(O$317:O336,P$317:P336))&gt;K337,K337,25-SUM(O$317:O336,P$317:P336))))</f>
        <v/>
      </c>
      <c r="P337" s="92" t="str">
        <f>IF(OR(N337="N",N337=""),"",IF(M337="","",IF(25-SUM($O$317:O337,$P$317:P336)&gt;M337,M337,25-SUM($O$317:O337,$P$317:P336))))</f>
        <v/>
      </c>
      <c r="Q337" s="94" t="str">
        <f t="shared" si="403"/>
        <v/>
      </c>
      <c r="R337" s="92" t="str">
        <f t="shared" si="404"/>
        <v/>
      </c>
      <c r="S337" s="98" t="str">
        <f t="shared" si="405"/>
        <v/>
      </c>
      <c r="T337" s="20" t="str">
        <f>IF(N337="O",MAX(T$315:T336)+1,"")</f>
        <v/>
      </c>
      <c r="U337" s="20" t="str">
        <f>IF(Q337="O",MAX(U$315:U336)+1,"")</f>
        <v/>
      </c>
      <c r="V337" s="73" t="str">
        <f t="shared" si="406"/>
        <v/>
      </c>
      <c r="W337" s="73" t="str">
        <f t="shared" si="407"/>
        <v/>
      </c>
      <c r="X337" s="73"/>
      <c r="Y337" s="74" t="str">
        <f t="shared" si="383"/>
        <v/>
      </c>
      <c r="Z337" s="74" t="str">
        <f t="shared" si="408"/>
        <v/>
      </c>
      <c r="AA337" s="74"/>
      <c r="AB337" s="75" t="str">
        <f t="shared" si="409"/>
        <v/>
      </c>
      <c r="AC337" s="75" t="str">
        <f t="shared" si="410"/>
        <v/>
      </c>
      <c r="AD337" s="75"/>
      <c r="AE337" s="76" t="str">
        <f t="shared" si="411"/>
        <v/>
      </c>
      <c r="AF337" s="76" t="str">
        <f t="shared" si="412"/>
        <v/>
      </c>
      <c r="AG337" s="76"/>
      <c r="AH337" s="352"/>
      <c r="AI337" s="353" t="str">
        <f t="shared" si="395"/>
        <v/>
      </c>
      <c r="AJ337" s="352"/>
      <c r="AK337" s="352"/>
      <c r="AQ337" s="72" t="str">
        <f t="shared" si="396"/>
        <v/>
      </c>
    </row>
    <row r="338" spans="1:43" x14ac:dyDescent="0.25">
      <c r="A338" s="500"/>
      <c r="B338" s="433"/>
      <c r="C338" s="517"/>
      <c r="D338" s="90"/>
      <c r="E338" s="153"/>
      <c r="F338" s="156"/>
      <c r="G338" s="156" t="str">
        <f t="shared" si="397"/>
        <v/>
      </c>
      <c r="H338" s="156" t="str">
        <f t="shared" si="398"/>
        <v/>
      </c>
      <c r="I338" s="156" t="str">
        <f t="shared" si="399"/>
        <v/>
      </c>
      <c r="J338" s="153" t="str">
        <f t="shared" si="400"/>
        <v/>
      </c>
      <c r="K338" s="92" t="str">
        <f t="shared" si="401"/>
        <v/>
      </c>
      <c r="L338" s="153" t="str">
        <f t="shared" si="413"/>
        <v/>
      </c>
      <c r="M338" s="92" t="str">
        <f t="shared" si="402"/>
        <v/>
      </c>
      <c r="N338" s="188" t="str">
        <f>IF(AND(K338="",M338=""),"",IF(OR(SUM($O$317:$P$324,K$326:K338,M$326:M338)&lt;=25,AND(SUM($O$317:$P$324,K$325:K337,M$325:M337)&lt;=25,SUM($O$317:$P$324,K$326:K338,M$326:M338)&gt;25)),"O","N"))</f>
        <v/>
      </c>
      <c r="O338" s="92" t="str">
        <f>IF(OR(N338="N",N338=""),"",IF(K338="","",IF((25-SUM(O$317:O337,P$317:P337))&gt;K338,K338,25-SUM(O$317:O337,P$317:P337))))</f>
        <v/>
      </c>
      <c r="P338" s="92" t="str">
        <f>IF(OR(N338="N",N338=""),"",IF(M338="","",IF(25-SUM($O$317:O338,$P$317:P337)&gt;M338,M338,25-SUM($O$317:O338,$P$317:P337))))</f>
        <v/>
      </c>
      <c r="Q338" s="94" t="str">
        <f t="shared" si="403"/>
        <v/>
      </c>
      <c r="R338" s="92" t="str">
        <f t="shared" si="404"/>
        <v/>
      </c>
      <c r="S338" s="98" t="str">
        <f t="shared" si="405"/>
        <v/>
      </c>
      <c r="T338" s="20" t="str">
        <f>IF(N338="O",MAX(T$315:T337)+1,"")</f>
        <v/>
      </c>
      <c r="U338" s="20" t="str">
        <f>IF(Q338="O",MAX(U$315:U337)+1,"")</f>
        <v/>
      </c>
      <c r="V338" s="73" t="str">
        <f t="shared" si="406"/>
        <v/>
      </c>
      <c r="W338" s="73" t="str">
        <f t="shared" si="407"/>
        <v/>
      </c>
      <c r="X338" s="73"/>
      <c r="Y338" s="74" t="str">
        <f t="shared" si="383"/>
        <v/>
      </c>
      <c r="Z338" s="74" t="str">
        <f t="shared" si="408"/>
        <v/>
      </c>
      <c r="AA338" s="74"/>
      <c r="AB338" s="75" t="str">
        <f t="shared" si="409"/>
        <v/>
      </c>
      <c r="AC338" s="75" t="str">
        <f t="shared" si="410"/>
        <v/>
      </c>
      <c r="AD338" s="75"/>
      <c r="AE338" s="76" t="str">
        <f t="shared" si="411"/>
        <v/>
      </c>
      <c r="AF338" s="76" t="str">
        <f t="shared" si="412"/>
        <v/>
      </c>
      <c r="AG338" s="76"/>
      <c r="AH338" s="352"/>
      <c r="AI338" s="353" t="str">
        <f t="shared" si="395"/>
        <v/>
      </c>
      <c r="AJ338" s="352"/>
      <c r="AK338" s="352"/>
      <c r="AQ338" s="72" t="str">
        <f t="shared" si="396"/>
        <v/>
      </c>
    </row>
    <row r="339" spans="1:43" ht="18" thickBot="1" x14ac:dyDescent="0.35">
      <c r="A339" s="500"/>
      <c r="B339" s="433"/>
      <c r="C339" s="517"/>
      <c r="D339" s="146"/>
      <c r="E339" s="151"/>
      <c r="F339" s="170"/>
      <c r="G339" s="170"/>
      <c r="H339" s="518" t="s">
        <v>26</v>
      </c>
      <c r="I339" s="518"/>
      <c r="J339" s="151">
        <f>SUM(J326:J335)</f>
        <v>0</v>
      </c>
      <c r="K339" s="116">
        <f>SUM(K317:K338)</f>
        <v>0</v>
      </c>
      <c r="L339" s="151">
        <f>SUM(L326:L335)</f>
        <v>0</v>
      </c>
      <c r="M339" s="116">
        <f>L339*24</f>
        <v>0</v>
      </c>
      <c r="N339" s="145"/>
      <c r="O339" s="519">
        <f>SUM(O317:P338)</f>
        <v>0</v>
      </c>
      <c r="P339" s="519"/>
      <c r="Q339" s="130"/>
      <c r="R339" s="179">
        <f>SUM(R324:R338)</f>
        <v>0</v>
      </c>
      <c r="S339" s="179">
        <f>SUM(S324:S338)</f>
        <v>0</v>
      </c>
      <c r="T339" s="20" t="str">
        <f>IF(N339="O",MAX(T$133,T338)+1,"")</f>
        <v/>
      </c>
      <c r="U339" s="20" t="str">
        <f>IF(Q339="O",MAX(U$133,U338)+1,"")</f>
        <v/>
      </c>
      <c r="V339" s="357"/>
      <c r="W339" s="390">
        <f>SUM(W317:W338)</f>
        <v>0</v>
      </c>
      <c r="X339" s="492">
        <f>CEILING(W339,0.25)</f>
        <v>0</v>
      </c>
      <c r="Y339" s="358"/>
      <c r="Z339" s="391">
        <f>SUM(Z317:Z338)</f>
        <v>0</v>
      </c>
      <c r="AA339" s="493">
        <f>CEILING(Z339,0.25)</f>
        <v>0</v>
      </c>
      <c r="AB339" s="359"/>
      <c r="AC339" s="392">
        <f>SUM(AC317:AC338)</f>
        <v>0</v>
      </c>
      <c r="AD339" s="494">
        <f>CEILING(AC339,0.25)</f>
        <v>0</v>
      </c>
      <c r="AE339" s="360"/>
      <c r="AF339" s="393">
        <f>SUM(AF317:AF338)</f>
        <v>0</v>
      </c>
      <c r="AG339" s="495">
        <f>CEILING(AF339,0.25)</f>
        <v>0</v>
      </c>
      <c r="AH339" s="352"/>
      <c r="AI339" s="490">
        <f>SUM(AI317:AI338)</f>
        <v>0</v>
      </c>
      <c r="AJ339" s="352"/>
      <c r="AK339" s="352"/>
      <c r="AQ339" s="15" t="str">
        <f t="shared" ref="AQ339:AQ370" si="414">IF(AND(ISERROR(VLOOKUP(D429,Fériés,1,0)),WEEKDAY(D429,2)&lt;=6),"",IF(WEEKDAY(D429,2)&gt;6,"D",IF(VLOOKUP(D429,Fériés,1,0),"F","")))</f>
        <v/>
      </c>
    </row>
    <row r="340" spans="1:43" ht="17.25" x14ac:dyDescent="0.3">
      <c r="A340" s="133"/>
      <c r="B340" s="434"/>
      <c r="C340" s="134"/>
      <c r="D340" s="135"/>
      <c r="E340" s="163"/>
      <c r="F340" s="172"/>
      <c r="G340" s="172"/>
      <c r="H340" s="136"/>
      <c r="I340" s="136"/>
      <c r="J340" s="163"/>
      <c r="K340" s="242">
        <f>CEILING(K339,0.25)</f>
        <v>0</v>
      </c>
      <c r="L340" s="243"/>
      <c r="M340" s="242">
        <f>CEILING(M339,0.25)</f>
        <v>0</v>
      </c>
      <c r="N340" s="244"/>
      <c r="O340" s="496">
        <f>CEILING(O339,0.25)</f>
        <v>0</v>
      </c>
      <c r="P340" s="496">
        <f>CEILING(P339,0.25)</f>
        <v>0</v>
      </c>
      <c r="Q340" s="138"/>
      <c r="R340" s="138"/>
      <c r="S340" s="137"/>
      <c r="T340" s="20" t="str">
        <f>IF(N340="O",MAX(T$133,T339)+1,"")</f>
        <v/>
      </c>
      <c r="U340" s="20" t="str">
        <f>IF(Q340="O",MAX(U$133,U339)+1,"")</f>
        <v/>
      </c>
      <c r="V340" s="357"/>
      <c r="W340" s="390">
        <f>SUMPRODUCT(V317:V338,W317:W338)</f>
        <v>0</v>
      </c>
      <c r="X340" s="492"/>
      <c r="Y340" s="358"/>
      <c r="Z340" s="391">
        <f>SUMPRODUCT(Y317:Y338,Z317:Z338)</f>
        <v>0</v>
      </c>
      <c r="AA340" s="493"/>
      <c r="AB340" s="359"/>
      <c r="AC340" s="392">
        <f>SUMPRODUCT(AB317:AB338,AC317:AC338)</f>
        <v>0</v>
      </c>
      <c r="AD340" s="494"/>
      <c r="AE340" s="360"/>
      <c r="AF340" s="393">
        <f>SUMPRODUCT(AE317:AE338,AF317:AF338)</f>
        <v>0</v>
      </c>
      <c r="AG340" s="495"/>
      <c r="AH340" s="352"/>
      <c r="AI340" s="490"/>
      <c r="AJ340" s="352"/>
      <c r="AK340" s="352"/>
      <c r="AQ340" s="15" t="str">
        <f t="shared" si="414"/>
        <v/>
      </c>
    </row>
    <row r="341" spans="1:43" x14ac:dyDescent="0.25">
      <c r="V341" s="354"/>
      <c r="W341" s="178"/>
      <c r="X341" s="178"/>
      <c r="Y341" s="354"/>
      <c r="Z341" s="354"/>
      <c r="AA341" s="354"/>
      <c r="AB341" s="354"/>
      <c r="AC341" s="354"/>
      <c r="AD341" s="354"/>
      <c r="AE341" s="354"/>
      <c r="AF341" s="354"/>
      <c r="AG341" s="354"/>
      <c r="AH341" s="354"/>
      <c r="AI341" s="365"/>
      <c r="AJ341" s="354"/>
      <c r="AK341" s="354"/>
      <c r="AQ341" s="15" t="str">
        <f t="shared" si="414"/>
        <v/>
      </c>
    </row>
    <row r="342" spans="1:43" ht="19.5" customHeight="1" x14ac:dyDescent="0.25">
      <c r="V342" s="354"/>
      <c r="W342" s="178"/>
      <c r="X342" s="178"/>
      <c r="Y342" s="354"/>
      <c r="Z342" s="354"/>
      <c r="AA342" s="354"/>
      <c r="AB342" s="354"/>
      <c r="AC342" s="354"/>
      <c r="AD342" s="354"/>
      <c r="AE342" s="354"/>
      <c r="AF342" s="354"/>
      <c r="AG342" s="354"/>
      <c r="AH342" s="354"/>
      <c r="AI342" s="365"/>
      <c r="AJ342" s="354"/>
      <c r="AK342" s="354"/>
      <c r="AQ342" s="15" t="str">
        <f t="shared" si="414"/>
        <v/>
      </c>
    </row>
    <row r="343" spans="1:43" x14ac:dyDescent="0.25">
      <c r="AQ343" s="15" t="str">
        <f t="shared" si="414"/>
        <v/>
      </c>
    </row>
    <row r="344" spans="1:43" x14ac:dyDescent="0.25">
      <c r="AQ344" s="15" t="str">
        <f t="shared" si="414"/>
        <v/>
      </c>
    </row>
    <row r="345" spans="1:43" x14ac:dyDescent="0.25">
      <c r="AQ345" s="15" t="str">
        <f t="shared" si="414"/>
        <v/>
      </c>
    </row>
    <row r="346" spans="1:43" x14ac:dyDescent="0.25">
      <c r="AQ346" s="15" t="str">
        <f t="shared" si="414"/>
        <v/>
      </c>
    </row>
    <row r="347" spans="1:43" x14ac:dyDescent="0.25">
      <c r="AQ347" s="15" t="str">
        <f t="shared" si="414"/>
        <v/>
      </c>
    </row>
    <row r="348" spans="1:43" x14ac:dyDescent="0.25">
      <c r="AQ348" s="15" t="str">
        <f t="shared" si="414"/>
        <v/>
      </c>
    </row>
    <row r="349" spans="1:43" x14ac:dyDescent="0.25">
      <c r="AQ349" s="15" t="str">
        <f t="shared" si="414"/>
        <v/>
      </c>
    </row>
    <row r="350" spans="1:43" x14ac:dyDescent="0.25">
      <c r="AQ350" s="15" t="str">
        <f t="shared" si="414"/>
        <v/>
      </c>
    </row>
    <row r="351" spans="1:43" x14ac:dyDescent="0.25">
      <c r="AQ351" s="15" t="str">
        <f t="shared" si="414"/>
        <v/>
      </c>
    </row>
    <row r="352" spans="1:43" x14ac:dyDescent="0.25">
      <c r="AQ352" s="15" t="str">
        <f t="shared" si="414"/>
        <v/>
      </c>
    </row>
    <row r="353" spans="43:43" x14ac:dyDescent="0.25">
      <c r="AQ353" s="15" t="str">
        <f t="shared" si="414"/>
        <v/>
      </c>
    </row>
    <row r="354" spans="43:43" ht="14.45" customHeight="1" x14ac:dyDescent="0.25">
      <c r="AQ354" s="15" t="str">
        <f t="shared" si="414"/>
        <v/>
      </c>
    </row>
    <row r="355" spans="43:43" x14ac:dyDescent="0.25">
      <c r="AQ355" s="15" t="str">
        <f t="shared" si="414"/>
        <v/>
      </c>
    </row>
    <row r="356" spans="43:43" x14ac:dyDescent="0.25">
      <c r="AQ356" s="15" t="str">
        <f t="shared" si="414"/>
        <v/>
      </c>
    </row>
    <row r="357" spans="43:43" x14ac:dyDescent="0.25">
      <c r="AQ357" s="15" t="str">
        <f t="shared" si="414"/>
        <v/>
      </c>
    </row>
    <row r="358" spans="43:43" x14ac:dyDescent="0.25">
      <c r="AQ358" s="15" t="str">
        <f t="shared" si="414"/>
        <v/>
      </c>
    </row>
    <row r="359" spans="43:43" x14ac:dyDescent="0.25">
      <c r="AQ359" s="15" t="str">
        <f t="shared" si="414"/>
        <v/>
      </c>
    </row>
    <row r="360" spans="43:43" x14ac:dyDescent="0.25">
      <c r="AQ360" s="15" t="str">
        <f t="shared" si="414"/>
        <v/>
      </c>
    </row>
    <row r="361" spans="43:43" x14ac:dyDescent="0.25">
      <c r="AQ361" s="15" t="str">
        <f t="shared" si="414"/>
        <v/>
      </c>
    </row>
    <row r="362" spans="43:43" x14ac:dyDescent="0.25">
      <c r="AQ362" s="15" t="str">
        <f t="shared" si="414"/>
        <v/>
      </c>
    </row>
    <row r="363" spans="43:43" x14ac:dyDescent="0.25">
      <c r="AQ363" s="15" t="str">
        <f t="shared" si="414"/>
        <v/>
      </c>
    </row>
    <row r="364" spans="43:43" x14ac:dyDescent="0.25">
      <c r="AQ364" s="15" t="str">
        <f t="shared" si="414"/>
        <v/>
      </c>
    </row>
    <row r="365" spans="43:43" x14ac:dyDescent="0.25">
      <c r="AQ365" s="15" t="str">
        <f t="shared" si="414"/>
        <v/>
      </c>
    </row>
    <row r="366" spans="43:43" x14ac:dyDescent="0.25">
      <c r="AQ366" s="15" t="str">
        <f t="shared" si="414"/>
        <v/>
      </c>
    </row>
    <row r="367" spans="43:43" x14ac:dyDescent="0.25">
      <c r="AQ367" s="15" t="str">
        <f t="shared" si="414"/>
        <v/>
      </c>
    </row>
    <row r="368" spans="43:43" ht="19.5" customHeight="1" x14ac:dyDescent="0.25">
      <c r="AQ368" s="15" t="str">
        <f t="shared" si="414"/>
        <v/>
      </c>
    </row>
    <row r="369" spans="43:43" x14ac:dyDescent="0.25">
      <c r="AQ369" s="15" t="str">
        <f t="shared" si="414"/>
        <v/>
      </c>
    </row>
    <row r="370" spans="43:43" x14ac:dyDescent="0.25">
      <c r="AQ370" s="15" t="str">
        <f t="shared" si="414"/>
        <v/>
      </c>
    </row>
    <row r="371" spans="43:43" x14ac:dyDescent="0.25">
      <c r="AQ371" s="15" t="str">
        <f t="shared" ref="AQ371:AQ402" si="415">IF(AND(ISERROR(VLOOKUP(D461,Fériés,1,0)),WEEKDAY(D461,2)&lt;=6),"",IF(WEEKDAY(D461,2)&gt;6,"D",IF(VLOOKUP(D461,Fériés,1,0),"F","")))</f>
        <v/>
      </c>
    </row>
    <row r="372" spans="43:43" x14ac:dyDescent="0.25">
      <c r="AQ372" s="15" t="str">
        <f t="shared" si="415"/>
        <v/>
      </c>
    </row>
    <row r="373" spans="43:43" x14ac:dyDescent="0.25">
      <c r="AQ373" s="15" t="str">
        <f t="shared" si="415"/>
        <v/>
      </c>
    </row>
    <row r="374" spans="43:43" x14ac:dyDescent="0.25">
      <c r="AQ374" s="15" t="str">
        <f t="shared" si="415"/>
        <v/>
      </c>
    </row>
    <row r="375" spans="43:43" x14ac:dyDescent="0.25">
      <c r="AQ375" s="15" t="str">
        <f t="shared" si="415"/>
        <v/>
      </c>
    </row>
    <row r="376" spans="43:43" x14ac:dyDescent="0.25">
      <c r="AQ376" s="15" t="str">
        <f t="shared" si="415"/>
        <v/>
      </c>
    </row>
    <row r="377" spans="43:43" x14ac:dyDescent="0.25">
      <c r="AQ377" s="15" t="str">
        <f t="shared" si="415"/>
        <v/>
      </c>
    </row>
    <row r="378" spans="43:43" x14ac:dyDescent="0.25">
      <c r="AQ378" s="15" t="str">
        <f t="shared" si="415"/>
        <v/>
      </c>
    </row>
    <row r="379" spans="43:43" x14ac:dyDescent="0.25">
      <c r="AQ379" s="15" t="str">
        <f t="shared" si="415"/>
        <v/>
      </c>
    </row>
    <row r="380" spans="43:43" x14ac:dyDescent="0.25">
      <c r="AQ380" s="15" t="str">
        <f t="shared" si="415"/>
        <v/>
      </c>
    </row>
    <row r="381" spans="43:43" x14ac:dyDescent="0.25">
      <c r="AQ381" s="15" t="str">
        <f t="shared" si="415"/>
        <v/>
      </c>
    </row>
    <row r="382" spans="43:43" x14ac:dyDescent="0.25">
      <c r="AQ382" s="15" t="str">
        <f t="shared" si="415"/>
        <v/>
      </c>
    </row>
    <row r="383" spans="43:43" x14ac:dyDescent="0.25">
      <c r="AQ383" s="15" t="str">
        <f t="shared" si="415"/>
        <v/>
      </c>
    </row>
    <row r="384" spans="43:43" x14ac:dyDescent="0.25">
      <c r="AQ384" s="15" t="str">
        <f t="shared" si="415"/>
        <v/>
      </c>
    </row>
    <row r="385" spans="43:43" x14ac:dyDescent="0.25">
      <c r="AQ385" s="15" t="str">
        <f t="shared" si="415"/>
        <v/>
      </c>
    </row>
    <row r="386" spans="43:43" x14ac:dyDescent="0.25">
      <c r="AQ386" s="15" t="str">
        <f t="shared" si="415"/>
        <v/>
      </c>
    </row>
    <row r="387" spans="43:43" x14ac:dyDescent="0.25">
      <c r="AQ387" s="15" t="str">
        <f t="shared" si="415"/>
        <v/>
      </c>
    </row>
    <row r="388" spans="43:43" x14ac:dyDescent="0.25">
      <c r="AQ388" s="15" t="str">
        <f t="shared" si="415"/>
        <v/>
      </c>
    </row>
    <row r="389" spans="43:43" x14ac:dyDescent="0.25">
      <c r="AQ389" s="15" t="str">
        <f t="shared" si="415"/>
        <v/>
      </c>
    </row>
    <row r="390" spans="43:43" x14ac:dyDescent="0.25">
      <c r="AQ390" s="15" t="str">
        <f t="shared" si="415"/>
        <v/>
      </c>
    </row>
    <row r="391" spans="43:43" x14ac:dyDescent="0.25">
      <c r="AQ391" s="15" t="str">
        <f t="shared" si="415"/>
        <v/>
      </c>
    </row>
    <row r="392" spans="43:43" x14ac:dyDescent="0.25">
      <c r="AQ392" s="15" t="str">
        <f t="shared" si="415"/>
        <v/>
      </c>
    </row>
    <row r="393" spans="43:43" x14ac:dyDescent="0.25">
      <c r="AQ393" s="15" t="str">
        <f t="shared" si="415"/>
        <v/>
      </c>
    </row>
    <row r="394" spans="43:43" x14ac:dyDescent="0.25">
      <c r="AQ394" s="15" t="str">
        <f t="shared" si="415"/>
        <v/>
      </c>
    </row>
    <row r="395" spans="43:43" x14ac:dyDescent="0.25">
      <c r="AQ395" s="15" t="str">
        <f t="shared" si="415"/>
        <v/>
      </c>
    </row>
    <row r="396" spans="43:43" x14ac:dyDescent="0.25">
      <c r="AQ396" s="15" t="str">
        <f t="shared" si="415"/>
        <v/>
      </c>
    </row>
    <row r="397" spans="43:43" x14ac:dyDescent="0.25">
      <c r="AQ397" s="15" t="str">
        <f t="shared" si="415"/>
        <v/>
      </c>
    </row>
    <row r="398" spans="43:43" x14ac:dyDescent="0.25">
      <c r="AQ398" s="15" t="str">
        <f t="shared" si="415"/>
        <v/>
      </c>
    </row>
    <row r="399" spans="43:43" x14ac:dyDescent="0.25">
      <c r="AQ399" s="15" t="str">
        <f t="shared" si="415"/>
        <v/>
      </c>
    </row>
    <row r="400" spans="43:43" x14ac:dyDescent="0.25">
      <c r="AQ400" s="15" t="str">
        <f t="shared" si="415"/>
        <v/>
      </c>
    </row>
    <row r="401" spans="43:43" x14ac:dyDescent="0.25">
      <c r="AQ401" s="15" t="str">
        <f t="shared" si="415"/>
        <v/>
      </c>
    </row>
    <row r="402" spans="43:43" x14ac:dyDescent="0.25">
      <c r="AQ402" s="15" t="str">
        <f t="shared" si="415"/>
        <v/>
      </c>
    </row>
    <row r="403" spans="43:43" x14ac:dyDescent="0.25">
      <c r="AQ403" s="15" t="str">
        <f t="shared" ref="AQ403:AQ434" si="416">IF(AND(ISERROR(VLOOKUP(D493,Fériés,1,0)),WEEKDAY(D493,2)&lt;=6),"",IF(WEEKDAY(D493,2)&gt;6,"D",IF(VLOOKUP(D493,Fériés,1,0),"F","")))</f>
        <v/>
      </c>
    </row>
    <row r="404" spans="43:43" x14ac:dyDescent="0.25">
      <c r="AQ404" s="15" t="str">
        <f t="shared" si="416"/>
        <v/>
      </c>
    </row>
    <row r="405" spans="43:43" x14ac:dyDescent="0.25">
      <c r="AQ405" s="15" t="str">
        <f t="shared" si="416"/>
        <v/>
      </c>
    </row>
    <row r="406" spans="43:43" x14ac:dyDescent="0.25">
      <c r="AQ406" s="15" t="str">
        <f t="shared" si="416"/>
        <v/>
      </c>
    </row>
    <row r="407" spans="43:43" x14ac:dyDescent="0.25">
      <c r="AQ407" s="15" t="str">
        <f t="shared" si="416"/>
        <v/>
      </c>
    </row>
    <row r="408" spans="43:43" x14ac:dyDescent="0.25">
      <c r="AQ408" s="15" t="str">
        <f t="shared" si="416"/>
        <v/>
      </c>
    </row>
    <row r="409" spans="43:43" x14ac:dyDescent="0.25">
      <c r="AQ409" s="15" t="str">
        <f t="shared" si="416"/>
        <v/>
      </c>
    </row>
    <row r="410" spans="43:43" x14ac:dyDescent="0.25">
      <c r="AQ410" s="15" t="str">
        <f t="shared" si="416"/>
        <v/>
      </c>
    </row>
    <row r="411" spans="43:43" x14ac:dyDescent="0.25">
      <c r="AQ411" s="15" t="str">
        <f t="shared" si="416"/>
        <v/>
      </c>
    </row>
    <row r="412" spans="43:43" x14ac:dyDescent="0.25">
      <c r="AQ412" s="15" t="str">
        <f t="shared" si="416"/>
        <v/>
      </c>
    </row>
    <row r="413" spans="43:43" x14ac:dyDescent="0.25">
      <c r="AQ413" s="15" t="str">
        <f t="shared" si="416"/>
        <v/>
      </c>
    </row>
    <row r="414" spans="43:43" x14ac:dyDescent="0.25">
      <c r="AQ414" s="15" t="str">
        <f t="shared" si="416"/>
        <v/>
      </c>
    </row>
    <row r="415" spans="43:43" x14ac:dyDescent="0.25">
      <c r="AQ415" s="15" t="str">
        <f t="shared" si="416"/>
        <v/>
      </c>
    </row>
    <row r="416" spans="43:43" x14ac:dyDescent="0.25">
      <c r="AQ416" s="15" t="str">
        <f t="shared" si="416"/>
        <v/>
      </c>
    </row>
    <row r="417" spans="43:43" x14ac:dyDescent="0.25">
      <c r="AQ417" s="15" t="str">
        <f t="shared" si="416"/>
        <v/>
      </c>
    </row>
    <row r="418" spans="43:43" x14ac:dyDescent="0.25">
      <c r="AQ418" s="15" t="str">
        <f t="shared" si="416"/>
        <v/>
      </c>
    </row>
    <row r="419" spans="43:43" x14ac:dyDescent="0.25">
      <c r="AQ419" s="15" t="str">
        <f t="shared" si="416"/>
        <v/>
      </c>
    </row>
    <row r="420" spans="43:43" x14ac:dyDescent="0.25">
      <c r="AQ420" s="15" t="str">
        <f t="shared" si="416"/>
        <v/>
      </c>
    </row>
    <row r="421" spans="43:43" x14ac:dyDescent="0.25">
      <c r="AQ421" s="15" t="str">
        <f t="shared" si="416"/>
        <v/>
      </c>
    </row>
    <row r="422" spans="43:43" x14ac:dyDescent="0.25">
      <c r="AQ422" s="15" t="str">
        <f t="shared" si="416"/>
        <v/>
      </c>
    </row>
    <row r="423" spans="43:43" x14ac:dyDescent="0.25">
      <c r="AQ423" s="15" t="str">
        <f t="shared" si="416"/>
        <v/>
      </c>
    </row>
    <row r="424" spans="43:43" x14ac:dyDescent="0.25">
      <c r="AQ424" s="15" t="str">
        <f t="shared" si="416"/>
        <v/>
      </c>
    </row>
    <row r="425" spans="43:43" x14ac:dyDescent="0.25">
      <c r="AQ425" s="15" t="str">
        <f t="shared" si="416"/>
        <v/>
      </c>
    </row>
    <row r="426" spans="43:43" x14ac:dyDescent="0.25">
      <c r="AQ426" s="15" t="str">
        <f t="shared" si="416"/>
        <v/>
      </c>
    </row>
    <row r="427" spans="43:43" x14ac:dyDescent="0.25">
      <c r="AQ427" s="15" t="str">
        <f t="shared" si="416"/>
        <v/>
      </c>
    </row>
    <row r="428" spans="43:43" x14ac:dyDescent="0.25">
      <c r="AQ428" s="15" t="str">
        <f t="shared" si="416"/>
        <v/>
      </c>
    </row>
    <row r="429" spans="43:43" x14ac:dyDescent="0.25">
      <c r="AQ429" s="15" t="str">
        <f t="shared" si="416"/>
        <v/>
      </c>
    </row>
    <row r="430" spans="43:43" x14ac:dyDescent="0.25">
      <c r="AQ430" s="15" t="str">
        <f t="shared" si="416"/>
        <v/>
      </c>
    </row>
    <row r="431" spans="43:43" x14ac:dyDescent="0.25">
      <c r="AQ431" s="15" t="str">
        <f t="shared" si="416"/>
        <v/>
      </c>
    </row>
    <row r="432" spans="43:43" x14ac:dyDescent="0.25">
      <c r="AQ432" s="15" t="str">
        <f t="shared" si="416"/>
        <v/>
      </c>
    </row>
    <row r="433" spans="43:43" x14ac:dyDescent="0.25">
      <c r="AQ433" s="15" t="str">
        <f t="shared" si="416"/>
        <v/>
      </c>
    </row>
    <row r="434" spans="43:43" x14ac:dyDescent="0.25">
      <c r="AQ434" s="15" t="str">
        <f t="shared" si="416"/>
        <v/>
      </c>
    </row>
    <row r="435" spans="43:43" x14ac:dyDescent="0.25">
      <c r="AQ435" s="15" t="str">
        <f t="shared" ref="AQ435:AQ465" si="417">IF(AND(ISERROR(VLOOKUP(D525,Fériés,1,0)),WEEKDAY(D525,2)&lt;=6),"",IF(WEEKDAY(D525,2)&gt;6,"D",IF(VLOOKUP(D525,Fériés,1,0),"F","")))</f>
        <v/>
      </c>
    </row>
    <row r="436" spans="43:43" x14ac:dyDescent="0.25">
      <c r="AQ436" s="15" t="str">
        <f t="shared" si="417"/>
        <v/>
      </c>
    </row>
    <row r="437" spans="43:43" x14ac:dyDescent="0.25">
      <c r="AQ437" s="15" t="str">
        <f t="shared" si="417"/>
        <v/>
      </c>
    </row>
    <row r="438" spans="43:43" x14ac:dyDescent="0.25">
      <c r="AQ438" s="15" t="str">
        <f t="shared" si="417"/>
        <v/>
      </c>
    </row>
    <row r="439" spans="43:43" x14ac:dyDescent="0.25">
      <c r="AQ439" s="15" t="str">
        <f t="shared" si="417"/>
        <v/>
      </c>
    </row>
    <row r="440" spans="43:43" x14ac:dyDescent="0.25">
      <c r="AQ440" s="15" t="str">
        <f t="shared" si="417"/>
        <v/>
      </c>
    </row>
    <row r="441" spans="43:43" x14ac:dyDescent="0.25">
      <c r="AQ441" s="15" t="str">
        <f t="shared" si="417"/>
        <v/>
      </c>
    </row>
    <row r="442" spans="43:43" x14ac:dyDescent="0.25">
      <c r="AQ442" s="15" t="str">
        <f t="shared" si="417"/>
        <v/>
      </c>
    </row>
    <row r="443" spans="43:43" x14ac:dyDescent="0.25">
      <c r="AQ443" s="15" t="str">
        <f t="shared" si="417"/>
        <v/>
      </c>
    </row>
    <row r="444" spans="43:43" x14ac:dyDescent="0.25">
      <c r="AQ444" s="15" t="str">
        <f t="shared" si="417"/>
        <v/>
      </c>
    </row>
    <row r="445" spans="43:43" x14ac:dyDescent="0.25">
      <c r="AQ445" s="15" t="str">
        <f t="shared" si="417"/>
        <v/>
      </c>
    </row>
    <row r="446" spans="43:43" x14ac:dyDescent="0.25">
      <c r="AQ446" s="15" t="str">
        <f t="shared" si="417"/>
        <v/>
      </c>
    </row>
    <row r="447" spans="43:43" x14ac:dyDescent="0.25">
      <c r="AQ447" s="15" t="str">
        <f t="shared" si="417"/>
        <v/>
      </c>
    </row>
    <row r="448" spans="43:43" x14ac:dyDescent="0.25">
      <c r="AQ448" s="15" t="str">
        <f t="shared" si="417"/>
        <v/>
      </c>
    </row>
    <row r="449" spans="43:43" x14ac:dyDescent="0.25">
      <c r="AQ449" s="15" t="str">
        <f t="shared" si="417"/>
        <v/>
      </c>
    </row>
    <row r="450" spans="43:43" x14ac:dyDescent="0.25">
      <c r="AQ450" s="15" t="str">
        <f t="shared" si="417"/>
        <v/>
      </c>
    </row>
    <row r="451" spans="43:43" x14ac:dyDescent="0.25">
      <c r="AQ451" s="15" t="str">
        <f t="shared" si="417"/>
        <v/>
      </c>
    </row>
    <row r="452" spans="43:43" x14ac:dyDescent="0.25">
      <c r="AQ452" s="15" t="str">
        <f t="shared" si="417"/>
        <v/>
      </c>
    </row>
    <row r="453" spans="43:43" x14ac:dyDescent="0.25">
      <c r="AQ453" s="15" t="str">
        <f t="shared" si="417"/>
        <v/>
      </c>
    </row>
    <row r="454" spans="43:43" x14ac:dyDescent="0.25">
      <c r="AQ454" s="15" t="str">
        <f t="shared" si="417"/>
        <v/>
      </c>
    </row>
    <row r="455" spans="43:43" x14ac:dyDescent="0.25">
      <c r="AQ455" s="15" t="str">
        <f t="shared" si="417"/>
        <v/>
      </c>
    </row>
    <row r="456" spans="43:43" x14ac:dyDescent="0.25">
      <c r="AQ456" s="15" t="str">
        <f t="shared" si="417"/>
        <v/>
      </c>
    </row>
    <row r="457" spans="43:43" x14ac:dyDescent="0.25">
      <c r="AQ457" s="15" t="str">
        <f t="shared" si="417"/>
        <v/>
      </c>
    </row>
    <row r="458" spans="43:43" x14ac:dyDescent="0.25">
      <c r="AQ458" s="15" t="str">
        <f t="shared" si="417"/>
        <v/>
      </c>
    </row>
    <row r="459" spans="43:43" x14ac:dyDescent="0.25">
      <c r="AQ459" s="15" t="str">
        <f t="shared" si="417"/>
        <v/>
      </c>
    </row>
    <row r="460" spans="43:43" x14ac:dyDescent="0.25">
      <c r="AQ460" s="15" t="str">
        <f t="shared" si="417"/>
        <v/>
      </c>
    </row>
    <row r="461" spans="43:43" x14ac:dyDescent="0.25">
      <c r="AQ461" s="15" t="str">
        <f t="shared" si="417"/>
        <v/>
      </c>
    </row>
    <row r="462" spans="43:43" x14ac:dyDescent="0.25">
      <c r="AQ462" s="15" t="str">
        <f t="shared" si="417"/>
        <v/>
      </c>
    </row>
    <row r="463" spans="43:43" x14ac:dyDescent="0.25">
      <c r="AQ463" s="15" t="str">
        <f t="shared" si="417"/>
        <v/>
      </c>
    </row>
    <row r="464" spans="43:43" x14ac:dyDescent="0.25">
      <c r="AQ464" s="15" t="str">
        <f t="shared" si="417"/>
        <v/>
      </c>
    </row>
    <row r="465" spans="43:43" x14ac:dyDescent="0.25">
      <c r="AQ465" s="15" t="str">
        <f t="shared" si="417"/>
        <v/>
      </c>
    </row>
  </sheetData>
  <sheetProtection formatCells="0" formatColumns="0" formatRows="0" insertColumns="0" insertRows="0"/>
  <protectedRanges>
    <protectedRange sqref="D14:F26 D40:F52 D66:F78 D92:F104 D118:F130 D144:F156 D170:F182 D196:F208 D222:F234 D248:F260 D274:F286 D300:F312 D326:F338" name="Plage1"/>
  </protectedRanges>
  <dataConsolidate/>
  <mergeCells count="204">
    <mergeCell ref="C144:C157"/>
    <mergeCell ref="C66:C79"/>
    <mergeCell ref="O53:P53"/>
    <mergeCell ref="R55:R56"/>
    <mergeCell ref="H79:I79"/>
    <mergeCell ref="O54:P54"/>
    <mergeCell ref="S133:S134"/>
    <mergeCell ref="N133:Q134"/>
    <mergeCell ref="O157:P157"/>
    <mergeCell ref="R133:R134"/>
    <mergeCell ref="D133:M134"/>
    <mergeCell ref="D55:M56"/>
    <mergeCell ref="R81:R82"/>
    <mergeCell ref="O131:P131"/>
    <mergeCell ref="N107:Q108"/>
    <mergeCell ref="C92:C105"/>
    <mergeCell ref="C81:C91"/>
    <mergeCell ref="O80:P80"/>
    <mergeCell ref="A107:A131"/>
    <mergeCell ref="C118:C131"/>
    <mergeCell ref="D107:M108"/>
    <mergeCell ref="H131:I131"/>
    <mergeCell ref="C133:C143"/>
    <mergeCell ref="S3:S4"/>
    <mergeCell ref="R107:R108"/>
    <mergeCell ref="D81:M82"/>
    <mergeCell ref="H105:I105"/>
    <mergeCell ref="S55:S56"/>
    <mergeCell ref="A3:A27"/>
    <mergeCell ref="C3:C13"/>
    <mergeCell ref="D3:M4"/>
    <mergeCell ref="N3:Q4"/>
    <mergeCell ref="R3:R4"/>
    <mergeCell ref="AL2:AM2"/>
    <mergeCell ref="AA27:AA28"/>
    <mergeCell ref="AD27:AD28"/>
    <mergeCell ref="AG27:AG28"/>
    <mergeCell ref="O28:P28"/>
    <mergeCell ref="O132:P132"/>
    <mergeCell ref="O106:P106"/>
    <mergeCell ref="N81:Q82"/>
    <mergeCell ref="O105:P105"/>
    <mergeCell ref="AG79:AG80"/>
    <mergeCell ref="AG53:AG54"/>
    <mergeCell ref="O27:P27"/>
    <mergeCell ref="X27:X28"/>
    <mergeCell ref="S107:S108"/>
    <mergeCell ref="S81:S82"/>
    <mergeCell ref="O79:P79"/>
    <mergeCell ref="N29:Q30"/>
    <mergeCell ref="N55:Q56"/>
    <mergeCell ref="N1:P1"/>
    <mergeCell ref="S29:S30"/>
    <mergeCell ref="A159:A183"/>
    <mergeCell ref="C159:C169"/>
    <mergeCell ref="N159:Q160"/>
    <mergeCell ref="R159:R160"/>
    <mergeCell ref="R29:R30"/>
    <mergeCell ref="A55:A79"/>
    <mergeCell ref="S159:S160"/>
    <mergeCell ref="H169:I169"/>
    <mergeCell ref="A29:A53"/>
    <mergeCell ref="C40:C53"/>
    <mergeCell ref="A1:A2"/>
    <mergeCell ref="Q1:S1"/>
    <mergeCell ref="C29:C39"/>
    <mergeCell ref="C14:C27"/>
    <mergeCell ref="H27:I27"/>
    <mergeCell ref="A81:A105"/>
    <mergeCell ref="C107:C117"/>
    <mergeCell ref="D29:M30"/>
    <mergeCell ref="H53:I53"/>
    <mergeCell ref="C55:C65"/>
    <mergeCell ref="A133:A157"/>
    <mergeCell ref="H157:I157"/>
    <mergeCell ref="C170:C183"/>
    <mergeCell ref="H183:I183"/>
    <mergeCell ref="O183:P183"/>
    <mergeCell ref="D159:M160"/>
    <mergeCell ref="A211:A235"/>
    <mergeCell ref="C211:C221"/>
    <mergeCell ref="N211:Q212"/>
    <mergeCell ref="A185:A209"/>
    <mergeCell ref="C185:C195"/>
    <mergeCell ref="N185:Q186"/>
    <mergeCell ref="O184:P184"/>
    <mergeCell ref="A237:A261"/>
    <mergeCell ref="C237:C247"/>
    <mergeCell ref="N237:Q238"/>
    <mergeCell ref="R237:R238"/>
    <mergeCell ref="C248:C261"/>
    <mergeCell ref="H261:I261"/>
    <mergeCell ref="O261:P261"/>
    <mergeCell ref="D237:M238"/>
    <mergeCell ref="R185:R186"/>
    <mergeCell ref="D185:M186"/>
    <mergeCell ref="D211:M212"/>
    <mergeCell ref="C222:C235"/>
    <mergeCell ref="H235:I235"/>
    <mergeCell ref="O235:P235"/>
    <mergeCell ref="C196:C209"/>
    <mergeCell ref="H209:I209"/>
    <mergeCell ref="O210:P210"/>
    <mergeCell ref="O288:P288"/>
    <mergeCell ref="R263:R264"/>
    <mergeCell ref="S263:S264"/>
    <mergeCell ref="A263:A287"/>
    <mergeCell ref="C263:C273"/>
    <mergeCell ref="N263:Q264"/>
    <mergeCell ref="C274:C287"/>
    <mergeCell ref="H287:I287"/>
    <mergeCell ref="O287:P287"/>
    <mergeCell ref="D263:M264"/>
    <mergeCell ref="A289:A313"/>
    <mergeCell ref="C289:C299"/>
    <mergeCell ref="N289:Q290"/>
    <mergeCell ref="R289:R290"/>
    <mergeCell ref="D289:M290"/>
    <mergeCell ref="O314:P314"/>
    <mergeCell ref="S289:S290"/>
    <mergeCell ref="C300:C313"/>
    <mergeCell ref="H313:I313"/>
    <mergeCell ref="O313:P313"/>
    <mergeCell ref="S237:S238"/>
    <mergeCell ref="AG105:AG106"/>
    <mergeCell ref="AG131:AG132"/>
    <mergeCell ref="AG157:AG158"/>
    <mergeCell ref="AD105:AD106"/>
    <mergeCell ref="X105:X106"/>
    <mergeCell ref="AA157:AA158"/>
    <mergeCell ref="O209:P209"/>
    <mergeCell ref="R211:R212"/>
    <mergeCell ref="S211:S212"/>
    <mergeCell ref="S185:S186"/>
    <mergeCell ref="AE1:AG1"/>
    <mergeCell ref="AD79:AD80"/>
    <mergeCell ref="AA79:AA80"/>
    <mergeCell ref="X79:X80"/>
    <mergeCell ref="X53:X54"/>
    <mergeCell ref="AA53:AA54"/>
    <mergeCell ref="AD53:AD54"/>
    <mergeCell ref="AA287:AA288"/>
    <mergeCell ref="AD287:AD288"/>
    <mergeCell ref="AD261:AD262"/>
    <mergeCell ref="X261:X262"/>
    <mergeCell ref="AA261:AA262"/>
    <mergeCell ref="V1:X1"/>
    <mergeCell ref="Y1:AA1"/>
    <mergeCell ref="AB1:AD1"/>
    <mergeCell ref="AD157:AD158"/>
    <mergeCell ref="AG287:AG288"/>
    <mergeCell ref="AD183:AD184"/>
    <mergeCell ref="AA183:AA184"/>
    <mergeCell ref="X183:X184"/>
    <mergeCell ref="X157:X158"/>
    <mergeCell ref="AD235:AD236"/>
    <mergeCell ref="X287:X288"/>
    <mergeCell ref="AG183:AG184"/>
    <mergeCell ref="A315:A339"/>
    <mergeCell ref="C315:C325"/>
    <mergeCell ref="D315:M316"/>
    <mergeCell ref="N315:Q316"/>
    <mergeCell ref="R315:R316"/>
    <mergeCell ref="S315:S316"/>
    <mergeCell ref="C326:C339"/>
    <mergeCell ref="H339:I339"/>
    <mergeCell ref="O339:P339"/>
    <mergeCell ref="X339:X340"/>
    <mergeCell ref="AA339:AA340"/>
    <mergeCell ref="AD339:AD340"/>
    <mergeCell ref="AG339:AG340"/>
    <mergeCell ref="AA105:AA106"/>
    <mergeCell ref="O340:P340"/>
    <mergeCell ref="AD131:AD132"/>
    <mergeCell ref="AA131:AA132"/>
    <mergeCell ref="X131:X132"/>
    <mergeCell ref="X235:X236"/>
    <mergeCell ref="AA235:AA236"/>
    <mergeCell ref="X209:X210"/>
    <mergeCell ref="AA209:AA210"/>
    <mergeCell ref="AD209:AD210"/>
    <mergeCell ref="X313:X314"/>
    <mergeCell ref="AG313:AG314"/>
    <mergeCell ref="AD313:AD314"/>
    <mergeCell ref="AA313:AA314"/>
    <mergeCell ref="O158:P158"/>
    <mergeCell ref="AG209:AG210"/>
    <mergeCell ref="AG235:AG236"/>
    <mergeCell ref="AG261:AG262"/>
    <mergeCell ref="O262:P262"/>
    <mergeCell ref="O236:P236"/>
    <mergeCell ref="AI261:AI262"/>
    <mergeCell ref="AI287:AI288"/>
    <mergeCell ref="AI313:AI314"/>
    <mergeCell ref="AI339:AI340"/>
    <mergeCell ref="AI157:AI158"/>
    <mergeCell ref="AI183:AI184"/>
    <mergeCell ref="AI209:AI210"/>
    <mergeCell ref="AI235:AI236"/>
    <mergeCell ref="AI27:AI28"/>
    <mergeCell ref="AI53:AI54"/>
    <mergeCell ref="AI79:AI80"/>
    <mergeCell ref="AI105:AI106"/>
    <mergeCell ref="AI131:AI132"/>
  </mergeCells>
  <conditionalFormatting sqref="D40:S52 D66:S78 D92:S104 D118:S130 D144:S156 D170:S182 D196:S208 D222:S234 D248:S260 D274:S286 D300:S312">
    <cfRule type="expression" dxfId="54" priority="45">
      <formula>$N40="O"</formula>
    </cfRule>
  </conditionalFormatting>
  <conditionalFormatting sqref="P107:P157 P159:P235 P237:P287 P289:P312 Q29:S312 D29:O312 P29:P105">
    <cfRule type="expression" dxfId="53" priority="37">
      <formula>AND($N29="O",$Q29="O")</formula>
    </cfRule>
    <cfRule type="expression" dxfId="52" priority="44">
      <formula>$N29="N"</formula>
    </cfRule>
  </conditionalFormatting>
  <conditionalFormatting sqref="D326:S338">
    <cfRule type="expression" dxfId="51" priority="6">
      <formula>$N326="O"</formula>
    </cfRule>
  </conditionalFormatting>
  <conditionalFormatting sqref="D315:S338">
    <cfRule type="expression" dxfId="50" priority="4">
      <formula>AND($N315="O",$Q315="O")</formula>
    </cfRule>
    <cfRule type="expression" dxfId="49" priority="5">
      <formula>$N315="N"</formula>
    </cfRule>
  </conditionalFormatting>
  <conditionalFormatting sqref="D14:S26">
    <cfRule type="expression" dxfId="48" priority="3">
      <formula>$N14="O"</formula>
    </cfRule>
  </conditionalFormatting>
  <conditionalFormatting sqref="D3:S26">
    <cfRule type="expression" dxfId="47" priority="1">
      <formula>AND($N3="O",$Q3="O")</formula>
    </cfRule>
    <cfRule type="expression" dxfId="46" priority="2">
      <formula>$N3="N"</formula>
    </cfRule>
  </conditionalFormatting>
  <dataValidations xWindow="295" yWindow="617" count="3">
    <dataValidation allowBlank="1" showInputMessage="1" showErrorMessage="1" promptTitle="FORMAT" prompt="Entrez la date au format suivant : 01/01/17" sqref="D39:D53 D187:D209 D341:D65536 D169:D183 D57:D79 D1:D2"/>
    <dataValidation type="decimal" allowBlank="1" showInputMessage="1" showErrorMessage="1" error="entrez le format horaire suivant :08:00" sqref="E66:F79 E341:F65536 E196:F209 E169:F183 E39:F53 E1:F2">
      <formula1>0</formula1>
      <formula2>25</formula2>
    </dataValidation>
    <dataValidation type="list" allowBlank="1" showInputMessage="1" showErrorMessage="1" sqref="B6">
      <formula1>TC_NBI_0_à_14</formula1>
    </dataValidation>
  </dataValidations>
  <pageMargins left="0.7" right="0.7" top="0.75" bottom="0.75" header="0.3" footer="0.3"/>
  <pageSetup paperSize="9" orientation="portrait" r:id="rId1"/>
  <rowBreaks count="1" manualBreakCount="1">
    <brk id="83" max="16383" man="1"/>
  </rowBreaks>
  <ignoredErrors>
    <ignoredError sqref="L40 L41:L52 L66:L78 L144:L156 L21:L26 L14:L20 L170:L182 H188:L206 L207:L208 L222:L234 L248:L260 L274:L286 L300:L312 K313 L326:L338 L118:L130 K131 L92:L104 K105 K53 K27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295" yWindow="617" count="1">
        <x14:dataValidation type="list" allowBlank="1" showInputMessage="1" showErrorMessage="1">
          <x14:formula1>
            <xm:f>INFOS!$A$5:$A$43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3"/>
  <sheetViews>
    <sheetView topLeftCell="A33" workbookViewId="0">
      <selection activeCell="AL19" sqref="AL19"/>
    </sheetView>
  </sheetViews>
  <sheetFormatPr baseColWidth="10" defaultRowHeight="15" x14ac:dyDescent="0.25"/>
  <cols>
    <col min="3" max="3" width="20.28515625" bestFit="1" customWidth="1"/>
    <col min="40" max="40" width="11.5703125" style="430"/>
  </cols>
  <sheetData>
    <row r="1" spans="1:48" x14ac:dyDescent="0.25">
      <c r="A1" s="23">
        <f ca="1">TODAY()</f>
        <v>43111</v>
      </c>
      <c r="B1" s="24"/>
      <c r="C1" s="25"/>
      <c r="D1" s="26"/>
      <c r="E1" s="27"/>
      <c r="F1" s="28"/>
      <c r="G1" s="29"/>
      <c r="H1" s="30"/>
      <c r="I1" s="24"/>
      <c r="J1" s="31"/>
      <c r="K1" s="31"/>
      <c r="L1" s="31"/>
      <c r="M1" s="31"/>
      <c r="N1" s="32"/>
      <c r="O1" s="31"/>
      <c r="P1" s="31"/>
      <c r="Q1" s="32"/>
      <c r="R1" s="31"/>
      <c r="S1" s="31"/>
      <c r="T1" s="32"/>
      <c r="U1" s="31"/>
      <c r="V1" s="31"/>
      <c r="W1" s="32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28"/>
      <c r="AI1" s="33"/>
      <c r="AJ1" s="28"/>
      <c r="AK1" s="28"/>
      <c r="AL1" s="31"/>
      <c r="AM1" s="31"/>
      <c r="AN1" s="424"/>
      <c r="AO1" s="31"/>
      <c r="AP1" s="31"/>
      <c r="AQ1" s="31"/>
      <c r="AR1" s="31"/>
      <c r="AS1" s="31"/>
      <c r="AT1" s="31"/>
      <c r="AU1" s="31"/>
      <c r="AV1" s="31"/>
    </row>
    <row r="2" spans="1:48" x14ac:dyDescent="0.25">
      <c r="A2" s="34" t="s">
        <v>29</v>
      </c>
      <c r="B2" s="34" t="s">
        <v>30</v>
      </c>
      <c r="C2" s="34" t="s">
        <v>31</v>
      </c>
      <c r="D2" s="34" t="s">
        <v>32</v>
      </c>
      <c r="E2" s="34" t="s">
        <v>33</v>
      </c>
      <c r="F2" s="34" t="s">
        <v>34</v>
      </c>
      <c r="G2" s="34" t="s">
        <v>35</v>
      </c>
      <c r="H2" s="34" t="s">
        <v>36</v>
      </c>
      <c r="I2" s="34" t="s">
        <v>37</v>
      </c>
      <c r="J2" s="34" t="s">
        <v>38</v>
      </c>
      <c r="K2" s="34" t="s">
        <v>39</v>
      </c>
      <c r="L2" s="34" t="s">
        <v>40</v>
      </c>
      <c r="M2" s="34" t="s">
        <v>41</v>
      </c>
      <c r="N2" s="34" t="s">
        <v>42</v>
      </c>
      <c r="O2" s="34" t="s">
        <v>43</v>
      </c>
      <c r="P2" s="34" t="s">
        <v>44</v>
      </c>
      <c r="Q2" s="34" t="s">
        <v>45</v>
      </c>
      <c r="R2" s="34" t="s">
        <v>46</v>
      </c>
      <c r="S2" s="34" t="s">
        <v>47</v>
      </c>
      <c r="T2" s="34" t="s">
        <v>48</v>
      </c>
      <c r="U2" s="34" t="s">
        <v>49</v>
      </c>
      <c r="V2" s="34" t="s">
        <v>50</v>
      </c>
      <c r="W2" s="34" t="s">
        <v>51</v>
      </c>
      <c r="X2" s="34" t="s">
        <v>52</v>
      </c>
      <c r="Y2" s="34" t="s">
        <v>53</v>
      </c>
      <c r="Z2" s="34" t="s">
        <v>54</v>
      </c>
      <c r="AA2" s="34" t="s">
        <v>55</v>
      </c>
      <c r="AB2" s="34" t="s">
        <v>56</v>
      </c>
      <c r="AC2" s="34" t="s">
        <v>57</v>
      </c>
      <c r="AD2" s="34" t="s">
        <v>58</v>
      </c>
      <c r="AE2" s="34" t="s">
        <v>59</v>
      </c>
      <c r="AF2" s="34" t="s">
        <v>60</v>
      </c>
      <c r="AG2" s="34" t="s">
        <v>61</v>
      </c>
      <c r="AH2" s="34" t="s">
        <v>62</v>
      </c>
      <c r="AI2" s="34" t="s">
        <v>63</v>
      </c>
      <c r="AJ2" s="34" t="s">
        <v>64</v>
      </c>
      <c r="AK2" s="34" t="s">
        <v>65</v>
      </c>
      <c r="AL2" s="34" t="s">
        <v>66</v>
      </c>
      <c r="AM2" s="34" t="s">
        <v>67</v>
      </c>
      <c r="AN2" s="34" t="s">
        <v>68</v>
      </c>
      <c r="AO2" s="34" t="s">
        <v>69</v>
      </c>
      <c r="AP2" s="34" t="s">
        <v>70</v>
      </c>
      <c r="AQ2" s="34" t="s">
        <v>71</v>
      </c>
      <c r="AR2" s="34" t="s">
        <v>72</v>
      </c>
      <c r="AS2" s="34" t="s">
        <v>73</v>
      </c>
      <c r="AT2" s="34" t="s">
        <v>74</v>
      </c>
      <c r="AU2" s="34" t="s">
        <v>75</v>
      </c>
      <c r="AV2" s="34" t="s">
        <v>405</v>
      </c>
    </row>
    <row r="3" spans="1:48" ht="23.25" x14ac:dyDescent="0.35">
      <c r="A3" s="564" t="s">
        <v>76</v>
      </c>
      <c r="B3" s="565"/>
      <c r="C3" s="565"/>
      <c r="D3" s="565"/>
      <c r="E3" s="565"/>
      <c r="F3" s="565"/>
      <c r="G3" s="565"/>
      <c r="H3" s="566"/>
      <c r="I3" s="567" t="s">
        <v>77</v>
      </c>
      <c r="J3" s="567" t="s">
        <v>78</v>
      </c>
      <c r="K3" s="569" t="s">
        <v>79</v>
      </c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1"/>
      <c r="Y3" s="572" t="s">
        <v>80</v>
      </c>
      <c r="Z3" s="572" t="s">
        <v>81</v>
      </c>
      <c r="AA3" s="562" t="s">
        <v>82</v>
      </c>
      <c r="AB3" s="563"/>
      <c r="AC3" s="563"/>
      <c r="AD3" s="563"/>
      <c r="AE3" s="563"/>
      <c r="AF3" s="563"/>
      <c r="AG3" s="563"/>
      <c r="AH3" s="563"/>
      <c r="AI3" s="563"/>
      <c r="AJ3" s="563"/>
      <c r="AK3" s="563"/>
      <c r="AL3" s="563"/>
      <c r="AM3" s="563"/>
      <c r="AN3" s="563"/>
      <c r="AO3" s="563"/>
      <c r="AP3" s="563"/>
      <c r="AQ3" s="563"/>
      <c r="AR3" s="563"/>
      <c r="AS3" s="563"/>
      <c r="AT3" s="563"/>
      <c r="AU3" s="563"/>
      <c r="AV3" s="563"/>
    </row>
    <row r="4" spans="1:48" ht="63" x14ac:dyDescent="0.25">
      <c r="A4" s="35" t="s">
        <v>83</v>
      </c>
      <c r="B4" s="36" t="s">
        <v>84</v>
      </c>
      <c r="C4" s="37" t="s">
        <v>85</v>
      </c>
      <c r="D4" s="38" t="s">
        <v>86</v>
      </c>
      <c r="E4" s="39" t="s">
        <v>87</v>
      </c>
      <c r="F4" s="37" t="s">
        <v>88</v>
      </c>
      <c r="G4" s="37" t="s">
        <v>89</v>
      </c>
      <c r="H4" s="37" t="s">
        <v>90</v>
      </c>
      <c r="I4" s="568"/>
      <c r="J4" s="568"/>
      <c r="K4" s="40"/>
      <c r="L4" s="40" t="s">
        <v>91</v>
      </c>
      <c r="M4" s="40" t="s">
        <v>92</v>
      </c>
      <c r="N4" s="41" t="s">
        <v>93</v>
      </c>
      <c r="O4" s="40" t="s">
        <v>94</v>
      </c>
      <c r="P4" s="40" t="s">
        <v>92</v>
      </c>
      <c r="Q4" s="41" t="s">
        <v>93</v>
      </c>
      <c r="R4" s="40" t="s">
        <v>94</v>
      </c>
      <c r="S4" s="40" t="s">
        <v>92</v>
      </c>
      <c r="T4" s="41" t="s">
        <v>93</v>
      </c>
      <c r="U4" s="40" t="s">
        <v>94</v>
      </c>
      <c r="V4" s="40" t="s">
        <v>92</v>
      </c>
      <c r="W4" s="41" t="s">
        <v>93</v>
      </c>
      <c r="X4" s="40" t="s">
        <v>94</v>
      </c>
      <c r="Y4" s="573"/>
      <c r="Z4" s="573"/>
      <c r="AA4" s="42" t="s">
        <v>95</v>
      </c>
      <c r="AB4" s="43" t="s">
        <v>96</v>
      </c>
      <c r="AC4" s="43" t="s">
        <v>97</v>
      </c>
      <c r="AD4" s="43" t="s">
        <v>98</v>
      </c>
      <c r="AE4" s="43" t="s">
        <v>99</v>
      </c>
      <c r="AF4" s="43" t="s">
        <v>100</v>
      </c>
      <c r="AG4" s="43" t="s">
        <v>101</v>
      </c>
      <c r="AH4" s="43"/>
      <c r="AI4" s="43"/>
      <c r="AJ4" s="394" t="s">
        <v>102</v>
      </c>
      <c r="AK4" s="394" t="s">
        <v>103</v>
      </c>
      <c r="AL4" s="394"/>
      <c r="AM4" s="395" t="s">
        <v>104</v>
      </c>
      <c r="AN4" s="425" t="s">
        <v>404</v>
      </c>
      <c r="AO4" s="43" t="s">
        <v>105</v>
      </c>
      <c r="AP4" s="43" t="s">
        <v>106</v>
      </c>
      <c r="AQ4" s="43" t="s">
        <v>107</v>
      </c>
      <c r="AR4" s="43" t="s">
        <v>108</v>
      </c>
      <c r="AS4" s="43" t="s">
        <v>109</v>
      </c>
      <c r="AT4" s="43" t="s">
        <v>110</v>
      </c>
      <c r="AU4" s="43" t="s">
        <v>111</v>
      </c>
      <c r="AV4" s="43" t="s">
        <v>112</v>
      </c>
    </row>
    <row r="5" spans="1:48" ht="60" x14ac:dyDescent="0.25">
      <c r="A5" s="44" t="s">
        <v>155</v>
      </c>
      <c r="B5" s="45">
        <v>1014896</v>
      </c>
      <c r="C5" s="46">
        <v>24431</v>
      </c>
      <c r="D5" s="44">
        <f t="shared" ref="D5:D42" ca="1" si="0">INT((TODAY()-C5)/365)</f>
        <v>51</v>
      </c>
      <c r="E5" s="44" t="s">
        <v>113</v>
      </c>
      <c r="F5" s="44" t="s">
        <v>114</v>
      </c>
      <c r="G5" s="44">
        <v>75020</v>
      </c>
      <c r="H5" s="44" t="s">
        <v>115</v>
      </c>
      <c r="I5" s="44" t="s">
        <v>116</v>
      </c>
      <c r="J5" s="44" t="s">
        <v>117</v>
      </c>
      <c r="K5" s="44" t="s">
        <v>15</v>
      </c>
      <c r="L5" s="44"/>
      <c r="M5" s="44"/>
      <c r="N5" s="44"/>
      <c r="O5" s="44"/>
      <c r="P5" s="44"/>
      <c r="Q5" s="47"/>
      <c r="R5" s="47"/>
      <c r="S5" s="47"/>
      <c r="T5" s="47"/>
      <c r="U5" s="47"/>
      <c r="V5" s="47"/>
      <c r="W5" s="47"/>
      <c r="X5" s="47"/>
      <c r="Y5" s="44" t="s">
        <v>118</v>
      </c>
      <c r="Z5" s="44">
        <v>0.75</v>
      </c>
      <c r="AA5" s="44" t="s">
        <v>119</v>
      </c>
      <c r="AB5" s="48">
        <v>32650</v>
      </c>
      <c r="AC5" s="49">
        <v>32650</v>
      </c>
      <c r="AD5" s="46">
        <v>41281</v>
      </c>
      <c r="AE5" s="46"/>
      <c r="AF5" s="44" t="s">
        <v>120</v>
      </c>
      <c r="AG5" s="44" t="s">
        <v>121</v>
      </c>
      <c r="AH5" s="50" t="s">
        <v>122</v>
      </c>
      <c r="AI5" s="51" t="s">
        <v>376</v>
      </c>
      <c r="AJ5" s="396">
        <v>6</v>
      </c>
      <c r="AK5" s="397">
        <v>43090</v>
      </c>
      <c r="AL5" s="396">
        <f ca="1">IF($A$1&gt;=$AK5,AJ5+1)</f>
        <v>7</v>
      </c>
      <c r="AM5" s="398">
        <v>457</v>
      </c>
      <c r="AN5" s="426" t="s">
        <v>124</v>
      </c>
      <c r="AO5" s="52">
        <v>1</v>
      </c>
      <c r="AP5" s="44" t="s">
        <v>123</v>
      </c>
      <c r="AQ5" s="44" t="s">
        <v>124</v>
      </c>
      <c r="AR5" s="44" t="s">
        <v>121</v>
      </c>
      <c r="AS5" s="44" t="s">
        <v>121</v>
      </c>
      <c r="AT5" s="44" t="s">
        <v>125</v>
      </c>
      <c r="AU5" s="53" t="s">
        <v>126</v>
      </c>
      <c r="AV5" s="54">
        <v>110</v>
      </c>
    </row>
    <row r="6" spans="1:48" ht="60" x14ac:dyDescent="0.25">
      <c r="A6" s="55" t="s">
        <v>162</v>
      </c>
      <c r="B6" s="55">
        <v>1009732</v>
      </c>
      <c r="C6" s="46">
        <v>22306</v>
      </c>
      <c r="D6" s="44">
        <f t="shared" ca="1" si="0"/>
        <v>57</v>
      </c>
      <c r="E6" s="44" t="s">
        <v>113</v>
      </c>
      <c r="F6" s="55"/>
      <c r="G6" s="55">
        <v>75016</v>
      </c>
      <c r="H6" s="55" t="s">
        <v>115</v>
      </c>
      <c r="I6" s="55" t="s">
        <v>116</v>
      </c>
      <c r="J6" s="55" t="s">
        <v>158</v>
      </c>
      <c r="K6" s="55" t="s">
        <v>14</v>
      </c>
      <c r="L6" s="55" t="s">
        <v>15</v>
      </c>
      <c r="M6" s="55" t="s">
        <v>121</v>
      </c>
      <c r="N6" s="46" t="s">
        <v>121</v>
      </c>
      <c r="O6" s="55" t="s">
        <v>121</v>
      </c>
      <c r="P6" s="55" t="s">
        <v>121</v>
      </c>
      <c r="Q6" s="56" t="s">
        <v>121</v>
      </c>
      <c r="R6" s="57" t="s">
        <v>121</v>
      </c>
      <c r="S6" s="57" t="s">
        <v>121</v>
      </c>
      <c r="T6" s="56" t="s">
        <v>121</v>
      </c>
      <c r="U6" s="57"/>
      <c r="V6" s="57"/>
      <c r="W6" s="56"/>
      <c r="X6" s="57"/>
      <c r="Y6" s="55" t="s">
        <v>163</v>
      </c>
      <c r="Z6" s="55"/>
      <c r="AA6" s="55" t="s">
        <v>164</v>
      </c>
      <c r="AB6" s="46">
        <v>32097</v>
      </c>
      <c r="AC6" s="46">
        <v>41897</v>
      </c>
      <c r="AD6" s="46">
        <v>41897</v>
      </c>
      <c r="AE6" s="55"/>
      <c r="AF6" s="55" t="s">
        <v>120</v>
      </c>
      <c r="AG6" s="55" t="s">
        <v>121</v>
      </c>
      <c r="AH6" s="50"/>
      <c r="AI6" s="51" t="e">
        <v>#N/A</v>
      </c>
      <c r="AJ6" s="399"/>
      <c r="AK6" s="399"/>
      <c r="AL6" s="396"/>
      <c r="AM6" s="400"/>
      <c r="AN6" s="426">
        <v>0</v>
      </c>
      <c r="AO6" s="52">
        <v>1</v>
      </c>
      <c r="AP6" s="58" t="s">
        <v>123</v>
      </c>
      <c r="AQ6" s="55" t="s">
        <v>124</v>
      </c>
      <c r="AR6" s="55" t="s">
        <v>167</v>
      </c>
      <c r="AS6" s="55" t="s">
        <v>167</v>
      </c>
      <c r="AT6" s="55" t="s">
        <v>168</v>
      </c>
      <c r="AU6" s="55"/>
      <c r="AV6" s="55"/>
    </row>
    <row r="7" spans="1:48" ht="45" x14ac:dyDescent="0.25">
      <c r="A7" s="55" t="s">
        <v>169</v>
      </c>
      <c r="B7" s="59">
        <v>1052437</v>
      </c>
      <c r="C7" s="46">
        <v>26358</v>
      </c>
      <c r="D7" s="44">
        <f t="shared" ca="1" si="0"/>
        <v>45</v>
      </c>
      <c r="E7" s="44" t="s">
        <v>157</v>
      </c>
      <c r="F7" s="55" t="s">
        <v>171</v>
      </c>
      <c r="G7" s="55">
        <v>78120</v>
      </c>
      <c r="H7" s="55" t="s">
        <v>172</v>
      </c>
      <c r="I7" s="55" t="s">
        <v>170</v>
      </c>
      <c r="J7" s="55" t="s">
        <v>174</v>
      </c>
      <c r="K7" s="55" t="s">
        <v>14</v>
      </c>
      <c r="L7" s="55" t="s">
        <v>15</v>
      </c>
      <c r="M7" s="55" t="s">
        <v>303</v>
      </c>
      <c r="N7" s="46">
        <v>36591</v>
      </c>
      <c r="O7" s="55">
        <f ca="1">INT((TODAY()-N7)/365)</f>
        <v>17</v>
      </c>
      <c r="P7" s="55" t="s">
        <v>304</v>
      </c>
      <c r="Q7" s="56">
        <v>35578</v>
      </c>
      <c r="R7" s="57">
        <f ca="1">INT((TODAY()-Q7)/365)</f>
        <v>20</v>
      </c>
      <c r="S7" s="57"/>
      <c r="T7" s="56"/>
      <c r="U7" s="57"/>
      <c r="V7" s="57"/>
      <c r="W7" s="56"/>
      <c r="X7" s="57"/>
      <c r="Y7" s="55" t="s">
        <v>173</v>
      </c>
      <c r="Z7" s="55">
        <v>1.25</v>
      </c>
      <c r="AA7" s="55" t="s">
        <v>175</v>
      </c>
      <c r="AB7" s="46">
        <v>35977</v>
      </c>
      <c r="AC7" s="46">
        <v>35977</v>
      </c>
      <c r="AD7" s="46">
        <v>38062</v>
      </c>
      <c r="AE7" s="46"/>
      <c r="AF7" s="55" t="s">
        <v>120</v>
      </c>
      <c r="AG7" s="55" t="s">
        <v>121</v>
      </c>
      <c r="AH7" s="50" t="s">
        <v>305</v>
      </c>
      <c r="AI7" s="51" t="s">
        <v>382</v>
      </c>
      <c r="AJ7" s="396">
        <v>7</v>
      </c>
      <c r="AK7" s="397">
        <v>43164</v>
      </c>
      <c r="AL7" s="396" t="b">
        <f t="shared" ref="AL7:AL42" ca="1" si="1">IF($A$1&gt;=$AK7,AJ7+1)</f>
        <v>0</v>
      </c>
      <c r="AM7" s="400">
        <v>475</v>
      </c>
      <c r="AN7" s="426">
        <v>15</v>
      </c>
      <c r="AO7" s="60">
        <v>1</v>
      </c>
      <c r="AP7" s="58" t="s">
        <v>123</v>
      </c>
      <c r="AQ7" s="55" t="s">
        <v>124</v>
      </c>
      <c r="AR7" s="55" t="s">
        <v>121</v>
      </c>
      <c r="AS7" s="55" t="s">
        <v>161</v>
      </c>
      <c r="AT7" s="55" t="s">
        <v>176</v>
      </c>
      <c r="AU7" s="61" t="s">
        <v>126</v>
      </c>
      <c r="AV7" s="55">
        <v>90</v>
      </c>
    </row>
    <row r="8" spans="1:48" ht="45" x14ac:dyDescent="0.25">
      <c r="A8" s="55" t="s">
        <v>177</v>
      </c>
      <c r="B8" s="55">
        <v>2026954</v>
      </c>
      <c r="C8" s="46">
        <v>24692</v>
      </c>
      <c r="D8" s="44">
        <f t="shared" ca="1" si="0"/>
        <v>50</v>
      </c>
      <c r="E8" s="44" t="s">
        <v>157</v>
      </c>
      <c r="F8" s="55"/>
      <c r="G8" s="55"/>
      <c r="H8" s="55"/>
      <c r="I8" s="55" t="s">
        <v>178</v>
      </c>
      <c r="J8" s="55" t="s">
        <v>179</v>
      </c>
      <c r="K8" s="55" t="s">
        <v>15</v>
      </c>
      <c r="L8" s="55"/>
      <c r="M8" s="55"/>
      <c r="N8" s="55"/>
      <c r="O8" s="55"/>
      <c r="P8" s="55"/>
      <c r="Q8" s="57"/>
      <c r="R8" s="57"/>
      <c r="S8" s="57"/>
      <c r="T8" s="57"/>
      <c r="U8" s="57"/>
      <c r="V8" s="57"/>
      <c r="W8" s="57"/>
      <c r="X8" s="57"/>
      <c r="Y8" s="55"/>
      <c r="Z8" s="55"/>
      <c r="AA8" s="55" t="s">
        <v>180</v>
      </c>
      <c r="AB8" s="46">
        <v>42750</v>
      </c>
      <c r="AC8" s="46">
        <v>42750</v>
      </c>
      <c r="AD8" s="46">
        <v>42750</v>
      </c>
      <c r="AE8" s="55"/>
      <c r="AF8" s="55" t="s">
        <v>181</v>
      </c>
      <c r="AG8" s="46">
        <v>43115</v>
      </c>
      <c r="AH8" s="46"/>
      <c r="AI8" s="51" t="e">
        <v>#N/A</v>
      </c>
      <c r="AJ8" s="400"/>
      <c r="AK8" s="401"/>
      <c r="AL8" s="396"/>
      <c r="AM8" s="400"/>
      <c r="AN8" s="426">
        <v>0</v>
      </c>
      <c r="AO8" s="55" t="s">
        <v>182</v>
      </c>
      <c r="AP8" s="55" t="s">
        <v>121</v>
      </c>
      <c r="AQ8" s="55" t="s">
        <v>124</v>
      </c>
      <c r="AR8" s="55" t="s">
        <v>121</v>
      </c>
      <c r="AS8" s="55" t="s">
        <v>121</v>
      </c>
      <c r="AT8" s="55" t="s">
        <v>121</v>
      </c>
      <c r="AU8" s="55" t="s">
        <v>121</v>
      </c>
      <c r="AV8" s="55" t="s">
        <v>121</v>
      </c>
    </row>
    <row r="9" spans="1:48" ht="30" x14ac:dyDescent="0.25">
      <c r="A9" s="55" t="s">
        <v>183</v>
      </c>
      <c r="B9" s="55">
        <v>2065798</v>
      </c>
      <c r="C9" s="46">
        <v>30494</v>
      </c>
      <c r="D9" s="44">
        <f t="shared" ca="1" si="0"/>
        <v>34</v>
      </c>
      <c r="E9" s="44" t="s">
        <v>157</v>
      </c>
      <c r="F9" s="55" t="s">
        <v>184</v>
      </c>
      <c r="G9" s="55">
        <v>75020</v>
      </c>
      <c r="H9" s="55" t="s">
        <v>115</v>
      </c>
      <c r="I9" s="55" t="s">
        <v>178</v>
      </c>
      <c r="J9" s="55" t="s">
        <v>179</v>
      </c>
      <c r="K9" s="55" t="s">
        <v>15</v>
      </c>
      <c r="L9" s="55"/>
      <c r="M9" s="55"/>
      <c r="N9" s="55"/>
      <c r="O9" s="55"/>
      <c r="P9" s="55"/>
      <c r="Q9" s="57"/>
      <c r="R9" s="57"/>
      <c r="S9" s="57"/>
      <c r="T9" s="57"/>
      <c r="U9" s="57"/>
      <c r="V9" s="57"/>
      <c r="W9" s="57"/>
      <c r="X9" s="57"/>
      <c r="Y9" s="55" t="s">
        <v>185</v>
      </c>
      <c r="Z9" s="55"/>
      <c r="AA9" s="55" t="s">
        <v>186</v>
      </c>
      <c r="AB9" s="46">
        <v>42095</v>
      </c>
      <c r="AC9" s="46">
        <v>42095</v>
      </c>
      <c r="AD9" s="46">
        <v>42095</v>
      </c>
      <c r="AE9" s="55"/>
      <c r="AF9" s="55" t="s">
        <v>120</v>
      </c>
      <c r="AG9" s="55" t="s">
        <v>121</v>
      </c>
      <c r="AH9" s="50" t="s">
        <v>306</v>
      </c>
      <c r="AI9" s="51" t="s">
        <v>384</v>
      </c>
      <c r="AJ9" s="396">
        <v>1</v>
      </c>
      <c r="AK9" s="397">
        <v>43189</v>
      </c>
      <c r="AL9" s="396" t="b">
        <f t="shared" ca="1" si="1"/>
        <v>0</v>
      </c>
      <c r="AM9" s="400">
        <v>366</v>
      </c>
      <c r="AN9" s="426">
        <v>15</v>
      </c>
      <c r="AO9" s="58">
        <v>1</v>
      </c>
      <c r="AP9" s="55" t="s">
        <v>123</v>
      </c>
      <c r="AQ9" s="55" t="s">
        <v>124</v>
      </c>
      <c r="AR9" s="55" t="s">
        <v>187</v>
      </c>
      <c r="AS9" s="55" t="s">
        <v>121</v>
      </c>
      <c r="AT9" s="55" t="s">
        <v>178</v>
      </c>
      <c r="AU9" s="55"/>
      <c r="AV9" s="55"/>
    </row>
    <row r="10" spans="1:48" ht="45" x14ac:dyDescent="0.25">
      <c r="A10" s="55" t="s">
        <v>188</v>
      </c>
      <c r="B10" s="59">
        <v>1004931</v>
      </c>
      <c r="C10" s="46">
        <v>23104</v>
      </c>
      <c r="D10" s="44">
        <f t="shared" ca="1" si="0"/>
        <v>54</v>
      </c>
      <c r="E10" s="44" t="s">
        <v>113</v>
      </c>
      <c r="F10" s="55" t="s">
        <v>189</v>
      </c>
      <c r="G10" s="55">
        <v>94550</v>
      </c>
      <c r="H10" s="55" t="s">
        <v>190</v>
      </c>
      <c r="I10" s="55" t="s">
        <v>178</v>
      </c>
      <c r="J10" s="55" t="s">
        <v>179</v>
      </c>
      <c r="K10" s="55" t="s">
        <v>15</v>
      </c>
      <c r="L10" s="55"/>
      <c r="M10" s="55"/>
      <c r="N10" s="55"/>
      <c r="O10" s="55"/>
      <c r="P10" s="55"/>
      <c r="Q10" s="57"/>
      <c r="R10" s="57"/>
      <c r="S10" s="57"/>
      <c r="T10" s="57"/>
      <c r="U10" s="57"/>
      <c r="V10" s="57"/>
      <c r="W10" s="57"/>
      <c r="X10" s="57"/>
      <c r="Y10" s="55" t="s">
        <v>191</v>
      </c>
      <c r="Z10" s="55">
        <v>1.17</v>
      </c>
      <c r="AA10" s="55" t="s">
        <v>192</v>
      </c>
      <c r="AB10" s="46">
        <v>31558</v>
      </c>
      <c r="AC10" s="46">
        <v>36500</v>
      </c>
      <c r="AD10" s="46">
        <v>36500</v>
      </c>
      <c r="AE10" s="46"/>
      <c r="AF10" s="55" t="s">
        <v>120</v>
      </c>
      <c r="AG10" s="55" t="s">
        <v>121</v>
      </c>
      <c r="AH10" s="50" t="s">
        <v>307</v>
      </c>
      <c r="AI10" s="51" t="s">
        <v>378</v>
      </c>
      <c r="AJ10" s="396">
        <v>10</v>
      </c>
      <c r="AK10" s="397">
        <v>43264</v>
      </c>
      <c r="AL10" s="396" t="b">
        <f t="shared" ca="1" si="1"/>
        <v>0</v>
      </c>
      <c r="AM10" s="400">
        <v>459</v>
      </c>
      <c r="AN10" s="426">
        <v>12</v>
      </c>
      <c r="AO10" s="58">
        <v>0.8</v>
      </c>
      <c r="AP10" s="55" t="s">
        <v>193</v>
      </c>
      <c r="AQ10" s="55" t="s">
        <v>194</v>
      </c>
      <c r="AR10" s="55" t="s">
        <v>121</v>
      </c>
      <c r="AS10" s="55" t="s">
        <v>121</v>
      </c>
      <c r="AT10" s="55" t="s">
        <v>178</v>
      </c>
      <c r="AU10" s="61" t="s">
        <v>126</v>
      </c>
      <c r="AV10" s="55">
        <v>97</v>
      </c>
    </row>
    <row r="11" spans="1:48" ht="45" x14ac:dyDescent="0.25">
      <c r="A11" s="55" t="s">
        <v>195</v>
      </c>
      <c r="B11" s="59">
        <v>1002500</v>
      </c>
      <c r="C11" s="46">
        <v>17567</v>
      </c>
      <c r="D11" s="44">
        <f t="shared" ca="1" si="0"/>
        <v>69</v>
      </c>
      <c r="E11" s="44" t="s">
        <v>157</v>
      </c>
      <c r="F11" s="55" t="s">
        <v>197</v>
      </c>
      <c r="G11" s="55">
        <v>75007</v>
      </c>
      <c r="H11" s="55" t="s">
        <v>115</v>
      </c>
      <c r="I11" s="55" t="s">
        <v>196</v>
      </c>
      <c r="J11" s="55" t="s">
        <v>174</v>
      </c>
      <c r="K11" s="55" t="s">
        <v>14</v>
      </c>
      <c r="L11" s="55" t="s">
        <v>15</v>
      </c>
      <c r="M11" s="55"/>
      <c r="N11" s="46"/>
      <c r="O11" s="55"/>
      <c r="P11" s="55"/>
      <c r="Q11" s="56"/>
      <c r="R11" s="57"/>
      <c r="S11" s="57"/>
      <c r="T11" s="56"/>
      <c r="U11" s="57"/>
      <c r="V11" s="57"/>
      <c r="W11" s="56"/>
      <c r="X11" s="57"/>
      <c r="Y11" s="55" t="s">
        <v>121</v>
      </c>
      <c r="Z11" s="55" t="s">
        <v>121</v>
      </c>
      <c r="AA11" s="55" t="s">
        <v>196</v>
      </c>
      <c r="AB11" s="46">
        <v>31625</v>
      </c>
      <c r="AC11" s="46">
        <v>34060</v>
      </c>
      <c r="AD11" s="46">
        <v>34060</v>
      </c>
      <c r="AE11" s="46"/>
      <c r="AF11" s="55" t="s">
        <v>198</v>
      </c>
      <c r="AG11" s="55" t="s">
        <v>121</v>
      </c>
      <c r="AH11" s="55"/>
      <c r="AI11" s="51" t="e">
        <v>#N/A</v>
      </c>
      <c r="AJ11" s="400"/>
      <c r="AK11" s="401"/>
      <c r="AL11" s="396"/>
      <c r="AM11" s="400"/>
      <c r="AN11" s="426"/>
      <c r="AO11" s="62" t="s">
        <v>200</v>
      </c>
      <c r="AP11" s="61" t="s">
        <v>126</v>
      </c>
      <c r="AQ11" s="55" t="s">
        <v>124</v>
      </c>
      <c r="AR11" s="55" t="s">
        <v>121</v>
      </c>
      <c r="AS11" s="55" t="s">
        <v>121</v>
      </c>
      <c r="AT11" s="55" t="s">
        <v>201</v>
      </c>
      <c r="AU11" s="61" t="s">
        <v>126</v>
      </c>
      <c r="AV11" s="55">
        <v>110</v>
      </c>
    </row>
    <row r="12" spans="1:48" s="411" customFormat="1" ht="60" x14ac:dyDescent="0.25">
      <c r="A12" s="402" t="s">
        <v>205</v>
      </c>
      <c r="B12" s="403">
        <v>1046705</v>
      </c>
      <c r="C12" s="404">
        <v>25599</v>
      </c>
      <c r="D12" s="405">
        <f t="shared" ca="1" si="0"/>
        <v>47</v>
      </c>
      <c r="E12" s="405" t="s">
        <v>113</v>
      </c>
      <c r="F12" s="402"/>
      <c r="G12" s="402">
        <v>75001</v>
      </c>
      <c r="H12" s="402" t="s">
        <v>115</v>
      </c>
      <c r="I12" s="402" t="s">
        <v>116</v>
      </c>
      <c r="J12" s="402"/>
      <c r="K12" s="402" t="s">
        <v>14</v>
      </c>
      <c r="L12" s="402"/>
      <c r="M12" s="402"/>
      <c r="N12" s="404"/>
      <c r="O12" s="402"/>
      <c r="P12" s="402"/>
      <c r="Q12" s="404"/>
      <c r="R12" s="402"/>
      <c r="S12" s="402"/>
      <c r="T12" s="404"/>
      <c r="U12" s="402"/>
      <c r="V12" s="402"/>
      <c r="W12" s="404"/>
      <c r="X12" s="402"/>
      <c r="Y12" s="402"/>
      <c r="Z12" s="402"/>
      <c r="AA12" s="402" t="s">
        <v>206</v>
      </c>
      <c r="AB12" s="404"/>
      <c r="AC12" s="404"/>
      <c r="AD12" s="404"/>
      <c r="AE12" s="404"/>
      <c r="AF12" s="402" t="s">
        <v>120</v>
      </c>
      <c r="AG12" s="402"/>
      <c r="AH12" s="402"/>
      <c r="AI12" s="406" t="e">
        <v>#N/A</v>
      </c>
      <c r="AJ12" s="407"/>
      <c r="AK12" s="408"/>
      <c r="AL12" s="409"/>
      <c r="AM12" s="407"/>
      <c r="AN12" s="427">
        <v>15</v>
      </c>
      <c r="AO12" s="410"/>
      <c r="AP12" s="402"/>
      <c r="AQ12" s="402"/>
      <c r="AR12" s="402"/>
      <c r="AS12" s="402"/>
      <c r="AT12" s="402"/>
      <c r="AU12" s="402"/>
      <c r="AV12" s="402"/>
    </row>
    <row r="13" spans="1:48" ht="45" x14ac:dyDescent="0.25">
      <c r="A13" s="55" t="s">
        <v>207</v>
      </c>
      <c r="B13" s="59">
        <v>649247</v>
      </c>
      <c r="C13" s="46">
        <v>22187</v>
      </c>
      <c r="D13" s="44">
        <f t="shared" ca="1" si="0"/>
        <v>57</v>
      </c>
      <c r="E13" s="44" t="s">
        <v>113</v>
      </c>
      <c r="F13" s="55" t="s">
        <v>208</v>
      </c>
      <c r="G13" s="55">
        <v>92320</v>
      </c>
      <c r="H13" s="55" t="s">
        <v>209</v>
      </c>
      <c r="I13" s="55" t="s">
        <v>178</v>
      </c>
      <c r="J13" s="55" t="s">
        <v>179</v>
      </c>
      <c r="K13" s="55" t="s">
        <v>14</v>
      </c>
      <c r="L13" s="55" t="s">
        <v>15</v>
      </c>
      <c r="M13" s="55" t="s">
        <v>308</v>
      </c>
      <c r="N13" s="46">
        <v>35566</v>
      </c>
      <c r="O13" s="55">
        <f ca="1">INT((TODAY()-N13)/365)</f>
        <v>20</v>
      </c>
      <c r="P13" s="55"/>
      <c r="Q13" s="56"/>
      <c r="R13" s="57"/>
      <c r="S13" s="57"/>
      <c r="T13" s="56"/>
      <c r="U13" s="57"/>
      <c r="V13" s="57"/>
      <c r="W13" s="56"/>
      <c r="X13" s="57"/>
      <c r="Y13" s="55" t="s">
        <v>191</v>
      </c>
      <c r="Z13" s="55">
        <v>1.25</v>
      </c>
      <c r="AA13" s="55" t="s">
        <v>180</v>
      </c>
      <c r="AB13" s="46">
        <v>29118</v>
      </c>
      <c r="AC13" s="46">
        <v>29118</v>
      </c>
      <c r="AD13" s="63">
        <v>29118</v>
      </c>
      <c r="AE13" s="63"/>
      <c r="AF13" s="55" t="s">
        <v>120</v>
      </c>
      <c r="AG13" s="55" t="s">
        <v>121</v>
      </c>
      <c r="AH13" s="50" t="s">
        <v>122</v>
      </c>
      <c r="AI13" s="51" t="s">
        <v>376</v>
      </c>
      <c r="AJ13" s="396">
        <v>8</v>
      </c>
      <c r="AK13" s="397">
        <v>43281</v>
      </c>
      <c r="AL13" s="396" t="b">
        <f t="shared" ca="1" si="1"/>
        <v>0</v>
      </c>
      <c r="AM13" s="400">
        <v>499</v>
      </c>
      <c r="AN13" s="426">
        <v>12</v>
      </c>
      <c r="AO13" s="60">
        <v>1</v>
      </c>
      <c r="AP13" s="55" t="s">
        <v>193</v>
      </c>
      <c r="AQ13" s="55" t="s">
        <v>124</v>
      </c>
      <c r="AR13" s="55" t="s">
        <v>121</v>
      </c>
      <c r="AS13" s="55" t="s">
        <v>121</v>
      </c>
      <c r="AT13" s="55" t="s">
        <v>178</v>
      </c>
      <c r="AU13" s="61" t="s">
        <v>126</v>
      </c>
      <c r="AV13" s="55">
        <v>110</v>
      </c>
    </row>
    <row r="14" spans="1:48" ht="30" x14ac:dyDescent="0.25">
      <c r="A14" s="55" t="s">
        <v>210</v>
      </c>
      <c r="B14" s="55">
        <v>2025682</v>
      </c>
      <c r="C14" s="46">
        <v>31123</v>
      </c>
      <c r="D14" s="44">
        <f t="shared" ca="1" si="0"/>
        <v>32</v>
      </c>
      <c r="E14" s="44" t="s">
        <v>113</v>
      </c>
      <c r="F14" s="55"/>
      <c r="G14" s="55"/>
      <c r="H14" s="55"/>
      <c r="I14" s="55" t="s">
        <v>178</v>
      </c>
      <c r="J14" s="55" t="s">
        <v>179</v>
      </c>
      <c r="K14" s="55"/>
      <c r="L14" s="55"/>
      <c r="M14" s="55"/>
      <c r="N14" s="55"/>
      <c r="O14" s="55"/>
      <c r="P14" s="55"/>
      <c r="Q14" s="57"/>
      <c r="R14" s="57"/>
      <c r="S14" s="57"/>
      <c r="T14" s="57"/>
      <c r="U14" s="57"/>
      <c r="V14" s="57"/>
      <c r="W14" s="57"/>
      <c r="X14" s="57"/>
      <c r="Y14" s="55"/>
      <c r="Z14" s="55"/>
      <c r="AA14" s="55" t="s">
        <v>211</v>
      </c>
      <c r="AB14" s="46">
        <v>42552</v>
      </c>
      <c r="AC14" s="46">
        <v>42552</v>
      </c>
      <c r="AD14" s="46">
        <v>42552</v>
      </c>
      <c r="AE14" s="55"/>
      <c r="AF14" s="55" t="s">
        <v>181</v>
      </c>
      <c r="AG14" s="46">
        <v>42917</v>
      </c>
      <c r="AH14" s="46"/>
      <c r="AI14" s="51" t="e">
        <v>#N/A</v>
      </c>
      <c r="AJ14" s="400"/>
      <c r="AK14" s="401"/>
      <c r="AL14" s="396"/>
      <c r="AM14" s="400"/>
      <c r="AN14" s="426">
        <v>0</v>
      </c>
      <c r="AO14" s="55" t="s">
        <v>182</v>
      </c>
      <c r="AP14" s="55" t="s">
        <v>121</v>
      </c>
      <c r="AQ14" s="55" t="s">
        <v>124</v>
      </c>
      <c r="AR14" s="55" t="s">
        <v>121</v>
      </c>
      <c r="AS14" s="55" t="s">
        <v>121</v>
      </c>
      <c r="AT14" s="55" t="s">
        <v>121</v>
      </c>
      <c r="AU14" s="55" t="s">
        <v>121</v>
      </c>
      <c r="AV14" s="55" t="s">
        <v>121</v>
      </c>
    </row>
    <row r="15" spans="1:48" ht="45" x14ac:dyDescent="0.25">
      <c r="A15" s="55" t="s">
        <v>212</v>
      </c>
      <c r="B15" s="55">
        <v>1055830</v>
      </c>
      <c r="C15" s="46">
        <v>27100</v>
      </c>
      <c r="D15" s="44">
        <f t="shared" ca="1" si="0"/>
        <v>43</v>
      </c>
      <c r="E15" s="44" t="s">
        <v>113</v>
      </c>
      <c r="F15" s="55" t="s">
        <v>214</v>
      </c>
      <c r="G15" s="55">
        <v>77178</v>
      </c>
      <c r="H15" s="55" t="s">
        <v>215</v>
      </c>
      <c r="I15" s="55" t="s">
        <v>213</v>
      </c>
      <c r="J15" s="55" t="s">
        <v>217</v>
      </c>
      <c r="K15" s="55" t="s">
        <v>14</v>
      </c>
      <c r="L15" s="55" t="s">
        <v>309</v>
      </c>
      <c r="M15" s="55" t="s">
        <v>310</v>
      </c>
      <c r="N15" s="46">
        <v>38950</v>
      </c>
      <c r="O15" s="55">
        <f ca="1">INT((TODAY()-N15)/365)</f>
        <v>11</v>
      </c>
      <c r="P15" s="55" t="s">
        <v>311</v>
      </c>
      <c r="Q15" s="56">
        <v>37988</v>
      </c>
      <c r="R15" s="57">
        <f ca="1">INT((TODAY()-Q15)/365)</f>
        <v>14</v>
      </c>
      <c r="S15" s="57" t="s">
        <v>312</v>
      </c>
      <c r="T15" s="56">
        <v>39770</v>
      </c>
      <c r="U15" s="57">
        <f ca="1">INT((TODAY()-T15)/365)</f>
        <v>9</v>
      </c>
      <c r="V15" s="57"/>
      <c r="W15" s="56"/>
      <c r="X15" s="57"/>
      <c r="Y15" s="55" t="s">
        <v>216</v>
      </c>
      <c r="Z15" s="55">
        <v>1.5</v>
      </c>
      <c r="AA15" s="55" t="s">
        <v>119</v>
      </c>
      <c r="AB15" s="46">
        <v>36283</v>
      </c>
      <c r="AC15" s="46">
        <v>36283</v>
      </c>
      <c r="AD15" s="64">
        <v>36283</v>
      </c>
      <c r="AE15" s="63"/>
      <c r="AF15" s="55" t="s">
        <v>120</v>
      </c>
      <c r="AG15" s="55" t="s">
        <v>121</v>
      </c>
      <c r="AH15" s="50" t="s">
        <v>307</v>
      </c>
      <c r="AI15" s="51" t="s">
        <v>378</v>
      </c>
      <c r="AJ15" s="396">
        <v>7</v>
      </c>
      <c r="AK15" s="397">
        <v>43261</v>
      </c>
      <c r="AL15" s="396" t="b">
        <f t="shared" ca="1" si="1"/>
        <v>0</v>
      </c>
      <c r="AM15" s="400">
        <v>403</v>
      </c>
      <c r="AN15" s="426">
        <v>10</v>
      </c>
      <c r="AO15" s="52">
        <v>1</v>
      </c>
      <c r="AP15" s="58" t="s">
        <v>123</v>
      </c>
      <c r="AQ15" s="55" t="s">
        <v>124</v>
      </c>
      <c r="AR15" s="55" t="s">
        <v>121</v>
      </c>
      <c r="AS15" s="55" t="s">
        <v>204</v>
      </c>
      <c r="AT15" s="55" t="s">
        <v>218</v>
      </c>
      <c r="AU15" s="61" t="s">
        <v>126</v>
      </c>
      <c r="AV15" s="55">
        <v>94.5</v>
      </c>
    </row>
    <row r="16" spans="1:48" ht="45" x14ac:dyDescent="0.25">
      <c r="A16" s="55" t="s">
        <v>219</v>
      </c>
      <c r="B16" s="59">
        <v>668504</v>
      </c>
      <c r="C16" s="46">
        <v>22087</v>
      </c>
      <c r="D16" s="44">
        <f t="shared" ca="1" si="0"/>
        <v>57</v>
      </c>
      <c r="E16" s="44" t="s">
        <v>113</v>
      </c>
      <c r="F16" s="55" t="s">
        <v>220</v>
      </c>
      <c r="G16" s="55">
        <v>91200</v>
      </c>
      <c r="H16" s="55" t="s">
        <v>221</v>
      </c>
      <c r="I16" s="55" t="s">
        <v>170</v>
      </c>
      <c r="J16" s="55" t="s">
        <v>222</v>
      </c>
      <c r="K16" s="55" t="s">
        <v>14</v>
      </c>
      <c r="L16" s="55" t="s">
        <v>15</v>
      </c>
      <c r="M16" s="55" t="s">
        <v>313</v>
      </c>
      <c r="N16" s="46">
        <v>34192</v>
      </c>
      <c r="O16" s="55">
        <f ca="1">INT((TODAY()-N16)/365)</f>
        <v>24</v>
      </c>
      <c r="P16" s="55"/>
      <c r="Q16" s="56"/>
      <c r="R16" s="57"/>
      <c r="S16" s="57"/>
      <c r="T16" s="56"/>
      <c r="U16" s="57"/>
      <c r="V16" s="57"/>
      <c r="W16" s="56"/>
      <c r="X16" s="57"/>
      <c r="Y16" s="55" t="s">
        <v>163</v>
      </c>
      <c r="Z16" s="55">
        <v>0.75</v>
      </c>
      <c r="AA16" s="55" t="s">
        <v>223</v>
      </c>
      <c r="AB16" s="46">
        <v>30783</v>
      </c>
      <c r="AC16" s="46">
        <v>37013</v>
      </c>
      <c r="AD16" s="63" t="s">
        <v>126</v>
      </c>
      <c r="AE16" s="63"/>
      <c r="AF16" s="55" t="s">
        <v>120</v>
      </c>
      <c r="AG16" s="55" t="s">
        <v>121</v>
      </c>
      <c r="AH16" s="50" t="s">
        <v>122</v>
      </c>
      <c r="AI16" s="51" t="s">
        <v>376</v>
      </c>
      <c r="AJ16" s="396">
        <v>8</v>
      </c>
      <c r="AK16" s="397">
        <v>43652</v>
      </c>
      <c r="AL16" s="396" t="b">
        <f t="shared" ca="1" si="1"/>
        <v>0</v>
      </c>
      <c r="AM16" s="400">
        <v>499</v>
      </c>
      <c r="AN16" s="426">
        <v>0</v>
      </c>
      <c r="AO16" s="60">
        <v>1</v>
      </c>
      <c r="AP16" s="55" t="s">
        <v>123</v>
      </c>
      <c r="AQ16" s="55" t="s">
        <v>124</v>
      </c>
      <c r="AR16" s="55" t="s">
        <v>121</v>
      </c>
      <c r="AS16" s="55" t="s">
        <v>224</v>
      </c>
      <c r="AT16" s="55" t="s">
        <v>223</v>
      </c>
      <c r="AU16" s="61" t="s">
        <v>126</v>
      </c>
      <c r="AV16" s="55">
        <v>110</v>
      </c>
    </row>
    <row r="17" spans="1:48" ht="45" x14ac:dyDescent="0.25">
      <c r="A17" s="55" t="s">
        <v>226</v>
      </c>
      <c r="B17" s="55">
        <v>1010036</v>
      </c>
      <c r="C17" s="46">
        <v>25435</v>
      </c>
      <c r="D17" s="44">
        <f t="shared" ca="1" si="0"/>
        <v>48</v>
      </c>
      <c r="E17" s="44" t="s">
        <v>157</v>
      </c>
      <c r="F17" s="55" t="s">
        <v>227</v>
      </c>
      <c r="G17" s="55">
        <v>75007</v>
      </c>
      <c r="H17" s="55" t="s">
        <v>115</v>
      </c>
      <c r="I17" s="55" t="s">
        <v>156</v>
      </c>
      <c r="J17" s="55" t="s">
        <v>158</v>
      </c>
      <c r="K17" s="55" t="s">
        <v>14</v>
      </c>
      <c r="L17" s="55" t="s">
        <v>15</v>
      </c>
      <c r="M17" s="55"/>
      <c r="N17" s="46"/>
      <c r="O17" s="55"/>
      <c r="P17" s="55"/>
      <c r="Q17" s="56"/>
      <c r="R17" s="57"/>
      <c r="S17" s="57"/>
      <c r="T17" s="56"/>
      <c r="U17" s="57"/>
      <c r="V17" s="57"/>
      <c r="W17" s="56"/>
      <c r="X17" s="57"/>
      <c r="Y17" s="55"/>
      <c r="Z17" s="55"/>
      <c r="AA17" s="55" t="s">
        <v>228</v>
      </c>
      <c r="AB17" s="46">
        <v>32202</v>
      </c>
      <c r="AC17" s="46">
        <v>42632</v>
      </c>
      <c r="AD17" s="46">
        <v>42632</v>
      </c>
      <c r="AE17" s="55"/>
      <c r="AF17" s="55" t="s">
        <v>120</v>
      </c>
      <c r="AG17" s="55"/>
      <c r="AH17" s="65">
        <v>4832</v>
      </c>
      <c r="AI17" s="51" t="s">
        <v>369</v>
      </c>
      <c r="AJ17" s="396">
        <v>8</v>
      </c>
      <c r="AK17" s="397">
        <v>43099</v>
      </c>
      <c r="AL17" s="396">
        <f t="shared" ca="1" si="1"/>
        <v>9</v>
      </c>
      <c r="AM17" s="400">
        <v>475</v>
      </c>
      <c r="AN17" s="426">
        <v>0</v>
      </c>
      <c r="AO17" s="58">
        <v>1</v>
      </c>
      <c r="AP17" s="55"/>
      <c r="AQ17" s="55" t="s">
        <v>15</v>
      </c>
      <c r="AR17" s="55"/>
      <c r="AS17" s="55" t="s">
        <v>229</v>
      </c>
      <c r="AT17" s="55"/>
      <c r="AU17" s="55"/>
      <c r="AV17" s="55"/>
    </row>
    <row r="18" spans="1:48" ht="60" x14ac:dyDescent="0.25">
      <c r="A18" s="55" t="s">
        <v>230</v>
      </c>
      <c r="B18" s="59">
        <v>1011293</v>
      </c>
      <c r="C18" s="46">
        <v>24585</v>
      </c>
      <c r="D18" s="44">
        <f t="shared" ca="1" si="0"/>
        <v>50</v>
      </c>
      <c r="E18" s="44" t="s">
        <v>113</v>
      </c>
      <c r="F18" s="55" t="s">
        <v>231</v>
      </c>
      <c r="G18" s="55">
        <v>92220</v>
      </c>
      <c r="H18" s="55" t="s">
        <v>232</v>
      </c>
      <c r="I18" s="55" t="s">
        <v>178</v>
      </c>
      <c r="J18" s="55" t="s">
        <v>179</v>
      </c>
      <c r="K18" s="55" t="s">
        <v>14</v>
      </c>
      <c r="L18" s="55" t="s">
        <v>314</v>
      </c>
      <c r="M18" s="55" t="s">
        <v>315</v>
      </c>
      <c r="N18" s="46">
        <v>36658</v>
      </c>
      <c r="O18" s="55">
        <f ca="1">INT((TODAY()-N18)/365)</f>
        <v>17</v>
      </c>
      <c r="P18" s="55" t="s">
        <v>316</v>
      </c>
      <c r="Q18" s="56">
        <v>35196</v>
      </c>
      <c r="R18" s="57">
        <f ca="1">INT((TODAY()-Q18)/365)</f>
        <v>21</v>
      </c>
      <c r="S18" s="57"/>
      <c r="T18" s="56"/>
      <c r="U18" s="57"/>
      <c r="V18" s="57"/>
      <c r="W18" s="56"/>
      <c r="X18" s="57"/>
      <c r="Y18" s="55" t="s">
        <v>191</v>
      </c>
      <c r="Z18" s="55">
        <v>1</v>
      </c>
      <c r="AA18" s="55" t="s">
        <v>233</v>
      </c>
      <c r="AB18" s="46">
        <v>32325</v>
      </c>
      <c r="AC18" s="63">
        <v>35551</v>
      </c>
      <c r="AD18" s="63">
        <v>35551</v>
      </c>
      <c r="AE18" s="63"/>
      <c r="AF18" s="55" t="s">
        <v>120</v>
      </c>
      <c r="AG18" s="55" t="s">
        <v>121</v>
      </c>
      <c r="AH18" s="50" t="s">
        <v>122</v>
      </c>
      <c r="AI18" s="51" t="s">
        <v>376</v>
      </c>
      <c r="AJ18" s="396">
        <v>8</v>
      </c>
      <c r="AK18" s="397">
        <v>43747</v>
      </c>
      <c r="AL18" s="396" t="b">
        <f t="shared" ca="1" si="1"/>
        <v>0</v>
      </c>
      <c r="AM18" s="400">
        <v>499</v>
      </c>
      <c r="AN18" s="426">
        <v>12</v>
      </c>
      <c r="AO18" s="60">
        <v>1</v>
      </c>
      <c r="AP18" s="55" t="s">
        <v>193</v>
      </c>
      <c r="AQ18" s="55" t="s">
        <v>124</v>
      </c>
      <c r="AR18" s="55" t="s">
        <v>121</v>
      </c>
      <c r="AS18" s="55" t="s">
        <v>121</v>
      </c>
      <c r="AT18" s="55" t="s">
        <v>178</v>
      </c>
      <c r="AU18" s="61" t="s">
        <v>126</v>
      </c>
      <c r="AV18" s="55">
        <v>110</v>
      </c>
    </row>
    <row r="19" spans="1:48" ht="45" x14ac:dyDescent="0.25">
      <c r="A19" s="55" t="s">
        <v>234</v>
      </c>
      <c r="B19" s="59">
        <v>894632</v>
      </c>
      <c r="C19" s="46">
        <v>21291</v>
      </c>
      <c r="D19" s="44">
        <f t="shared" ca="1" si="0"/>
        <v>59</v>
      </c>
      <c r="E19" s="44" t="s">
        <v>157</v>
      </c>
      <c r="F19" s="55" t="s">
        <v>235</v>
      </c>
      <c r="G19" s="55">
        <v>92100</v>
      </c>
      <c r="H19" s="55" t="s">
        <v>236</v>
      </c>
      <c r="I19" s="55" t="s">
        <v>178</v>
      </c>
      <c r="J19" s="55" t="s">
        <v>179</v>
      </c>
      <c r="K19" s="55" t="s">
        <v>15</v>
      </c>
      <c r="L19" s="55"/>
      <c r="M19" s="55"/>
      <c r="N19" s="55"/>
      <c r="O19" s="55"/>
      <c r="P19" s="55"/>
      <c r="Q19" s="57"/>
      <c r="R19" s="57"/>
      <c r="S19" s="57"/>
      <c r="T19" s="57"/>
      <c r="U19" s="57"/>
      <c r="V19" s="57"/>
      <c r="W19" s="57"/>
      <c r="X19" s="57"/>
      <c r="Y19" s="55" t="s">
        <v>118</v>
      </c>
      <c r="Z19" s="55">
        <v>0.66</v>
      </c>
      <c r="AA19" s="55" t="s">
        <v>180</v>
      </c>
      <c r="AB19" s="46">
        <v>36161</v>
      </c>
      <c r="AC19" s="46">
        <v>36617</v>
      </c>
      <c r="AD19" s="63">
        <v>36617</v>
      </c>
      <c r="AE19" s="63"/>
      <c r="AF19" s="55" t="s">
        <v>120</v>
      </c>
      <c r="AG19" s="55" t="s">
        <v>121</v>
      </c>
      <c r="AH19" s="50" t="s">
        <v>307</v>
      </c>
      <c r="AI19" s="51" t="s">
        <v>378</v>
      </c>
      <c r="AJ19" s="396">
        <v>7</v>
      </c>
      <c r="AK19" s="397">
        <v>43027</v>
      </c>
      <c r="AL19" s="396">
        <f t="shared" ca="1" si="1"/>
        <v>8</v>
      </c>
      <c r="AM19" s="400">
        <v>430</v>
      </c>
      <c r="AN19" s="426">
        <v>12</v>
      </c>
      <c r="AO19" s="60">
        <v>1</v>
      </c>
      <c r="AP19" s="55" t="s">
        <v>193</v>
      </c>
      <c r="AQ19" s="55" t="s">
        <v>124</v>
      </c>
      <c r="AR19" s="55" t="s">
        <v>121</v>
      </c>
      <c r="AS19" s="55" t="s">
        <v>121</v>
      </c>
      <c r="AT19" s="55" t="s">
        <v>178</v>
      </c>
      <c r="AU19" s="61" t="s">
        <v>126</v>
      </c>
      <c r="AV19" s="55">
        <v>110</v>
      </c>
    </row>
    <row r="20" spans="1:48" s="411" customFormat="1" ht="45" x14ac:dyDescent="0.25">
      <c r="A20" s="402" t="s">
        <v>237</v>
      </c>
      <c r="B20" s="402">
        <v>638399</v>
      </c>
      <c r="C20" s="404">
        <v>20781</v>
      </c>
      <c r="D20" s="405">
        <f t="shared" ca="1" si="0"/>
        <v>61</v>
      </c>
      <c r="E20" s="405" t="s">
        <v>113</v>
      </c>
      <c r="F20" s="402" t="s">
        <v>238</v>
      </c>
      <c r="G20" s="402">
        <v>91150</v>
      </c>
      <c r="H20" s="402" t="s">
        <v>239</v>
      </c>
      <c r="I20" s="402" t="s">
        <v>170</v>
      </c>
      <c r="J20" s="402" t="s">
        <v>240</v>
      </c>
      <c r="K20" s="402" t="s">
        <v>15</v>
      </c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2"/>
      <c r="X20" s="402"/>
      <c r="Y20" s="402" t="s">
        <v>163</v>
      </c>
      <c r="Z20" s="402"/>
      <c r="AA20" s="402" t="s">
        <v>223</v>
      </c>
      <c r="AB20" s="404">
        <v>28163</v>
      </c>
      <c r="AC20" s="404">
        <v>42128</v>
      </c>
      <c r="AD20" s="404">
        <v>42128</v>
      </c>
      <c r="AE20" s="402"/>
      <c r="AF20" s="402" t="s">
        <v>120</v>
      </c>
      <c r="AG20" s="402" t="s">
        <v>121</v>
      </c>
      <c r="AH20" s="412" t="s">
        <v>122</v>
      </c>
      <c r="AI20" s="406" t="s">
        <v>376</v>
      </c>
      <c r="AJ20" s="409">
        <v>7</v>
      </c>
      <c r="AK20" s="413">
        <v>43074</v>
      </c>
      <c r="AL20" s="447">
        <f t="shared" ca="1" si="1"/>
        <v>8</v>
      </c>
      <c r="AM20" s="407">
        <v>475</v>
      </c>
      <c r="AN20" s="427">
        <v>0</v>
      </c>
      <c r="AO20" s="414">
        <v>1</v>
      </c>
      <c r="AP20" s="402" t="s">
        <v>123</v>
      </c>
      <c r="AQ20" s="402" t="s">
        <v>15</v>
      </c>
      <c r="AR20" s="402" t="s">
        <v>121</v>
      </c>
      <c r="AS20" s="402" t="s">
        <v>121</v>
      </c>
      <c r="AT20" s="402" t="s">
        <v>121</v>
      </c>
      <c r="AU20" s="402"/>
      <c r="AV20" s="402"/>
    </row>
    <row r="21" spans="1:48" ht="45" x14ac:dyDescent="0.25">
      <c r="A21" s="55" t="s">
        <v>241</v>
      </c>
      <c r="B21" s="59">
        <v>1070582</v>
      </c>
      <c r="C21" s="46">
        <v>27298</v>
      </c>
      <c r="D21" s="44">
        <f t="shared" ca="1" si="0"/>
        <v>43</v>
      </c>
      <c r="E21" s="44" t="s">
        <v>113</v>
      </c>
      <c r="F21" s="66" t="s">
        <v>242</v>
      </c>
      <c r="G21" s="66">
        <v>93600</v>
      </c>
      <c r="H21" s="66" t="s">
        <v>243</v>
      </c>
      <c r="I21" s="55" t="s">
        <v>178</v>
      </c>
      <c r="J21" s="55" t="s">
        <v>174</v>
      </c>
      <c r="K21" s="55" t="s">
        <v>14</v>
      </c>
      <c r="L21" s="55"/>
      <c r="M21" s="55" t="s">
        <v>317</v>
      </c>
      <c r="N21" s="46">
        <v>37893</v>
      </c>
      <c r="O21" s="55">
        <f ca="1">INT((TODAY()-N21)/365)</f>
        <v>14</v>
      </c>
      <c r="P21" s="55"/>
      <c r="Q21" s="56"/>
      <c r="R21" s="57"/>
      <c r="S21" s="57"/>
      <c r="T21" s="56"/>
      <c r="U21" s="57"/>
      <c r="V21" s="57"/>
      <c r="W21" s="56"/>
      <c r="X21" s="57"/>
      <c r="Y21" s="55" t="s">
        <v>244</v>
      </c>
      <c r="Z21" s="55">
        <v>0.75</v>
      </c>
      <c r="AA21" s="55" t="s">
        <v>211</v>
      </c>
      <c r="AB21" s="46">
        <v>37397</v>
      </c>
      <c r="AC21" s="46">
        <v>41246</v>
      </c>
      <c r="AD21" s="46">
        <v>41246</v>
      </c>
      <c r="AE21" s="46"/>
      <c r="AF21" s="55" t="s">
        <v>245</v>
      </c>
      <c r="AG21" s="55" t="s">
        <v>121</v>
      </c>
      <c r="AH21" s="50" t="s">
        <v>307</v>
      </c>
      <c r="AI21" s="51" t="s">
        <v>378</v>
      </c>
      <c r="AJ21" s="396">
        <v>5</v>
      </c>
      <c r="AK21" s="397">
        <v>43217</v>
      </c>
      <c r="AL21" s="396" t="b">
        <f t="shared" ca="1" si="1"/>
        <v>0</v>
      </c>
      <c r="AM21" s="400">
        <v>372</v>
      </c>
      <c r="AN21" s="426">
        <v>12</v>
      </c>
      <c r="AO21" s="52">
        <v>1</v>
      </c>
      <c r="AP21" s="58" t="s">
        <v>193</v>
      </c>
      <c r="AQ21" s="61" t="s">
        <v>124</v>
      </c>
      <c r="AR21" s="55" t="s">
        <v>121</v>
      </c>
      <c r="AS21" s="55" t="s">
        <v>121</v>
      </c>
      <c r="AT21" s="55" t="s">
        <v>176</v>
      </c>
      <c r="AU21" s="61" t="s">
        <v>126</v>
      </c>
      <c r="AV21" s="55">
        <v>90</v>
      </c>
    </row>
    <row r="22" spans="1:48" ht="60" x14ac:dyDescent="0.25">
      <c r="A22" s="55" t="s">
        <v>318</v>
      </c>
      <c r="B22" s="67">
        <v>2035392</v>
      </c>
      <c r="C22" s="46">
        <v>25377</v>
      </c>
      <c r="D22" s="44">
        <f t="shared" ca="1" si="0"/>
        <v>48</v>
      </c>
      <c r="E22" s="44" t="s">
        <v>157</v>
      </c>
      <c r="F22" s="66" t="s">
        <v>319</v>
      </c>
      <c r="G22" s="66">
        <v>75015</v>
      </c>
      <c r="H22" s="66" t="s">
        <v>115</v>
      </c>
      <c r="I22" s="55" t="s">
        <v>178</v>
      </c>
      <c r="J22" s="55" t="s">
        <v>179</v>
      </c>
      <c r="K22" s="55" t="s">
        <v>15</v>
      </c>
      <c r="L22" s="55"/>
      <c r="M22" s="55"/>
      <c r="N22" s="46"/>
      <c r="O22" s="55"/>
      <c r="P22" s="55"/>
      <c r="Q22" s="56"/>
      <c r="R22" s="57"/>
      <c r="S22" s="57"/>
      <c r="T22" s="56"/>
      <c r="U22" s="57"/>
      <c r="V22" s="57"/>
      <c r="W22" s="56"/>
      <c r="X22" s="57"/>
      <c r="Y22" s="55"/>
      <c r="Z22" s="55"/>
      <c r="AA22" s="55" t="s">
        <v>180</v>
      </c>
      <c r="AB22" s="46">
        <v>39874</v>
      </c>
      <c r="AC22" s="46">
        <v>42186</v>
      </c>
      <c r="AD22" s="46">
        <v>42186</v>
      </c>
      <c r="AE22" s="46"/>
      <c r="AF22" s="55" t="s">
        <v>120</v>
      </c>
      <c r="AG22" s="55"/>
      <c r="AH22" s="50" t="s">
        <v>307</v>
      </c>
      <c r="AI22" s="51" t="s">
        <v>378</v>
      </c>
      <c r="AJ22" s="396">
        <v>4</v>
      </c>
      <c r="AK22" s="397">
        <v>43141</v>
      </c>
      <c r="AL22" s="396" t="b">
        <f t="shared" ca="1" si="1"/>
        <v>0</v>
      </c>
      <c r="AM22" s="415">
        <v>362</v>
      </c>
      <c r="AN22" s="428">
        <v>12</v>
      </c>
      <c r="AO22" s="52">
        <v>0.8</v>
      </c>
      <c r="AP22" s="58" t="s">
        <v>193</v>
      </c>
      <c r="AQ22" s="61" t="s">
        <v>124</v>
      </c>
      <c r="AR22" s="55"/>
      <c r="AS22" s="55"/>
      <c r="AT22" s="55" t="s">
        <v>178</v>
      </c>
      <c r="AU22" s="61"/>
      <c r="AV22" s="55"/>
    </row>
    <row r="23" spans="1:48" ht="45" x14ac:dyDescent="0.25">
      <c r="A23" s="55" t="s">
        <v>250</v>
      </c>
      <c r="B23" s="59">
        <v>1048504</v>
      </c>
      <c r="C23" s="46">
        <v>24001</v>
      </c>
      <c r="D23" s="44">
        <f t="shared" ca="1" si="0"/>
        <v>52</v>
      </c>
      <c r="E23" s="44" t="s">
        <v>113</v>
      </c>
      <c r="F23" s="55" t="s">
        <v>251</v>
      </c>
      <c r="G23" s="55">
        <v>75007</v>
      </c>
      <c r="H23" s="55" t="s">
        <v>115</v>
      </c>
      <c r="I23" s="55" t="s">
        <v>156</v>
      </c>
      <c r="J23" s="55" t="s">
        <v>158</v>
      </c>
      <c r="K23" s="55" t="s">
        <v>15</v>
      </c>
      <c r="L23" s="55"/>
      <c r="M23" s="55"/>
      <c r="N23" s="55"/>
      <c r="O23" s="55"/>
      <c r="P23" s="55"/>
      <c r="Q23" s="57"/>
      <c r="R23" s="57"/>
      <c r="S23" s="57"/>
      <c r="T23" s="57"/>
      <c r="U23" s="57"/>
      <c r="V23" s="57"/>
      <c r="W23" s="57"/>
      <c r="X23" s="57"/>
      <c r="Y23" s="55" t="s">
        <v>118</v>
      </c>
      <c r="Z23" s="55">
        <v>0.84</v>
      </c>
      <c r="AA23" s="55" t="s">
        <v>203</v>
      </c>
      <c r="AB23" s="46">
        <v>35597</v>
      </c>
      <c r="AC23" s="46">
        <v>40210</v>
      </c>
      <c r="AD23" s="46">
        <v>40210</v>
      </c>
      <c r="AE23" s="46"/>
      <c r="AF23" s="55" t="s">
        <v>120</v>
      </c>
      <c r="AG23" s="55" t="s">
        <v>121</v>
      </c>
      <c r="AH23" s="50" t="s">
        <v>320</v>
      </c>
      <c r="AI23" s="51" t="s">
        <v>371</v>
      </c>
      <c r="AJ23" s="396">
        <v>6</v>
      </c>
      <c r="AK23" s="397">
        <v>43104</v>
      </c>
      <c r="AL23" s="396">
        <f t="shared" ca="1" si="1"/>
        <v>7</v>
      </c>
      <c r="AM23" s="400">
        <v>380</v>
      </c>
      <c r="AN23" s="426">
        <v>0</v>
      </c>
      <c r="AO23" s="60">
        <v>1</v>
      </c>
      <c r="AP23" s="61" t="s">
        <v>126</v>
      </c>
      <c r="AQ23" s="55" t="s">
        <v>194</v>
      </c>
      <c r="AR23" s="55" t="s">
        <v>121</v>
      </c>
      <c r="AS23" s="55" t="s">
        <v>204</v>
      </c>
      <c r="AT23" s="55" t="s">
        <v>252</v>
      </c>
      <c r="AU23" s="61" t="s">
        <v>126</v>
      </c>
      <c r="AV23" s="55">
        <v>110</v>
      </c>
    </row>
    <row r="24" spans="1:48" ht="45" x14ac:dyDescent="0.25">
      <c r="A24" s="55" t="s">
        <v>253</v>
      </c>
      <c r="B24" s="59">
        <v>1083218</v>
      </c>
      <c r="C24" s="46">
        <v>22862</v>
      </c>
      <c r="D24" s="44">
        <f t="shared" ca="1" si="0"/>
        <v>55</v>
      </c>
      <c r="E24" s="44" t="s">
        <v>113</v>
      </c>
      <c r="F24" s="55" t="s">
        <v>254</v>
      </c>
      <c r="G24" s="55">
        <v>28000</v>
      </c>
      <c r="H24" s="55" t="s">
        <v>255</v>
      </c>
      <c r="I24" s="55" t="s">
        <v>178</v>
      </c>
      <c r="J24" s="55" t="s">
        <v>174</v>
      </c>
      <c r="K24" s="55" t="s">
        <v>15</v>
      </c>
      <c r="L24" s="55"/>
      <c r="M24" s="55"/>
      <c r="N24" s="55"/>
      <c r="O24" s="55"/>
      <c r="P24" s="55"/>
      <c r="Q24" s="57"/>
      <c r="R24" s="57"/>
      <c r="S24" s="57"/>
      <c r="T24" s="57"/>
      <c r="U24" s="57"/>
      <c r="V24" s="57"/>
      <c r="W24" s="57"/>
      <c r="X24" s="57"/>
      <c r="Y24" s="55" t="s">
        <v>173</v>
      </c>
      <c r="Z24" s="55">
        <v>1.5</v>
      </c>
      <c r="AA24" s="55" t="s">
        <v>211</v>
      </c>
      <c r="AB24" s="46">
        <v>38152</v>
      </c>
      <c r="AC24" s="46">
        <v>38152</v>
      </c>
      <c r="AD24" s="63">
        <v>38152</v>
      </c>
      <c r="AE24" s="63"/>
      <c r="AF24" s="55" t="s">
        <v>120</v>
      </c>
      <c r="AG24" s="55" t="s">
        <v>121</v>
      </c>
      <c r="AH24" s="50" t="s">
        <v>307</v>
      </c>
      <c r="AI24" s="51" t="s">
        <v>378</v>
      </c>
      <c r="AJ24" s="396">
        <v>6</v>
      </c>
      <c r="AK24" s="397">
        <v>43352</v>
      </c>
      <c r="AL24" s="396" t="b">
        <f t="shared" ca="1" si="1"/>
        <v>0</v>
      </c>
      <c r="AM24" s="400">
        <v>380</v>
      </c>
      <c r="AN24" s="426">
        <v>12</v>
      </c>
      <c r="AO24" s="52">
        <v>1</v>
      </c>
      <c r="AP24" s="58" t="s">
        <v>193</v>
      </c>
      <c r="AQ24" s="55" t="s">
        <v>124</v>
      </c>
      <c r="AR24" s="55" t="s">
        <v>121</v>
      </c>
      <c r="AS24" s="55" t="s">
        <v>224</v>
      </c>
      <c r="AT24" s="55" t="s">
        <v>176</v>
      </c>
      <c r="AU24" s="61" t="s">
        <v>126</v>
      </c>
      <c r="AV24" s="55">
        <v>110</v>
      </c>
    </row>
    <row r="25" spans="1:48" ht="45" x14ac:dyDescent="0.25">
      <c r="A25" s="55" t="s">
        <v>256</v>
      </c>
      <c r="B25" s="55">
        <v>1002474</v>
      </c>
      <c r="C25" s="46">
        <v>23660</v>
      </c>
      <c r="D25" s="44">
        <f t="shared" ca="1" si="0"/>
        <v>53</v>
      </c>
      <c r="E25" s="44" t="s">
        <v>113</v>
      </c>
      <c r="F25" s="55" t="s">
        <v>197</v>
      </c>
      <c r="G25" s="55">
        <v>75007</v>
      </c>
      <c r="H25" s="55" t="s">
        <v>115</v>
      </c>
      <c r="I25" s="55" t="s">
        <v>196</v>
      </c>
      <c r="J25" s="55" t="s">
        <v>174</v>
      </c>
      <c r="K25" s="55" t="s">
        <v>14</v>
      </c>
      <c r="L25" s="55"/>
      <c r="M25" s="55"/>
      <c r="N25" s="46"/>
      <c r="O25" s="55"/>
      <c r="P25" s="55"/>
      <c r="Q25" s="56"/>
      <c r="R25" s="57"/>
      <c r="S25" s="57"/>
      <c r="T25" s="56"/>
      <c r="U25" s="57"/>
      <c r="V25" s="57"/>
      <c r="W25" s="56"/>
      <c r="X25" s="57"/>
      <c r="Y25" s="55" t="s">
        <v>121</v>
      </c>
      <c r="Z25" s="55" t="s">
        <v>121</v>
      </c>
      <c r="AA25" s="55" t="s">
        <v>196</v>
      </c>
      <c r="AB25" s="46">
        <v>31280</v>
      </c>
      <c r="AC25" s="46">
        <v>34060</v>
      </c>
      <c r="AD25" s="46">
        <v>42220</v>
      </c>
      <c r="AE25" s="55"/>
      <c r="AF25" s="55" t="s">
        <v>120</v>
      </c>
      <c r="AG25" s="55"/>
      <c r="AH25" s="50" t="s">
        <v>321</v>
      </c>
      <c r="AI25" s="51" t="s">
        <v>374</v>
      </c>
      <c r="AJ25" s="396">
        <v>2</v>
      </c>
      <c r="AK25" s="397">
        <v>43315</v>
      </c>
      <c r="AL25" s="396" t="b">
        <f t="shared" ca="1" si="1"/>
        <v>0</v>
      </c>
      <c r="AM25" s="400">
        <v>348</v>
      </c>
      <c r="AN25" s="426">
        <v>0</v>
      </c>
      <c r="AO25" s="58">
        <v>1</v>
      </c>
      <c r="AP25" s="58">
        <v>1</v>
      </c>
      <c r="AQ25" s="55" t="s">
        <v>15</v>
      </c>
      <c r="AR25" s="55" t="s">
        <v>121</v>
      </c>
      <c r="AS25" s="55" t="s">
        <v>121</v>
      </c>
      <c r="AT25" s="55" t="s">
        <v>201</v>
      </c>
      <c r="AU25" s="55"/>
      <c r="AV25" s="55"/>
    </row>
    <row r="26" spans="1:48" ht="60" x14ac:dyDescent="0.25">
      <c r="A26" s="55" t="s">
        <v>259</v>
      </c>
      <c r="B26" s="59">
        <v>1059260</v>
      </c>
      <c r="C26" s="46">
        <v>27102</v>
      </c>
      <c r="D26" s="44">
        <f t="shared" ca="1" si="0"/>
        <v>43</v>
      </c>
      <c r="E26" s="44" t="s">
        <v>113</v>
      </c>
      <c r="F26" s="55" t="s">
        <v>260</v>
      </c>
      <c r="G26" s="55">
        <v>75014</v>
      </c>
      <c r="H26" s="55" t="s">
        <v>115</v>
      </c>
      <c r="I26" s="55" t="s">
        <v>178</v>
      </c>
      <c r="J26" s="55" t="s">
        <v>179</v>
      </c>
      <c r="K26" s="55" t="s">
        <v>14</v>
      </c>
      <c r="L26" s="55" t="s">
        <v>15</v>
      </c>
      <c r="M26" s="55" t="s">
        <v>322</v>
      </c>
      <c r="N26" s="46">
        <v>37899</v>
      </c>
      <c r="O26" s="55">
        <f ca="1">INT((TODAY()-N26)/365)</f>
        <v>14</v>
      </c>
      <c r="P26" s="55" t="s">
        <v>323</v>
      </c>
      <c r="Q26" s="56">
        <v>37306</v>
      </c>
      <c r="R26" s="57">
        <f ca="1">INT((TODAY()-Q26)/365)</f>
        <v>15</v>
      </c>
      <c r="S26" s="57" t="s">
        <v>324</v>
      </c>
      <c r="T26" s="56">
        <v>35907</v>
      </c>
      <c r="U26" s="57">
        <f ca="1">INT((TODAY()-T26)/365)</f>
        <v>19</v>
      </c>
      <c r="V26" s="57" t="s">
        <v>325</v>
      </c>
      <c r="W26" s="56">
        <v>34766</v>
      </c>
      <c r="X26" s="57">
        <f ca="1">INT((TODAY()-W26)/365)</f>
        <v>22</v>
      </c>
      <c r="Y26" s="55" t="s">
        <v>191</v>
      </c>
      <c r="Z26" s="66">
        <v>0.75</v>
      </c>
      <c r="AA26" s="55" t="s">
        <v>233</v>
      </c>
      <c r="AB26" s="46">
        <v>36563</v>
      </c>
      <c r="AC26" s="46">
        <v>40917</v>
      </c>
      <c r="AD26" s="46">
        <v>40917</v>
      </c>
      <c r="AE26" s="46"/>
      <c r="AF26" s="55" t="s">
        <v>120</v>
      </c>
      <c r="AG26" s="55" t="s">
        <v>121</v>
      </c>
      <c r="AH26" s="50" t="s">
        <v>307</v>
      </c>
      <c r="AI26" s="51" t="s">
        <v>378</v>
      </c>
      <c r="AJ26" s="396">
        <v>5</v>
      </c>
      <c r="AK26" s="397">
        <v>43352</v>
      </c>
      <c r="AL26" s="396" t="b">
        <f t="shared" ca="1" si="1"/>
        <v>0</v>
      </c>
      <c r="AM26" s="400">
        <v>372</v>
      </c>
      <c r="AN26" s="426">
        <v>12</v>
      </c>
      <c r="AO26" s="52">
        <v>1</v>
      </c>
      <c r="AP26" s="58" t="s">
        <v>193</v>
      </c>
      <c r="AQ26" s="55" t="s">
        <v>194</v>
      </c>
      <c r="AR26" s="55" t="s">
        <v>121</v>
      </c>
      <c r="AS26" s="55" t="s">
        <v>121</v>
      </c>
      <c r="AT26" s="55" t="s">
        <v>178</v>
      </c>
      <c r="AU26" s="61" t="s">
        <v>126</v>
      </c>
      <c r="AV26" s="55">
        <v>110</v>
      </c>
    </row>
    <row r="27" spans="1:48" ht="60" x14ac:dyDescent="0.25">
      <c r="A27" s="55" t="s">
        <v>261</v>
      </c>
      <c r="B27" s="59">
        <v>1048591</v>
      </c>
      <c r="C27" s="46">
        <v>25283</v>
      </c>
      <c r="D27" s="44">
        <f t="shared" ca="1" si="0"/>
        <v>48</v>
      </c>
      <c r="E27" s="44" t="s">
        <v>157</v>
      </c>
      <c r="F27" s="55" t="s">
        <v>262</v>
      </c>
      <c r="G27" s="55">
        <v>91170</v>
      </c>
      <c r="H27" s="55" t="s">
        <v>263</v>
      </c>
      <c r="I27" s="55" t="s">
        <v>178</v>
      </c>
      <c r="J27" s="55" t="s">
        <v>179</v>
      </c>
      <c r="K27" s="55" t="s">
        <v>15</v>
      </c>
      <c r="L27" s="55"/>
      <c r="M27" s="55"/>
      <c r="N27" s="55"/>
      <c r="O27" s="55"/>
      <c r="P27" s="55"/>
      <c r="Q27" s="57"/>
      <c r="R27" s="57"/>
      <c r="S27" s="57"/>
      <c r="T27" s="57"/>
      <c r="U27" s="57"/>
      <c r="V27" s="57"/>
      <c r="W27" s="57"/>
      <c r="X27" s="57"/>
      <c r="Y27" s="55" t="s">
        <v>244</v>
      </c>
      <c r="Z27" s="55">
        <v>1.33</v>
      </c>
      <c r="AA27" s="55" t="s">
        <v>264</v>
      </c>
      <c r="AB27" s="46">
        <v>35598</v>
      </c>
      <c r="AC27" s="46">
        <v>35598</v>
      </c>
      <c r="AD27" s="46">
        <v>35598</v>
      </c>
      <c r="AE27" s="46"/>
      <c r="AF27" s="55" t="s">
        <v>120</v>
      </c>
      <c r="AG27" s="55" t="s">
        <v>121</v>
      </c>
      <c r="AH27" s="50" t="s">
        <v>307</v>
      </c>
      <c r="AI27" s="51" t="s">
        <v>378</v>
      </c>
      <c r="AJ27" s="396">
        <v>8</v>
      </c>
      <c r="AK27" s="397">
        <v>43640</v>
      </c>
      <c r="AL27" s="396" t="b">
        <f t="shared" ca="1" si="1"/>
        <v>0</v>
      </c>
      <c r="AM27" s="400">
        <v>430</v>
      </c>
      <c r="AN27" s="426">
        <v>12</v>
      </c>
      <c r="AO27" s="60">
        <v>1</v>
      </c>
      <c r="AP27" s="55" t="s">
        <v>193</v>
      </c>
      <c r="AQ27" s="55" t="s">
        <v>124</v>
      </c>
      <c r="AR27" s="55" t="s">
        <v>121</v>
      </c>
      <c r="AS27" s="55" t="s">
        <v>257</v>
      </c>
      <c r="AT27" s="55" t="s">
        <v>178</v>
      </c>
      <c r="AU27" s="61" t="s">
        <v>126</v>
      </c>
      <c r="AV27" s="55">
        <v>110</v>
      </c>
    </row>
    <row r="28" spans="1:48" ht="45" x14ac:dyDescent="0.25">
      <c r="A28" s="55" t="s">
        <v>265</v>
      </c>
      <c r="B28" s="59">
        <v>1049523</v>
      </c>
      <c r="C28" s="46">
        <v>28829</v>
      </c>
      <c r="D28" s="44">
        <f t="shared" ca="1" si="0"/>
        <v>39</v>
      </c>
      <c r="E28" s="44" t="s">
        <v>113</v>
      </c>
      <c r="F28" s="55" t="s">
        <v>262</v>
      </c>
      <c r="G28" s="55">
        <v>91170</v>
      </c>
      <c r="H28" s="55" t="s">
        <v>263</v>
      </c>
      <c r="I28" s="55" t="s">
        <v>178</v>
      </c>
      <c r="J28" s="55" t="s">
        <v>179</v>
      </c>
      <c r="K28" s="55" t="s">
        <v>15</v>
      </c>
      <c r="L28" s="55"/>
      <c r="M28" s="55"/>
      <c r="N28" s="55"/>
      <c r="O28" s="55"/>
      <c r="P28" s="55"/>
      <c r="Q28" s="57"/>
      <c r="R28" s="57"/>
      <c r="S28" s="57"/>
      <c r="T28" s="57"/>
      <c r="U28" s="57"/>
      <c r="V28" s="57"/>
      <c r="W28" s="57"/>
      <c r="X28" s="57"/>
      <c r="Y28" s="55" t="s">
        <v>244</v>
      </c>
      <c r="Z28" s="55">
        <v>1.33</v>
      </c>
      <c r="AA28" s="55" t="s">
        <v>192</v>
      </c>
      <c r="AB28" s="46">
        <v>35643</v>
      </c>
      <c r="AC28" s="46">
        <v>36010</v>
      </c>
      <c r="AD28" s="46">
        <v>36010</v>
      </c>
      <c r="AE28" s="46"/>
      <c r="AF28" s="55" t="s">
        <v>120</v>
      </c>
      <c r="AG28" s="55" t="s">
        <v>121</v>
      </c>
      <c r="AH28" s="50" t="s">
        <v>307</v>
      </c>
      <c r="AI28" s="51" t="s">
        <v>378</v>
      </c>
      <c r="AJ28" s="396">
        <v>7</v>
      </c>
      <c r="AK28" s="397">
        <v>43411</v>
      </c>
      <c r="AL28" s="396" t="b">
        <f t="shared" ca="1" si="1"/>
        <v>0</v>
      </c>
      <c r="AM28" s="400">
        <v>403</v>
      </c>
      <c r="AN28" s="426">
        <v>12</v>
      </c>
      <c r="AO28" s="60">
        <v>1</v>
      </c>
      <c r="AP28" s="55" t="s">
        <v>193</v>
      </c>
      <c r="AQ28" s="55" t="s">
        <v>124</v>
      </c>
      <c r="AR28" s="55" t="s">
        <v>121</v>
      </c>
      <c r="AS28" s="55" t="s">
        <v>121</v>
      </c>
      <c r="AT28" s="55" t="s">
        <v>178</v>
      </c>
      <c r="AU28" s="61" t="s">
        <v>126</v>
      </c>
      <c r="AV28" s="55">
        <v>110</v>
      </c>
    </row>
    <row r="29" spans="1:48" ht="45" x14ac:dyDescent="0.25">
      <c r="A29" s="55" t="s">
        <v>266</v>
      </c>
      <c r="B29" s="59">
        <v>1018957</v>
      </c>
      <c r="C29" s="46">
        <v>24016</v>
      </c>
      <c r="D29" s="44">
        <f t="shared" ca="1" si="0"/>
        <v>52</v>
      </c>
      <c r="E29" s="44" t="s">
        <v>113</v>
      </c>
      <c r="F29" s="55" t="s">
        <v>267</v>
      </c>
      <c r="G29" s="55">
        <v>92100</v>
      </c>
      <c r="H29" s="55" t="s">
        <v>236</v>
      </c>
      <c r="I29" s="55" t="s">
        <v>202</v>
      </c>
      <c r="J29" s="55" t="s">
        <v>117</v>
      </c>
      <c r="K29" s="55" t="s">
        <v>14</v>
      </c>
      <c r="L29" s="55" t="s">
        <v>15</v>
      </c>
      <c r="M29" s="55" t="s">
        <v>326</v>
      </c>
      <c r="N29" s="46">
        <v>39250</v>
      </c>
      <c r="O29" s="55">
        <f ca="1">INT((TODAY()-N29)/365)</f>
        <v>10</v>
      </c>
      <c r="P29" s="55" t="s">
        <v>327</v>
      </c>
      <c r="Q29" s="56">
        <v>38062</v>
      </c>
      <c r="R29" s="57">
        <f ca="1">INT((TODAY()-Q29)/365)</f>
        <v>13</v>
      </c>
      <c r="S29" s="57"/>
      <c r="T29" s="56"/>
      <c r="U29" s="57"/>
      <c r="V29" s="57"/>
      <c r="W29" s="56"/>
      <c r="X29" s="57"/>
      <c r="Y29" s="55" t="s">
        <v>118</v>
      </c>
      <c r="Z29" s="55">
        <v>0.66</v>
      </c>
      <c r="AA29" s="55" t="s">
        <v>119</v>
      </c>
      <c r="AB29" s="46">
        <v>32994</v>
      </c>
      <c r="AC29" s="63">
        <v>35551</v>
      </c>
      <c r="AD29" s="63">
        <v>35551</v>
      </c>
      <c r="AE29" s="63"/>
      <c r="AF29" s="55" t="s">
        <v>120</v>
      </c>
      <c r="AG29" s="55" t="s">
        <v>121</v>
      </c>
      <c r="AH29" s="50" t="s">
        <v>122</v>
      </c>
      <c r="AI29" s="51" t="s">
        <v>376</v>
      </c>
      <c r="AJ29" s="396">
        <v>7</v>
      </c>
      <c r="AK29" s="397">
        <v>43464</v>
      </c>
      <c r="AL29" s="396" t="b">
        <f t="shared" ca="1" si="1"/>
        <v>0</v>
      </c>
      <c r="AM29" s="400">
        <v>475</v>
      </c>
      <c r="AN29" s="426">
        <v>12</v>
      </c>
      <c r="AO29" s="60">
        <v>1</v>
      </c>
      <c r="AP29" s="58" t="s">
        <v>123</v>
      </c>
      <c r="AQ29" s="55" t="s">
        <v>124</v>
      </c>
      <c r="AR29" s="55" t="s">
        <v>121</v>
      </c>
      <c r="AS29" s="55" t="s">
        <v>204</v>
      </c>
      <c r="AT29" s="55" t="s">
        <v>202</v>
      </c>
      <c r="AU29" s="61" t="s">
        <v>126</v>
      </c>
      <c r="AV29" s="55">
        <v>110</v>
      </c>
    </row>
    <row r="30" spans="1:48" ht="45" x14ac:dyDescent="0.25">
      <c r="A30" s="55" t="s">
        <v>268</v>
      </c>
      <c r="B30" s="59">
        <v>2022713</v>
      </c>
      <c r="C30" s="46">
        <v>23781</v>
      </c>
      <c r="D30" s="44">
        <f t="shared" ca="1" si="0"/>
        <v>52</v>
      </c>
      <c r="E30" s="44" t="s">
        <v>157</v>
      </c>
      <c r="F30" s="55" t="s">
        <v>269</v>
      </c>
      <c r="G30" s="55">
        <v>95310</v>
      </c>
      <c r="H30" s="55" t="s">
        <v>270</v>
      </c>
      <c r="I30" s="55" t="s">
        <v>170</v>
      </c>
      <c r="J30" s="55" t="s">
        <v>240</v>
      </c>
      <c r="K30" s="55" t="s">
        <v>14</v>
      </c>
      <c r="L30" s="55" t="s">
        <v>15</v>
      </c>
      <c r="M30" s="55" t="s">
        <v>328</v>
      </c>
      <c r="N30" s="46">
        <v>35461</v>
      </c>
      <c r="O30" s="55">
        <f ca="1">INT((TODAY()-N30)/365)</f>
        <v>20</v>
      </c>
      <c r="P30" s="55" t="s">
        <v>329</v>
      </c>
      <c r="Q30" s="56">
        <v>34733</v>
      </c>
      <c r="R30" s="57">
        <f ca="1">INT((TODAY()-Q30)/365)</f>
        <v>22</v>
      </c>
      <c r="S30" s="57"/>
      <c r="T30" s="56"/>
      <c r="U30" s="57"/>
      <c r="V30" s="57"/>
      <c r="W30" s="56"/>
      <c r="X30" s="57"/>
      <c r="Y30" s="55" t="s">
        <v>163</v>
      </c>
      <c r="Z30" s="55">
        <v>1.33</v>
      </c>
      <c r="AA30" s="55" t="s">
        <v>223</v>
      </c>
      <c r="AB30" s="46">
        <v>39384</v>
      </c>
      <c r="AC30" s="46">
        <v>39384</v>
      </c>
      <c r="AD30" s="46">
        <v>39384</v>
      </c>
      <c r="AE30" s="46"/>
      <c r="AF30" s="55" t="s">
        <v>120</v>
      </c>
      <c r="AG30" s="55" t="s">
        <v>121</v>
      </c>
      <c r="AH30" s="50" t="s">
        <v>307</v>
      </c>
      <c r="AI30" s="51" t="s">
        <v>378</v>
      </c>
      <c r="AJ30" s="396">
        <v>8</v>
      </c>
      <c r="AK30" s="397">
        <v>43592</v>
      </c>
      <c r="AL30" s="396" t="b">
        <f t="shared" ca="1" si="1"/>
        <v>0</v>
      </c>
      <c r="AM30" s="400">
        <v>430</v>
      </c>
      <c r="AN30" s="426">
        <v>0</v>
      </c>
      <c r="AO30" s="52">
        <v>1</v>
      </c>
      <c r="AP30" s="58" t="s">
        <v>123</v>
      </c>
      <c r="AQ30" s="55" t="s">
        <v>124</v>
      </c>
      <c r="AR30" s="55" t="s">
        <v>121</v>
      </c>
      <c r="AS30" s="55" t="s">
        <v>204</v>
      </c>
      <c r="AT30" s="55" t="s">
        <v>223</v>
      </c>
      <c r="AU30" s="61" t="s">
        <v>126</v>
      </c>
      <c r="AV30" s="55">
        <v>103</v>
      </c>
    </row>
    <row r="31" spans="1:48" s="420" customFormat="1" ht="60" x14ac:dyDescent="0.25">
      <c r="A31" s="61" t="s">
        <v>271</v>
      </c>
      <c r="B31" s="61">
        <v>1060747</v>
      </c>
      <c r="C31" s="63">
        <v>26325</v>
      </c>
      <c r="D31" s="53">
        <f t="shared" ca="1" si="0"/>
        <v>45</v>
      </c>
      <c r="E31" s="53" t="s">
        <v>113</v>
      </c>
      <c r="F31" s="61" t="s">
        <v>272</v>
      </c>
      <c r="G31" s="61">
        <v>94300</v>
      </c>
      <c r="H31" s="61" t="s">
        <v>258</v>
      </c>
      <c r="I31" s="61" t="s">
        <v>178</v>
      </c>
      <c r="J31" s="61" t="s">
        <v>179</v>
      </c>
      <c r="K31" s="61" t="s">
        <v>15</v>
      </c>
      <c r="L31" s="61"/>
      <c r="M31" s="61"/>
      <c r="N31" s="61"/>
      <c r="O31" s="61"/>
      <c r="P31" s="61"/>
      <c r="Q31" s="416"/>
      <c r="R31" s="416"/>
      <c r="S31" s="416"/>
      <c r="T31" s="416"/>
      <c r="U31" s="416"/>
      <c r="V31" s="416"/>
      <c r="W31" s="416"/>
      <c r="X31" s="416"/>
      <c r="Y31" s="61" t="s">
        <v>249</v>
      </c>
      <c r="Z31" s="61"/>
      <c r="AA31" s="61" t="s">
        <v>264</v>
      </c>
      <c r="AB31" s="63">
        <v>36690</v>
      </c>
      <c r="AC31" s="63">
        <v>42786</v>
      </c>
      <c r="AD31" s="63">
        <v>42786</v>
      </c>
      <c r="AE31" s="61"/>
      <c r="AF31" s="61" t="s">
        <v>120</v>
      </c>
      <c r="AG31" s="61" t="s">
        <v>121</v>
      </c>
      <c r="AH31" s="417" t="s">
        <v>306</v>
      </c>
      <c r="AI31" s="418" t="s">
        <v>384</v>
      </c>
      <c r="AJ31" s="407">
        <v>6</v>
      </c>
      <c r="AK31" s="408"/>
      <c r="AL31" s="409">
        <f t="shared" ca="1" si="1"/>
        <v>7</v>
      </c>
      <c r="AM31" s="407">
        <v>429</v>
      </c>
      <c r="AN31" s="429">
        <v>15</v>
      </c>
      <c r="AO31" s="419">
        <v>1</v>
      </c>
      <c r="AP31" s="61" t="s">
        <v>123</v>
      </c>
      <c r="AQ31" s="61" t="s">
        <v>124</v>
      </c>
      <c r="AR31" s="61" t="s">
        <v>121</v>
      </c>
      <c r="AS31" s="61" t="s">
        <v>121</v>
      </c>
      <c r="AT31" s="61" t="s">
        <v>121</v>
      </c>
      <c r="AU31" s="61" t="s">
        <v>121</v>
      </c>
      <c r="AV31" s="61" t="s">
        <v>121</v>
      </c>
    </row>
    <row r="32" spans="1:48" ht="60" x14ac:dyDescent="0.25">
      <c r="A32" s="55" t="s">
        <v>273</v>
      </c>
      <c r="B32" s="59">
        <v>1045066</v>
      </c>
      <c r="C32" s="46">
        <v>25431</v>
      </c>
      <c r="D32" s="44">
        <f t="shared" ca="1" si="0"/>
        <v>48</v>
      </c>
      <c r="E32" s="44" t="s">
        <v>113</v>
      </c>
      <c r="F32" s="55" t="s">
        <v>274</v>
      </c>
      <c r="G32" s="55">
        <v>93110</v>
      </c>
      <c r="H32" s="55" t="s">
        <v>275</v>
      </c>
      <c r="I32" s="55" t="s">
        <v>178</v>
      </c>
      <c r="J32" s="55" t="s">
        <v>179</v>
      </c>
      <c r="K32" s="55" t="s">
        <v>14</v>
      </c>
      <c r="L32" s="55" t="s">
        <v>330</v>
      </c>
      <c r="M32" s="55" t="s">
        <v>331</v>
      </c>
      <c r="N32" s="46">
        <v>38752</v>
      </c>
      <c r="O32" s="55">
        <f ca="1">INT((TODAY()-N32)/365)</f>
        <v>11</v>
      </c>
      <c r="P32" s="55" t="s">
        <v>332</v>
      </c>
      <c r="Q32" s="56">
        <v>37197</v>
      </c>
      <c r="R32" s="57">
        <f ca="1">INT((TODAY()-Q32)/365)</f>
        <v>16</v>
      </c>
      <c r="S32" s="57"/>
      <c r="T32" s="56"/>
      <c r="U32" s="57"/>
      <c r="V32" s="57"/>
      <c r="W32" s="56"/>
      <c r="X32" s="57"/>
      <c r="Y32" s="55" t="s">
        <v>276</v>
      </c>
      <c r="Z32" s="55">
        <v>1.25</v>
      </c>
      <c r="AA32" s="55" t="s">
        <v>233</v>
      </c>
      <c r="AB32" s="46">
        <v>35249</v>
      </c>
      <c r="AC32" s="63">
        <v>37515</v>
      </c>
      <c r="AD32" s="64">
        <v>37515</v>
      </c>
      <c r="AE32" s="64"/>
      <c r="AF32" s="55" t="s">
        <v>120</v>
      </c>
      <c r="AG32" s="55" t="s">
        <v>121</v>
      </c>
      <c r="AH32" s="50" t="s">
        <v>307</v>
      </c>
      <c r="AI32" s="51" t="s">
        <v>378</v>
      </c>
      <c r="AJ32" s="396">
        <v>8</v>
      </c>
      <c r="AK32" s="397">
        <v>43706</v>
      </c>
      <c r="AL32" s="396" t="b">
        <f t="shared" ca="1" si="1"/>
        <v>0</v>
      </c>
      <c r="AM32" s="400">
        <v>430</v>
      </c>
      <c r="AN32" s="426">
        <v>12</v>
      </c>
      <c r="AO32" s="58">
        <v>0.8</v>
      </c>
      <c r="AP32" s="55" t="s">
        <v>193</v>
      </c>
      <c r="AQ32" s="55" t="s">
        <v>124</v>
      </c>
      <c r="AR32" s="55" t="s">
        <v>121</v>
      </c>
      <c r="AS32" s="55" t="s">
        <v>121</v>
      </c>
      <c r="AT32" s="55" t="s">
        <v>178</v>
      </c>
      <c r="AU32" s="61" t="s">
        <v>126</v>
      </c>
      <c r="AV32" s="55">
        <v>81</v>
      </c>
    </row>
    <row r="33" spans="1:48" ht="60" x14ac:dyDescent="0.25">
      <c r="A33" s="55" t="s">
        <v>277</v>
      </c>
      <c r="B33" s="55">
        <v>2023673</v>
      </c>
      <c r="C33" s="46">
        <v>24169</v>
      </c>
      <c r="D33" s="44">
        <f t="shared" ca="1" si="0"/>
        <v>51</v>
      </c>
      <c r="E33" s="44" t="s">
        <v>113</v>
      </c>
      <c r="F33" s="55" t="s">
        <v>278</v>
      </c>
      <c r="G33" s="55">
        <v>75017</v>
      </c>
      <c r="H33" s="55" t="s">
        <v>115</v>
      </c>
      <c r="I33" s="55" t="s">
        <v>178</v>
      </c>
      <c r="J33" s="55" t="s">
        <v>179</v>
      </c>
      <c r="K33" s="55" t="s">
        <v>15</v>
      </c>
      <c r="L33" s="55"/>
      <c r="M33" s="55"/>
      <c r="N33" s="55"/>
      <c r="O33" s="55"/>
      <c r="P33" s="55"/>
      <c r="Q33" s="57"/>
      <c r="R33" s="57"/>
      <c r="S33" s="57"/>
      <c r="T33" s="57"/>
      <c r="U33" s="57"/>
      <c r="V33" s="57"/>
      <c r="W33" s="57"/>
      <c r="X33" s="57"/>
      <c r="Y33" s="55" t="s">
        <v>118</v>
      </c>
      <c r="Z33" s="55"/>
      <c r="AA33" s="55" t="s">
        <v>180</v>
      </c>
      <c r="AB33" s="46">
        <v>42292</v>
      </c>
      <c r="AC33" s="46">
        <v>42614</v>
      </c>
      <c r="AD33" s="55"/>
      <c r="AE33" s="55"/>
      <c r="AF33" s="55" t="s">
        <v>181</v>
      </c>
      <c r="AG33" s="46">
        <v>43388</v>
      </c>
      <c r="AH33" s="46"/>
      <c r="AI33" s="51" t="e">
        <v>#N/A</v>
      </c>
      <c r="AJ33" s="400"/>
      <c r="AK33" s="401"/>
      <c r="AL33" s="396"/>
      <c r="AM33" s="400"/>
      <c r="AN33" s="426">
        <v>0</v>
      </c>
      <c r="AO33" s="55" t="s">
        <v>182</v>
      </c>
      <c r="AP33" s="55" t="s">
        <v>121</v>
      </c>
      <c r="AQ33" s="55" t="s">
        <v>124</v>
      </c>
      <c r="AR33" s="55" t="s">
        <v>121</v>
      </c>
      <c r="AS33" s="55" t="s">
        <v>121</v>
      </c>
      <c r="AT33" s="55" t="s">
        <v>121</v>
      </c>
      <c r="AU33" s="55" t="s">
        <v>121</v>
      </c>
      <c r="AV33" s="55" t="s">
        <v>121</v>
      </c>
    </row>
    <row r="34" spans="1:48" ht="45" x14ac:dyDescent="0.25">
      <c r="A34" s="55" t="s">
        <v>279</v>
      </c>
      <c r="B34" s="59">
        <v>1056034</v>
      </c>
      <c r="C34" s="46">
        <v>25304</v>
      </c>
      <c r="D34" s="44">
        <f t="shared" ca="1" si="0"/>
        <v>48</v>
      </c>
      <c r="E34" s="44" t="s">
        <v>157</v>
      </c>
      <c r="F34" s="55" t="s">
        <v>280</v>
      </c>
      <c r="G34" s="55">
        <v>60600</v>
      </c>
      <c r="H34" s="55" t="s">
        <v>281</v>
      </c>
      <c r="I34" s="55" t="s">
        <v>170</v>
      </c>
      <c r="J34" s="55" t="s">
        <v>174</v>
      </c>
      <c r="K34" s="55" t="s">
        <v>15</v>
      </c>
      <c r="L34" s="55"/>
      <c r="M34" s="55"/>
      <c r="N34" s="55"/>
      <c r="O34" s="55"/>
      <c r="P34" s="55"/>
      <c r="Q34" s="57"/>
      <c r="R34" s="57"/>
      <c r="S34" s="57"/>
      <c r="T34" s="57"/>
      <c r="U34" s="57"/>
      <c r="V34" s="57"/>
      <c r="W34" s="57"/>
      <c r="X34" s="57"/>
      <c r="Y34" s="55" t="s">
        <v>282</v>
      </c>
      <c r="Z34" s="55">
        <v>1.5</v>
      </c>
      <c r="AA34" s="55" t="s">
        <v>283</v>
      </c>
      <c r="AB34" s="46">
        <v>36319</v>
      </c>
      <c r="AC34" s="46">
        <v>36320</v>
      </c>
      <c r="AD34" s="46">
        <v>38078</v>
      </c>
      <c r="AE34" s="46"/>
      <c r="AF34" s="55" t="s">
        <v>120</v>
      </c>
      <c r="AG34" s="55" t="s">
        <v>121</v>
      </c>
      <c r="AH34" s="50" t="s">
        <v>307</v>
      </c>
      <c r="AI34" s="51" t="s">
        <v>378</v>
      </c>
      <c r="AJ34" s="396">
        <v>7</v>
      </c>
      <c r="AK34" s="397">
        <v>43757</v>
      </c>
      <c r="AL34" s="396" t="b">
        <f t="shared" ca="1" si="1"/>
        <v>0</v>
      </c>
      <c r="AM34" s="400">
        <v>403</v>
      </c>
      <c r="AN34" s="426">
        <v>12</v>
      </c>
      <c r="AO34" s="52">
        <v>1</v>
      </c>
      <c r="AP34" s="58" t="s">
        <v>123</v>
      </c>
      <c r="AQ34" s="55" t="s">
        <v>124</v>
      </c>
      <c r="AR34" s="55" t="s">
        <v>121</v>
      </c>
      <c r="AS34" s="55" t="s">
        <v>204</v>
      </c>
      <c r="AT34" s="55" t="s">
        <v>176</v>
      </c>
      <c r="AU34" s="61" t="s">
        <v>126</v>
      </c>
      <c r="AV34" s="55">
        <v>103</v>
      </c>
    </row>
    <row r="35" spans="1:48" ht="45" x14ac:dyDescent="0.25">
      <c r="A35" s="55" t="s">
        <v>284</v>
      </c>
      <c r="B35" s="59">
        <v>1054452</v>
      </c>
      <c r="C35" s="46">
        <v>28060</v>
      </c>
      <c r="D35" s="44">
        <f t="shared" ca="1" si="0"/>
        <v>41</v>
      </c>
      <c r="E35" s="44" t="s">
        <v>157</v>
      </c>
      <c r="F35" s="55" t="s">
        <v>251</v>
      </c>
      <c r="G35" s="55">
        <v>75007</v>
      </c>
      <c r="H35" s="55" t="s">
        <v>115</v>
      </c>
      <c r="I35" s="55" t="s">
        <v>156</v>
      </c>
      <c r="J35" s="55" t="s">
        <v>158</v>
      </c>
      <c r="K35" s="55" t="s">
        <v>15</v>
      </c>
      <c r="L35" s="55"/>
      <c r="M35" s="55"/>
      <c r="N35" s="55"/>
      <c r="O35" s="55"/>
      <c r="P35" s="55"/>
      <c r="Q35" s="57"/>
      <c r="R35" s="57"/>
      <c r="S35" s="57"/>
      <c r="T35" s="57"/>
      <c r="U35" s="57"/>
      <c r="V35" s="57"/>
      <c r="W35" s="57"/>
      <c r="X35" s="57"/>
      <c r="Y35" s="55" t="s">
        <v>118</v>
      </c>
      <c r="Z35" s="55">
        <v>1</v>
      </c>
      <c r="AA35" s="55" t="s">
        <v>203</v>
      </c>
      <c r="AB35" s="46">
        <v>36143</v>
      </c>
      <c r="AC35" s="46">
        <v>36143</v>
      </c>
      <c r="AD35" s="46">
        <v>36143</v>
      </c>
      <c r="AE35" s="46"/>
      <c r="AF35" s="55" t="s">
        <v>120</v>
      </c>
      <c r="AG35" s="55" t="s">
        <v>121</v>
      </c>
      <c r="AH35" s="50" t="s">
        <v>320</v>
      </c>
      <c r="AI35" s="51" t="s">
        <v>371</v>
      </c>
      <c r="AJ35" s="396">
        <v>5</v>
      </c>
      <c r="AK35" s="397">
        <v>43198</v>
      </c>
      <c r="AL35" s="396" t="b">
        <f t="shared" ca="1" si="1"/>
        <v>0</v>
      </c>
      <c r="AM35" s="400">
        <v>372</v>
      </c>
      <c r="AN35" s="426">
        <v>0</v>
      </c>
      <c r="AO35" s="60">
        <v>1</v>
      </c>
      <c r="AP35" s="61" t="s">
        <v>126</v>
      </c>
      <c r="AQ35" s="55" t="s">
        <v>194</v>
      </c>
      <c r="AR35" s="55" t="s">
        <v>121</v>
      </c>
      <c r="AS35" s="55" t="s">
        <v>257</v>
      </c>
      <c r="AT35" s="55" t="s">
        <v>125</v>
      </c>
      <c r="AU35" s="61" t="s">
        <v>126</v>
      </c>
      <c r="AV35" s="55">
        <v>110</v>
      </c>
    </row>
    <row r="36" spans="1:48" ht="45" x14ac:dyDescent="0.25">
      <c r="A36" s="55" t="s">
        <v>285</v>
      </c>
      <c r="B36" s="55">
        <v>2015480</v>
      </c>
      <c r="C36" s="46">
        <v>30406</v>
      </c>
      <c r="D36" s="44">
        <f t="shared" ca="1" si="0"/>
        <v>34</v>
      </c>
      <c r="E36" s="44" t="s">
        <v>157</v>
      </c>
      <c r="F36" s="55" t="s">
        <v>286</v>
      </c>
      <c r="G36" s="55">
        <v>75019</v>
      </c>
      <c r="H36" s="55" t="s">
        <v>115</v>
      </c>
      <c r="I36" s="55" t="s">
        <v>156</v>
      </c>
      <c r="J36" s="55" t="s">
        <v>158</v>
      </c>
      <c r="K36" s="55" t="s">
        <v>15</v>
      </c>
      <c r="L36" s="55"/>
      <c r="M36" s="55"/>
      <c r="N36" s="55"/>
      <c r="O36" s="55"/>
      <c r="P36" s="55"/>
      <c r="Q36" s="57"/>
      <c r="R36" s="57"/>
      <c r="S36" s="57"/>
      <c r="T36" s="57"/>
      <c r="U36" s="57"/>
      <c r="V36" s="57"/>
      <c r="W36" s="57"/>
      <c r="X36" s="57"/>
      <c r="Y36" s="55" t="s">
        <v>118</v>
      </c>
      <c r="Z36" s="55">
        <v>0.3</v>
      </c>
      <c r="AA36" s="55" t="s">
        <v>203</v>
      </c>
      <c r="AB36" s="46">
        <v>39533</v>
      </c>
      <c r="AC36" s="46">
        <v>42621</v>
      </c>
      <c r="AD36" s="46">
        <v>42621</v>
      </c>
      <c r="AE36" s="55"/>
      <c r="AF36" s="55" t="s">
        <v>120</v>
      </c>
      <c r="AG36" s="55" t="s">
        <v>121</v>
      </c>
      <c r="AH36" s="50" t="s">
        <v>320</v>
      </c>
      <c r="AI36" s="51" t="s">
        <v>371</v>
      </c>
      <c r="AJ36" s="396">
        <v>4</v>
      </c>
      <c r="AK36" s="397">
        <v>43167</v>
      </c>
      <c r="AL36" s="396" t="b">
        <f t="shared" ca="1" si="1"/>
        <v>0</v>
      </c>
      <c r="AM36" s="400">
        <v>362</v>
      </c>
      <c r="AN36" s="426">
        <v>0</v>
      </c>
      <c r="AO36" s="58">
        <v>1</v>
      </c>
      <c r="AP36" s="55"/>
      <c r="AQ36" s="55" t="s">
        <v>15</v>
      </c>
      <c r="AR36" s="55"/>
      <c r="AS36" s="55" t="s">
        <v>229</v>
      </c>
      <c r="AT36" s="55"/>
      <c r="AU36" s="55"/>
      <c r="AV36" s="55"/>
    </row>
    <row r="37" spans="1:48" s="420" customFormat="1" ht="45" x14ac:dyDescent="0.25">
      <c r="A37" s="61" t="s">
        <v>287</v>
      </c>
      <c r="B37" s="61">
        <v>2124841</v>
      </c>
      <c r="C37" s="63">
        <v>25631</v>
      </c>
      <c r="D37" s="53">
        <f t="shared" ca="1" si="0"/>
        <v>47</v>
      </c>
      <c r="E37" s="53" t="s">
        <v>113</v>
      </c>
      <c r="F37" s="61" t="s">
        <v>288</v>
      </c>
      <c r="G37" s="61">
        <v>92400</v>
      </c>
      <c r="H37" s="61" t="s">
        <v>247</v>
      </c>
      <c r="I37" s="61" t="s">
        <v>202</v>
      </c>
      <c r="J37" s="61"/>
      <c r="K37" s="61" t="s">
        <v>14</v>
      </c>
      <c r="L37" s="61" t="s">
        <v>330</v>
      </c>
      <c r="M37" s="61" t="s">
        <v>333</v>
      </c>
      <c r="N37" s="63">
        <v>33433</v>
      </c>
      <c r="O37" s="61">
        <f ca="1">INT((TODAY()-N37)/365)</f>
        <v>26</v>
      </c>
      <c r="P37" s="61" t="s">
        <v>334</v>
      </c>
      <c r="Q37" s="421">
        <v>36837</v>
      </c>
      <c r="R37" s="416">
        <f ca="1">INT((TODAY()-Q37)/365)</f>
        <v>17</v>
      </c>
      <c r="S37" s="416" t="s">
        <v>335</v>
      </c>
      <c r="T37" s="421">
        <v>40266</v>
      </c>
      <c r="U37" s="416">
        <f ca="1">INT((TODAY()-T37)/365)</f>
        <v>7</v>
      </c>
      <c r="V37" s="416"/>
      <c r="W37" s="421"/>
      <c r="X37" s="416"/>
      <c r="Y37" s="61" t="s">
        <v>118</v>
      </c>
      <c r="Z37" s="61"/>
      <c r="AA37" s="61" t="s">
        <v>119</v>
      </c>
      <c r="AB37" s="63">
        <v>42917</v>
      </c>
      <c r="AC37" s="63">
        <v>42917</v>
      </c>
      <c r="AD37" s="63">
        <v>42917</v>
      </c>
      <c r="AE37" s="61"/>
      <c r="AF37" s="61" t="s">
        <v>120</v>
      </c>
      <c r="AG37" s="61" t="s">
        <v>121</v>
      </c>
      <c r="AH37" s="422" t="s">
        <v>336</v>
      </c>
      <c r="AI37" s="418" t="s">
        <v>380</v>
      </c>
      <c r="AJ37" s="409">
        <v>10</v>
      </c>
      <c r="AK37" s="413">
        <v>43063</v>
      </c>
      <c r="AL37" s="409">
        <f t="shared" ca="1" si="1"/>
        <v>11</v>
      </c>
      <c r="AM37" s="407">
        <v>386</v>
      </c>
      <c r="AN37" s="429">
        <v>10</v>
      </c>
      <c r="AO37" s="419">
        <v>1</v>
      </c>
      <c r="AP37" s="61" t="s">
        <v>123</v>
      </c>
      <c r="AQ37" s="61" t="s">
        <v>124</v>
      </c>
      <c r="AR37" s="61"/>
      <c r="AS37" s="61"/>
      <c r="AT37" s="61"/>
      <c r="AU37" s="61"/>
      <c r="AV37" s="61"/>
    </row>
    <row r="38" spans="1:48" ht="60" x14ac:dyDescent="0.25">
      <c r="A38" s="55" t="s">
        <v>289</v>
      </c>
      <c r="B38" s="55">
        <v>2120981</v>
      </c>
      <c r="C38" s="46">
        <v>34185</v>
      </c>
      <c r="D38" s="44">
        <f t="shared" ca="1" si="0"/>
        <v>24</v>
      </c>
      <c r="E38" s="44" t="s">
        <v>113</v>
      </c>
      <c r="F38" s="55" t="s">
        <v>290</v>
      </c>
      <c r="G38" s="55">
        <v>92100</v>
      </c>
      <c r="H38" s="55" t="s">
        <v>236</v>
      </c>
      <c r="I38" s="55" t="s">
        <v>116</v>
      </c>
      <c r="J38" s="55"/>
      <c r="K38" s="55" t="s">
        <v>15</v>
      </c>
      <c r="L38" s="55"/>
      <c r="M38" s="55"/>
      <c r="N38" s="55"/>
      <c r="O38" s="55"/>
      <c r="P38" s="55"/>
      <c r="Q38" s="57"/>
      <c r="R38" s="57"/>
      <c r="S38" s="57"/>
      <c r="T38" s="57"/>
      <c r="U38" s="57"/>
      <c r="V38" s="57"/>
      <c r="W38" s="57"/>
      <c r="X38" s="57"/>
      <c r="Y38" s="55" t="s">
        <v>118</v>
      </c>
      <c r="Z38" s="55"/>
      <c r="AA38" s="55" t="s">
        <v>119</v>
      </c>
      <c r="AB38" s="46">
        <v>42758</v>
      </c>
      <c r="AC38" s="46">
        <v>42758</v>
      </c>
      <c r="AD38" s="46">
        <v>42758</v>
      </c>
      <c r="AE38" s="55"/>
      <c r="AF38" s="55" t="s">
        <v>291</v>
      </c>
      <c r="AG38" s="46">
        <v>43101</v>
      </c>
      <c r="AH38" s="46"/>
      <c r="AI38" s="51" t="e">
        <v>#N/A</v>
      </c>
      <c r="AJ38" s="400"/>
      <c r="AK38" s="401"/>
      <c r="AL38" s="396"/>
      <c r="AM38" s="400">
        <v>340</v>
      </c>
      <c r="AN38" s="426">
        <v>0</v>
      </c>
      <c r="AO38" s="58">
        <v>1</v>
      </c>
      <c r="AP38" s="55" t="s">
        <v>123</v>
      </c>
      <c r="AQ38" s="55" t="s">
        <v>124</v>
      </c>
      <c r="AR38" s="55"/>
      <c r="AS38" s="55"/>
      <c r="AT38" s="55"/>
      <c r="AU38" s="55"/>
      <c r="AV38" s="55"/>
    </row>
    <row r="39" spans="1:48" ht="45" x14ac:dyDescent="0.25">
      <c r="A39" s="55" t="s">
        <v>292</v>
      </c>
      <c r="B39" s="55">
        <v>2025289</v>
      </c>
      <c r="C39" s="46">
        <v>34964</v>
      </c>
      <c r="D39" s="44">
        <f t="shared" ca="1" si="0"/>
        <v>22</v>
      </c>
      <c r="E39" s="44" t="s">
        <v>157</v>
      </c>
      <c r="F39" s="55" t="s">
        <v>293</v>
      </c>
      <c r="G39" s="55">
        <v>75012</v>
      </c>
      <c r="H39" s="55" t="s">
        <v>115</v>
      </c>
      <c r="I39" s="55" t="s">
        <v>156</v>
      </c>
      <c r="J39" s="55" t="s">
        <v>158</v>
      </c>
      <c r="K39" s="55" t="s">
        <v>15</v>
      </c>
      <c r="L39" s="55"/>
      <c r="M39" s="55"/>
      <c r="N39" s="55"/>
      <c r="O39" s="55"/>
      <c r="P39" s="55"/>
      <c r="Q39" s="57"/>
      <c r="R39" s="57"/>
      <c r="S39" s="57"/>
      <c r="T39" s="57"/>
      <c r="U39" s="57"/>
      <c r="V39" s="57"/>
      <c r="W39" s="57"/>
      <c r="X39" s="57"/>
      <c r="Y39" s="55" t="s">
        <v>118</v>
      </c>
      <c r="Z39" s="55"/>
      <c r="AA39" s="55" t="s">
        <v>203</v>
      </c>
      <c r="AB39" s="46">
        <v>42507</v>
      </c>
      <c r="AC39" s="46">
        <v>42507</v>
      </c>
      <c r="AD39" s="46">
        <v>42507</v>
      </c>
      <c r="AE39" s="55"/>
      <c r="AF39" s="55" t="s">
        <v>294</v>
      </c>
      <c r="AG39" s="46">
        <v>43237</v>
      </c>
      <c r="AH39" s="46"/>
      <c r="AI39" s="51" t="e">
        <v>#N/A</v>
      </c>
      <c r="AJ39" s="400"/>
      <c r="AK39" s="401"/>
      <c r="AL39" s="396"/>
      <c r="AM39" s="400"/>
      <c r="AN39" s="426">
        <v>0</v>
      </c>
      <c r="AO39" s="55" t="s">
        <v>182</v>
      </c>
      <c r="AP39" s="55"/>
      <c r="AQ39" s="55" t="s">
        <v>15</v>
      </c>
      <c r="AR39" s="55"/>
      <c r="AS39" s="55"/>
      <c r="AT39" s="55"/>
      <c r="AU39" s="55"/>
      <c r="AV39" s="55"/>
    </row>
    <row r="40" spans="1:48" ht="60" x14ac:dyDescent="0.25">
      <c r="A40" s="55" t="s">
        <v>295</v>
      </c>
      <c r="B40" s="55">
        <v>639893</v>
      </c>
      <c r="C40" s="46">
        <v>21598</v>
      </c>
      <c r="D40" s="44">
        <f t="shared" ca="1" si="0"/>
        <v>58</v>
      </c>
      <c r="E40" s="44" t="s">
        <v>157</v>
      </c>
      <c r="F40" s="55"/>
      <c r="G40" s="55">
        <v>93100</v>
      </c>
      <c r="H40" s="55" t="s">
        <v>296</v>
      </c>
      <c r="I40" s="55" t="s">
        <v>116</v>
      </c>
      <c r="J40" s="55" t="s">
        <v>240</v>
      </c>
      <c r="K40" s="55" t="s">
        <v>14</v>
      </c>
      <c r="L40" s="55" t="s">
        <v>15</v>
      </c>
      <c r="M40" s="55"/>
      <c r="N40" s="46"/>
      <c r="O40" s="55"/>
      <c r="P40" s="55"/>
      <c r="Q40" s="56"/>
      <c r="R40" s="57"/>
      <c r="S40" s="57"/>
      <c r="T40" s="56"/>
      <c r="U40" s="57"/>
      <c r="V40" s="57"/>
      <c r="W40" s="56"/>
      <c r="X40" s="57"/>
      <c r="Y40" s="55" t="s">
        <v>249</v>
      </c>
      <c r="Z40" s="55"/>
      <c r="AA40" s="55" t="s">
        <v>206</v>
      </c>
      <c r="AB40" s="46">
        <v>28278</v>
      </c>
      <c r="AC40" s="46">
        <v>42303</v>
      </c>
      <c r="AD40" s="46">
        <v>42303</v>
      </c>
      <c r="AE40" s="55"/>
      <c r="AF40" s="55" t="s">
        <v>120</v>
      </c>
      <c r="AG40" s="55" t="s">
        <v>121</v>
      </c>
      <c r="AH40" s="55"/>
      <c r="AI40" s="51" t="e">
        <v>#N/A</v>
      </c>
      <c r="AJ40" s="400"/>
      <c r="AK40" s="401"/>
      <c r="AL40" s="396"/>
      <c r="AM40" s="400"/>
      <c r="AN40" s="426"/>
      <c r="AO40" s="52">
        <v>1</v>
      </c>
      <c r="AP40" s="58" t="s">
        <v>123</v>
      </c>
      <c r="AQ40" s="55" t="s">
        <v>124</v>
      </c>
      <c r="AR40" s="55" t="s">
        <v>121</v>
      </c>
      <c r="AS40" s="55" t="s">
        <v>121</v>
      </c>
      <c r="AT40" s="55" t="s">
        <v>223</v>
      </c>
      <c r="AU40" s="55"/>
      <c r="AV40" s="55"/>
    </row>
    <row r="41" spans="1:48" ht="60" x14ac:dyDescent="0.25">
      <c r="A41" s="55" t="s">
        <v>297</v>
      </c>
      <c r="B41" s="55">
        <v>789350</v>
      </c>
      <c r="C41" s="46">
        <v>23305</v>
      </c>
      <c r="D41" s="44">
        <f t="shared" ca="1" si="0"/>
        <v>54</v>
      </c>
      <c r="E41" s="44" t="s">
        <v>113</v>
      </c>
      <c r="F41" s="55" t="s">
        <v>298</v>
      </c>
      <c r="G41" s="55">
        <v>95580</v>
      </c>
      <c r="H41" s="55" t="s">
        <v>299</v>
      </c>
      <c r="I41" s="55" t="s">
        <v>116</v>
      </c>
      <c r="J41" s="55" t="s">
        <v>158</v>
      </c>
      <c r="K41" s="55" t="s">
        <v>14</v>
      </c>
      <c r="L41" s="55" t="s">
        <v>15</v>
      </c>
      <c r="M41" s="55" t="s">
        <v>337</v>
      </c>
      <c r="N41" s="46">
        <v>36498</v>
      </c>
      <c r="O41" s="55">
        <f ca="1">INT((TODAY()-N41)/365)</f>
        <v>18</v>
      </c>
      <c r="P41" s="55"/>
      <c r="Q41" s="56"/>
      <c r="R41" s="57"/>
      <c r="S41" s="57"/>
      <c r="T41" s="56"/>
      <c r="U41" s="57"/>
      <c r="V41" s="57"/>
      <c r="W41" s="56"/>
      <c r="X41" s="57"/>
      <c r="Y41" s="55" t="s">
        <v>249</v>
      </c>
      <c r="Z41" s="55"/>
      <c r="AA41" s="55" t="s">
        <v>119</v>
      </c>
      <c r="AB41" s="46">
        <v>33857</v>
      </c>
      <c r="AC41" s="46">
        <v>42156</v>
      </c>
      <c r="AD41" s="55"/>
      <c r="AE41" s="55"/>
      <c r="AF41" s="55" t="s">
        <v>120</v>
      </c>
      <c r="AG41" s="55" t="s">
        <v>121</v>
      </c>
      <c r="AH41" s="50" t="s">
        <v>307</v>
      </c>
      <c r="AI41" s="51" t="s">
        <v>378</v>
      </c>
      <c r="AJ41" s="400">
        <v>7</v>
      </c>
      <c r="AK41" s="423">
        <v>43757</v>
      </c>
      <c r="AL41" s="396" t="b">
        <f t="shared" ca="1" si="1"/>
        <v>0</v>
      </c>
      <c r="AM41" s="400">
        <v>380</v>
      </c>
      <c r="AN41" s="426"/>
      <c r="AO41" s="58">
        <v>1</v>
      </c>
      <c r="AP41" s="55" t="s">
        <v>123</v>
      </c>
      <c r="AQ41" s="55" t="s">
        <v>15</v>
      </c>
      <c r="AR41" s="55" t="s">
        <v>121</v>
      </c>
      <c r="AS41" s="55" t="s">
        <v>121</v>
      </c>
      <c r="AT41" s="55" t="s">
        <v>121</v>
      </c>
      <c r="AU41" s="55"/>
      <c r="AV41" s="55"/>
    </row>
    <row r="42" spans="1:48" ht="45" x14ac:dyDescent="0.25">
      <c r="A42" s="55" t="s">
        <v>153</v>
      </c>
      <c r="B42" s="55">
        <v>1058724</v>
      </c>
      <c r="C42" s="46">
        <v>28537</v>
      </c>
      <c r="D42" s="44">
        <f t="shared" ca="1" si="0"/>
        <v>39</v>
      </c>
      <c r="E42" s="44" t="s">
        <v>113</v>
      </c>
      <c r="F42" s="55" t="s">
        <v>300</v>
      </c>
      <c r="G42" s="55">
        <v>27780</v>
      </c>
      <c r="H42" s="55" t="s">
        <v>301</v>
      </c>
      <c r="I42" s="55" t="s">
        <v>170</v>
      </c>
      <c r="J42" s="55" t="s">
        <v>225</v>
      </c>
      <c r="K42" s="55" t="s">
        <v>14</v>
      </c>
      <c r="L42" s="55" t="s">
        <v>15</v>
      </c>
      <c r="M42" s="55" t="s">
        <v>338</v>
      </c>
      <c r="N42" s="46">
        <v>36359</v>
      </c>
      <c r="O42" s="55">
        <f ca="1">INT((TODAY()-N42)/365)</f>
        <v>18</v>
      </c>
      <c r="P42" s="55" t="s">
        <v>339</v>
      </c>
      <c r="Q42" s="56">
        <v>37002</v>
      </c>
      <c r="R42" s="57">
        <f ca="1">INT((TODAY()-Q42)/365)</f>
        <v>16</v>
      </c>
      <c r="S42" s="57"/>
      <c r="T42" s="56"/>
      <c r="U42" s="57"/>
      <c r="V42" s="57"/>
      <c r="W42" s="56"/>
      <c r="X42" s="57"/>
      <c r="Y42" s="55" t="s">
        <v>173</v>
      </c>
      <c r="Z42" s="55">
        <v>2</v>
      </c>
      <c r="AA42" s="55" t="s">
        <v>302</v>
      </c>
      <c r="AB42" s="46">
        <v>36502</v>
      </c>
      <c r="AC42" s="46">
        <v>43004</v>
      </c>
      <c r="AD42" s="46">
        <v>43004</v>
      </c>
      <c r="AE42" s="55"/>
      <c r="AF42" s="55" t="s">
        <v>120</v>
      </c>
      <c r="AG42" s="55" t="s">
        <v>121</v>
      </c>
      <c r="AH42" s="50" t="s">
        <v>307</v>
      </c>
      <c r="AI42" s="51" t="s">
        <v>378</v>
      </c>
      <c r="AJ42" s="400">
        <v>7</v>
      </c>
      <c r="AK42" s="423">
        <v>43757</v>
      </c>
      <c r="AL42" s="396" t="b">
        <f t="shared" ca="1" si="1"/>
        <v>0</v>
      </c>
      <c r="AM42" s="400">
        <v>403</v>
      </c>
      <c r="AN42" s="426">
        <v>12</v>
      </c>
      <c r="AO42" s="58">
        <v>1</v>
      </c>
      <c r="AP42" s="55" t="s">
        <v>123</v>
      </c>
      <c r="AQ42" s="55" t="s">
        <v>15</v>
      </c>
      <c r="AR42" s="55"/>
      <c r="AS42" s="55"/>
      <c r="AT42" s="55"/>
      <c r="AU42" s="55"/>
      <c r="AV42" s="55"/>
    </row>
    <row r="43" spans="1:48" x14ac:dyDescent="0.25">
      <c r="A43" t="s">
        <v>413</v>
      </c>
      <c r="B43">
        <v>1020304</v>
      </c>
      <c r="I43" t="s">
        <v>414</v>
      </c>
      <c r="AM43">
        <v>457</v>
      </c>
      <c r="AN43" s="443" t="s">
        <v>40</v>
      </c>
      <c r="AO43" s="444">
        <v>1</v>
      </c>
    </row>
  </sheetData>
  <autoFilter ref="A2:AV42"/>
  <mergeCells count="7">
    <mergeCell ref="AA3:AV3"/>
    <mergeCell ref="A3:H3"/>
    <mergeCell ref="I3:I4"/>
    <mergeCell ref="J3:J4"/>
    <mergeCell ref="K3:X3"/>
    <mergeCell ref="Y3:Y4"/>
    <mergeCell ref="Z3:Z4"/>
  </mergeCells>
  <conditionalFormatting sqref="AJ7:AK7">
    <cfRule type="expression" dxfId="45" priority="11">
      <formula>$AF6="CONTRAT D'AVENIR"</formula>
    </cfRule>
    <cfRule type="expression" dxfId="44" priority="12">
      <formula>$AF6="CONTRACTUELLE"</formula>
    </cfRule>
    <cfRule type="expression" dxfId="43" priority="13">
      <formula>$AF6="CONTRACTUEL"</formula>
    </cfRule>
    <cfRule type="expression" dxfId="42" priority="14">
      <formula>$AF6="STAGIAIRE"</formula>
    </cfRule>
    <cfRule type="expression" dxfId="41" priority="15">
      <formula>$AF6="DETACHEMENT"</formula>
    </cfRule>
    <cfRule type="expression" dxfId="40" priority="16">
      <formula>$AF6="RETRAITE"</formula>
    </cfRule>
    <cfRule type="expression" dxfId="39" priority="17">
      <formula>$AF6="CUI"</formula>
    </cfRule>
    <cfRule type="expression" dxfId="38" priority="18">
      <formula>$AF6="TITULAIRE"</formula>
    </cfRule>
  </conditionalFormatting>
  <conditionalFormatting sqref="A5:AV42">
    <cfRule type="expression" dxfId="37" priority="3">
      <formula>$AF5="CONTRAT D'AVENIR"</formula>
    </cfRule>
    <cfRule type="expression" dxfId="36" priority="4">
      <formula>$AF5="CONTRACTUELLE"</formula>
    </cfRule>
    <cfRule type="expression" dxfId="35" priority="5">
      <formula>$AF5="CONTRACTUEL"</formula>
    </cfRule>
    <cfRule type="expression" dxfId="34" priority="6">
      <formula>$AF5="STAGIAIRE"</formula>
    </cfRule>
    <cfRule type="expression" dxfId="33" priority="7">
      <formula>$AF5="DETACHEMENT"</formula>
    </cfRule>
    <cfRule type="expression" dxfId="32" priority="8">
      <formula>$AF5="RETRAITE"</formula>
    </cfRule>
    <cfRule type="expression" dxfId="31" priority="9">
      <formula>$AF5="CUI"</formula>
    </cfRule>
    <cfRule type="expression" dxfId="30" priority="10">
      <formula>$AF5="TITULAIRE"</formula>
    </cfRule>
  </conditionalFormatting>
  <conditionalFormatting sqref="AK5">
    <cfRule type="expression" dxfId="29" priority="2">
      <formula>"si(Ak5=aujourdhui)"</formula>
    </cfRule>
  </conditionalFormatting>
  <conditionalFormatting sqref="AL4:AL42">
    <cfRule type="cellIs" dxfId="28" priority="1" stopIfTrue="1" operator="between">
      <formula>1</formula>
      <formula>20</formula>
    </cfRule>
  </conditionalFormatting>
  <dataValidations count="8">
    <dataValidation type="list" allowBlank="1" showInputMessage="1" showErrorMessage="1" sqref="AP5:AP42">
      <formula1>horaires</formula1>
    </dataValidation>
    <dataValidation type="list" allowBlank="1" showInputMessage="1" showErrorMessage="1" sqref="AR5:AS42">
      <formula1>Sécurité</formula1>
    </dataValidation>
    <dataValidation type="list" allowBlank="1" showInputMessage="1" showErrorMessage="1" sqref="AT5:AT42">
      <formula1>Compartiment</formula1>
    </dataValidation>
    <dataValidation type="list" allowBlank="1" showInputMessage="1" showErrorMessage="1" sqref="AK7:AK42 AJ7:AJ15 AJ5:AL5 AH16 AH19 AJ17:AJ18 AJ20:AJ42 AL6:AL42">
      <formula1>Grade</formula1>
    </dataValidation>
    <dataValidation type="custom" errorStyle="warning" allowBlank="1" showInputMessage="1" showErrorMessage="1" errorTitle="ATTENTION" error="séparer les adresses mails par ; suivi d'un espace après (pas avant)" sqref="D4:D42">
      <formula1>"E=/"</formula1>
    </dataValidation>
    <dataValidation type="list" allowBlank="1" showInputMessage="1" showErrorMessage="1" sqref="AH5">
      <formula1>Corps</formula1>
    </dataValidation>
    <dataValidation type="list" allowBlank="1" showInputMessage="1" showErrorMessage="1" sqref="AF5:AF42">
      <formula1>Situation</formula1>
    </dataValidation>
    <dataValidation allowBlank="1" showInputMessage="1" showErrorMessage="1" promptTitle="ATTENTION" prompt="Pensez à renseigner toutes les colonnes, y compris la H &quot;STATUT&quot;" sqref="A3 A5:A42"/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3"/>
  <sheetViews>
    <sheetView workbookViewId="0">
      <selection activeCell="K9" sqref="K9"/>
    </sheetView>
  </sheetViews>
  <sheetFormatPr baseColWidth="10" defaultRowHeight="15" x14ac:dyDescent="0.25"/>
  <cols>
    <col min="1" max="1" width="21.28515625" bestFit="1" customWidth="1"/>
    <col min="2" max="2" width="24.7109375" bestFit="1" customWidth="1"/>
    <col min="3" max="3" width="17.7109375" customWidth="1"/>
    <col min="5" max="5" width="27.7109375" customWidth="1"/>
    <col min="6" max="6" width="15.7109375" style="22" bestFit="1" customWidth="1"/>
    <col min="11" max="11" width="26.5703125" bestFit="1" customWidth="1"/>
  </cols>
  <sheetData>
    <row r="2" spans="1:11" ht="15.75" thickBot="1" x14ac:dyDescent="0.3"/>
    <row r="3" spans="1:11" ht="15.75" thickBot="1" x14ac:dyDescent="0.3">
      <c r="E3" s="574" t="s">
        <v>340</v>
      </c>
      <c r="F3" s="575"/>
      <c r="G3" s="575"/>
      <c r="H3" s="576"/>
    </row>
    <row r="4" spans="1:11" x14ac:dyDescent="0.25">
      <c r="A4" s="289" t="s">
        <v>341</v>
      </c>
      <c r="B4" s="289" t="s">
        <v>342</v>
      </c>
      <c r="C4" s="289" t="s">
        <v>343</v>
      </c>
      <c r="D4" s="290" t="s">
        <v>344</v>
      </c>
      <c r="F4" s="291" t="s">
        <v>345</v>
      </c>
      <c r="K4" s="292" t="s">
        <v>346</v>
      </c>
    </row>
    <row r="5" spans="1:11" x14ac:dyDescent="0.25">
      <c r="A5" s="293" t="s">
        <v>120</v>
      </c>
      <c r="B5" s="293" t="s">
        <v>347</v>
      </c>
      <c r="C5" s="293" t="s">
        <v>199</v>
      </c>
      <c r="D5" s="294" t="s">
        <v>193</v>
      </c>
      <c r="E5" s="295" t="s">
        <v>167</v>
      </c>
      <c r="F5" s="296" t="s">
        <v>176</v>
      </c>
      <c r="G5" s="297"/>
      <c r="H5" s="298"/>
      <c r="K5" s="299">
        <v>42736</v>
      </c>
    </row>
    <row r="6" spans="1:11" x14ac:dyDescent="0.25">
      <c r="A6" s="293" t="s">
        <v>246</v>
      </c>
      <c r="B6" s="293" t="s">
        <v>159</v>
      </c>
      <c r="C6" s="293" t="s">
        <v>160</v>
      </c>
      <c r="D6" s="294" t="s">
        <v>123</v>
      </c>
      <c r="E6" s="300" t="s">
        <v>348</v>
      </c>
      <c r="F6" s="296" t="s">
        <v>218</v>
      </c>
      <c r="G6" s="301"/>
      <c r="H6" s="302"/>
      <c r="K6" s="299">
        <v>42842</v>
      </c>
    </row>
    <row r="7" spans="1:11" x14ac:dyDescent="0.25">
      <c r="A7" s="293" t="s">
        <v>349</v>
      </c>
      <c r="B7" s="293" t="s">
        <v>350</v>
      </c>
      <c r="C7" s="293" t="s">
        <v>351</v>
      </c>
      <c r="E7" s="303" t="s">
        <v>224</v>
      </c>
      <c r="F7" s="22" t="s">
        <v>202</v>
      </c>
      <c r="G7" s="301"/>
      <c r="H7" s="302"/>
      <c r="K7" s="299">
        <v>42856</v>
      </c>
    </row>
    <row r="8" spans="1:11" x14ac:dyDescent="0.25">
      <c r="A8" s="293" t="s">
        <v>198</v>
      </c>
      <c r="B8" s="304" t="s">
        <v>165</v>
      </c>
      <c r="C8" s="293" t="s">
        <v>352</v>
      </c>
      <c r="E8" s="305" t="s">
        <v>353</v>
      </c>
      <c r="F8" s="296" t="s">
        <v>223</v>
      </c>
      <c r="G8" s="301"/>
      <c r="H8" s="302"/>
      <c r="K8" s="299">
        <v>42863</v>
      </c>
    </row>
    <row r="9" spans="1:11" x14ac:dyDescent="0.25">
      <c r="A9" s="293" t="s">
        <v>181</v>
      </c>
      <c r="B9" s="293" t="s">
        <v>354</v>
      </c>
      <c r="C9" s="293" t="s">
        <v>355</v>
      </c>
      <c r="E9" s="305" t="s">
        <v>204</v>
      </c>
      <c r="F9" s="296" t="s">
        <v>168</v>
      </c>
      <c r="G9" s="306"/>
      <c r="H9" s="302"/>
      <c r="K9" s="299">
        <v>42880</v>
      </c>
    </row>
    <row r="10" spans="1:11" x14ac:dyDescent="0.25">
      <c r="A10" s="293" t="s">
        <v>356</v>
      </c>
      <c r="B10" s="304" t="s">
        <v>357</v>
      </c>
      <c r="C10" s="293" t="s">
        <v>166</v>
      </c>
      <c r="E10" s="305" t="s">
        <v>257</v>
      </c>
      <c r="F10" s="296" t="s">
        <v>178</v>
      </c>
      <c r="G10" s="301"/>
      <c r="H10" s="302"/>
      <c r="K10" s="299">
        <v>42891</v>
      </c>
    </row>
    <row r="11" spans="1:11" ht="30" x14ac:dyDescent="0.25">
      <c r="A11" s="293" t="s">
        <v>358</v>
      </c>
      <c r="B11" s="293"/>
      <c r="C11" s="293" t="s">
        <v>359</v>
      </c>
      <c r="E11" s="307"/>
      <c r="F11" s="296" t="s">
        <v>248</v>
      </c>
      <c r="G11" s="307"/>
      <c r="H11" s="307"/>
      <c r="K11" s="299">
        <v>42930</v>
      </c>
    </row>
    <row r="12" spans="1:11" ht="30" x14ac:dyDescent="0.25">
      <c r="A12" s="293"/>
      <c r="B12" s="293"/>
      <c r="C12" s="293" t="s">
        <v>360</v>
      </c>
      <c r="E12" s="307"/>
      <c r="F12" s="296" t="s">
        <v>125</v>
      </c>
      <c r="G12" s="307"/>
      <c r="H12" s="307"/>
      <c r="K12" s="299">
        <v>42962</v>
      </c>
    </row>
    <row r="13" spans="1:11" ht="30.75" thickBot="1" x14ac:dyDescent="0.3">
      <c r="A13" s="293"/>
      <c r="B13" s="293"/>
      <c r="C13" s="293"/>
      <c r="E13" s="307"/>
      <c r="F13" s="296" t="s">
        <v>201</v>
      </c>
      <c r="G13" s="307"/>
      <c r="H13" s="307"/>
      <c r="K13" s="299">
        <v>43040</v>
      </c>
    </row>
    <row r="14" spans="1:11" ht="15.75" thickBot="1" x14ac:dyDescent="0.3">
      <c r="A14" s="293"/>
      <c r="B14" s="293"/>
      <c r="C14" s="293"/>
      <c r="E14" s="308" t="s">
        <v>361</v>
      </c>
      <c r="F14" s="309" t="s">
        <v>362</v>
      </c>
      <c r="G14" s="310"/>
      <c r="H14" s="311"/>
      <c r="K14" s="299">
        <v>43050</v>
      </c>
    </row>
    <row r="15" spans="1:11" x14ac:dyDescent="0.25">
      <c r="A15" s="293"/>
      <c r="B15" s="293"/>
      <c r="C15" s="293"/>
      <c r="E15" s="312" t="s">
        <v>363</v>
      </c>
      <c r="F15" s="313">
        <v>400</v>
      </c>
      <c r="G15" s="314"/>
      <c r="H15" s="315"/>
      <c r="K15" s="299">
        <v>43094</v>
      </c>
    </row>
    <row r="16" spans="1:11" x14ac:dyDescent="0.25">
      <c r="A16" s="293"/>
      <c r="B16" s="293"/>
      <c r="C16" s="293"/>
      <c r="E16" s="316" t="s">
        <v>364</v>
      </c>
      <c r="F16" s="317">
        <v>401</v>
      </c>
      <c r="G16" s="312"/>
      <c r="H16" s="318"/>
      <c r="K16" s="292" t="s">
        <v>365</v>
      </c>
    </row>
    <row r="17" spans="1:11" x14ac:dyDescent="0.25">
      <c r="A17" s="319"/>
      <c r="B17" s="96"/>
      <c r="C17" s="96"/>
      <c r="E17" s="320" t="s">
        <v>366</v>
      </c>
      <c r="F17" s="317">
        <v>402</v>
      </c>
      <c r="G17" s="312"/>
      <c r="H17" s="318"/>
      <c r="K17" s="299">
        <v>43101</v>
      </c>
    </row>
    <row r="18" spans="1:11" x14ac:dyDescent="0.25">
      <c r="A18" s="319"/>
      <c r="B18" s="96"/>
      <c r="C18" s="96"/>
      <c r="E18" s="312" t="s">
        <v>367</v>
      </c>
      <c r="F18" s="317">
        <v>403</v>
      </c>
      <c r="G18" s="312"/>
      <c r="H18" s="318"/>
      <c r="K18" s="299">
        <v>43192</v>
      </c>
    </row>
    <row r="19" spans="1:11" x14ac:dyDescent="0.25">
      <c r="A19" s="319"/>
      <c r="B19" s="96"/>
      <c r="C19" s="96"/>
      <c r="E19" s="312" t="s">
        <v>368</v>
      </c>
      <c r="F19" s="317">
        <v>658</v>
      </c>
      <c r="G19" s="321"/>
      <c r="H19" s="318"/>
      <c r="K19" s="299">
        <v>43221</v>
      </c>
    </row>
    <row r="20" spans="1:11" x14ac:dyDescent="0.25">
      <c r="A20" s="322">
        <v>4832</v>
      </c>
      <c r="B20" t="s">
        <v>369</v>
      </c>
      <c r="C20" s="96"/>
      <c r="E20" s="312" t="s">
        <v>370</v>
      </c>
      <c r="F20" s="317">
        <v>687</v>
      </c>
      <c r="G20" s="312"/>
      <c r="H20" s="318"/>
      <c r="K20" s="299">
        <v>43228</v>
      </c>
    </row>
    <row r="21" spans="1:11" x14ac:dyDescent="0.25">
      <c r="A21" t="s">
        <v>320</v>
      </c>
      <c r="B21" t="s">
        <v>371</v>
      </c>
      <c r="C21" s="96"/>
      <c r="E21" s="312" t="s">
        <v>372</v>
      </c>
      <c r="F21" s="323" t="s">
        <v>373</v>
      </c>
      <c r="G21" s="324"/>
      <c r="H21" s="324"/>
      <c r="K21" s="299">
        <v>43230</v>
      </c>
    </row>
    <row r="22" spans="1:11" ht="15.75" thickBot="1" x14ac:dyDescent="0.3">
      <c r="A22" t="s">
        <v>321</v>
      </c>
      <c r="B22" t="s">
        <v>374</v>
      </c>
      <c r="C22" s="96"/>
      <c r="E22" s="325" t="s">
        <v>375</v>
      </c>
      <c r="F22" s="326"/>
      <c r="G22" s="324"/>
      <c r="H22" s="324"/>
      <c r="K22" s="299">
        <v>43272</v>
      </c>
    </row>
    <row r="23" spans="1:11" ht="15.75" thickBot="1" x14ac:dyDescent="0.3">
      <c r="A23" t="s">
        <v>122</v>
      </c>
      <c r="B23" t="s">
        <v>376</v>
      </c>
      <c r="C23" s="96"/>
      <c r="E23" s="312" t="s">
        <v>377</v>
      </c>
      <c r="F23" s="327"/>
      <c r="G23" s="328"/>
      <c r="H23" s="329"/>
      <c r="K23" s="299">
        <v>43295</v>
      </c>
    </row>
    <row r="24" spans="1:11" x14ac:dyDescent="0.25">
      <c r="A24" t="s">
        <v>307</v>
      </c>
      <c r="B24" t="s">
        <v>378</v>
      </c>
      <c r="C24" s="96"/>
      <c r="E24" s="312" t="s">
        <v>379</v>
      </c>
      <c r="F24" s="330"/>
      <c r="G24" s="314"/>
      <c r="H24" s="315"/>
      <c r="K24" s="299">
        <v>43327</v>
      </c>
    </row>
    <row r="25" spans="1:11" x14ac:dyDescent="0.25">
      <c r="A25" t="s">
        <v>336</v>
      </c>
      <c r="B25" t="s">
        <v>380</v>
      </c>
      <c r="C25" s="96"/>
      <c r="E25" s="325" t="s">
        <v>381</v>
      </c>
      <c r="F25" s="331"/>
      <c r="G25" s="312"/>
      <c r="H25" s="318"/>
      <c r="K25" s="299">
        <v>43405</v>
      </c>
    </row>
    <row r="26" spans="1:11" x14ac:dyDescent="0.25">
      <c r="A26" t="s">
        <v>305</v>
      </c>
      <c r="B26" t="s">
        <v>382</v>
      </c>
      <c r="C26" s="96"/>
      <c r="E26" s="312" t="s">
        <v>383</v>
      </c>
      <c r="F26" s="332"/>
      <c r="G26" s="312"/>
      <c r="H26" s="318"/>
      <c r="K26" s="299">
        <v>43415</v>
      </c>
    </row>
    <row r="27" spans="1:11" x14ac:dyDescent="0.25">
      <c r="A27" t="s">
        <v>306</v>
      </c>
      <c r="B27" t="s">
        <v>384</v>
      </c>
      <c r="E27" s="312" t="s">
        <v>385</v>
      </c>
      <c r="F27" s="332"/>
      <c r="G27" s="312"/>
      <c r="H27" s="318"/>
      <c r="K27" s="299">
        <v>43459</v>
      </c>
    </row>
    <row r="28" spans="1:11" x14ac:dyDescent="0.25">
      <c r="E28" s="312" t="s">
        <v>386</v>
      </c>
      <c r="F28" s="332"/>
      <c r="G28" s="321"/>
      <c r="H28" s="318"/>
      <c r="K28" s="292" t="s">
        <v>387</v>
      </c>
    </row>
    <row r="29" spans="1:11" x14ac:dyDescent="0.25">
      <c r="E29" s="316" t="s">
        <v>388</v>
      </c>
      <c r="F29" s="332"/>
      <c r="G29" s="312"/>
      <c r="H29" s="318"/>
      <c r="K29" s="299">
        <v>43466</v>
      </c>
    </row>
    <row r="30" spans="1:11" x14ac:dyDescent="0.25">
      <c r="E30" s="312" t="s">
        <v>389</v>
      </c>
      <c r="F30" s="332"/>
      <c r="G30" s="312"/>
      <c r="H30" s="318"/>
      <c r="K30" s="299">
        <v>43577</v>
      </c>
    </row>
    <row r="31" spans="1:11" x14ac:dyDescent="0.25">
      <c r="E31" s="307"/>
      <c r="F31" s="333"/>
      <c r="G31" s="307"/>
      <c r="H31" s="307"/>
      <c r="K31" s="299">
        <v>43586</v>
      </c>
    </row>
    <row r="32" spans="1:11" x14ac:dyDescent="0.25">
      <c r="A32" t="s">
        <v>390</v>
      </c>
      <c r="E32" s="307"/>
      <c r="F32" s="333"/>
      <c r="G32" s="307"/>
      <c r="H32" s="307"/>
      <c r="K32" s="299">
        <v>43593</v>
      </c>
    </row>
    <row r="33" spans="1:11" x14ac:dyDescent="0.25">
      <c r="A33" t="s">
        <v>391</v>
      </c>
      <c r="E33" s="334"/>
      <c r="F33" s="335"/>
      <c r="G33" s="336"/>
      <c r="H33" s="307"/>
      <c r="K33" s="299">
        <v>43615</v>
      </c>
    </row>
    <row r="34" spans="1:11" x14ac:dyDescent="0.25">
      <c r="A34" t="s">
        <v>392</v>
      </c>
      <c r="B34" s="69"/>
      <c r="C34" s="69"/>
      <c r="D34" s="69"/>
      <c r="E34" s="69"/>
      <c r="F34" s="70"/>
      <c r="G34" s="337"/>
      <c r="H34" s="307"/>
      <c r="K34" s="299">
        <v>43626</v>
      </c>
    </row>
    <row r="35" spans="1:11" x14ac:dyDescent="0.25">
      <c r="A35" t="s">
        <v>393</v>
      </c>
      <c r="B35" s="288"/>
      <c r="C35" s="288"/>
      <c r="D35" s="288"/>
      <c r="E35" s="288"/>
      <c r="F35" s="288"/>
      <c r="G35" s="338"/>
      <c r="H35" s="307"/>
      <c r="K35" s="299">
        <v>43660</v>
      </c>
    </row>
    <row r="36" spans="1:11" x14ac:dyDescent="0.25">
      <c r="A36" t="s">
        <v>394</v>
      </c>
      <c r="B36" s="339"/>
      <c r="C36" s="339"/>
      <c r="D36" s="339"/>
      <c r="E36" s="339"/>
      <c r="F36" s="340"/>
      <c r="G36" s="338"/>
      <c r="H36" s="307"/>
      <c r="K36" s="299">
        <v>43692</v>
      </c>
    </row>
    <row r="37" spans="1:11" x14ac:dyDescent="0.25">
      <c r="A37" t="s">
        <v>395</v>
      </c>
      <c r="B37" s="341"/>
      <c r="C37" s="341"/>
      <c r="D37" s="341"/>
      <c r="E37" s="341"/>
      <c r="F37" s="341"/>
      <c r="G37" s="338"/>
      <c r="H37" s="307"/>
      <c r="K37" s="299">
        <v>43770</v>
      </c>
    </row>
    <row r="38" spans="1:11" x14ac:dyDescent="0.25">
      <c r="A38" t="s">
        <v>396</v>
      </c>
      <c r="B38" s="342"/>
      <c r="C38" s="342"/>
      <c r="D38" s="342"/>
      <c r="E38" s="342"/>
      <c r="F38" s="343"/>
      <c r="G38" s="344"/>
      <c r="H38" s="307"/>
      <c r="K38" s="299">
        <v>43780</v>
      </c>
    </row>
    <row r="39" spans="1:11" x14ac:dyDescent="0.25">
      <c r="A39" t="s">
        <v>397</v>
      </c>
      <c r="B39" s="319"/>
      <c r="C39" s="319"/>
      <c r="D39" s="319"/>
      <c r="E39" s="319"/>
      <c r="F39" s="345"/>
      <c r="G39" s="338"/>
      <c r="H39" s="307"/>
      <c r="K39" s="299">
        <v>43824</v>
      </c>
    </row>
    <row r="40" spans="1:11" x14ac:dyDescent="0.25">
      <c r="A40" t="s">
        <v>398</v>
      </c>
      <c r="B40" s="346"/>
      <c r="C40" s="346"/>
      <c r="D40" s="346"/>
      <c r="E40" s="346"/>
      <c r="F40" s="347"/>
      <c r="G40" s="348"/>
      <c r="H40" s="307"/>
    </row>
    <row r="41" spans="1:11" x14ac:dyDescent="0.25">
      <c r="A41" t="s">
        <v>399</v>
      </c>
      <c r="B41" s="349"/>
      <c r="C41" s="349"/>
      <c r="D41" s="349"/>
      <c r="E41" s="349"/>
      <c r="F41" s="349"/>
      <c r="G41" s="338"/>
      <c r="H41" s="307"/>
    </row>
    <row r="42" spans="1:11" x14ac:dyDescent="0.25">
      <c r="A42" t="s">
        <v>400</v>
      </c>
      <c r="B42" s="346"/>
      <c r="C42" s="346"/>
      <c r="D42" s="346"/>
      <c r="E42" s="346"/>
      <c r="F42" s="347"/>
      <c r="G42" s="338"/>
      <c r="H42" s="307"/>
    </row>
    <row r="43" spans="1:11" x14ac:dyDescent="0.25">
      <c r="A43" t="s">
        <v>401</v>
      </c>
      <c r="B43" s="349"/>
      <c r="C43" s="349"/>
      <c r="D43" s="349"/>
      <c r="E43" s="349"/>
      <c r="F43" s="349"/>
      <c r="G43" s="338"/>
      <c r="H43" s="307"/>
    </row>
  </sheetData>
  <mergeCells count="1">
    <mergeCell ref="E3:H3"/>
  </mergeCells>
  <conditionalFormatting sqref="F5:F6">
    <cfRule type="expression" dxfId="27" priority="22">
      <formula>$S5="CONTRACTUELLE"</formula>
    </cfRule>
    <cfRule type="expression" dxfId="26" priority="23">
      <formula>$S5="CONTRACTUEL"</formula>
    </cfRule>
    <cfRule type="expression" dxfId="25" priority="24">
      <formula>$S5="STAGIAIRE"</formula>
    </cfRule>
    <cfRule type="expression" dxfId="24" priority="25">
      <formula>$S5="DETACHEMENT"</formula>
    </cfRule>
    <cfRule type="expression" dxfId="23" priority="26">
      <formula>$S5="RETRAITE"</formula>
    </cfRule>
    <cfRule type="expression" dxfId="22" priority="27">
      <formula>$S5="CUI"</formula>
    </cfRule>
    <cfRule type="expression" dxfId="21" priority="28">
      <formula>$S5="TITULAIRE"</formula>
    </cfRule>
  </conditionalFormatting>
  <conditionalFormatting sqref="F13 F8:F10">
    <cfRule type="expression" dxfId="20" priority="15">
      <formula>$S7="CONTRACTUELLE"</formula>
    </cfRule>
    <cfRule type="expression" dxfId="19" priority="16">
      <formula>$S7="CONTRACTUEL"</formula>
    </cfRule>
    <cfRule type="expression" dxfId="18" priority="17">
      <formula>$S7="STAGIAIRE"</formula>
    </cfRule>
    <cfRule type="expression" dxfId="17" priority="18">
      <formula>$S7="DETACHEMENT"</formula>
    </cfRule>
    <cfRule type="expression" dxfId="16" priority="19">
      <formula>$S7="RETRAITE"</formula>
    </cfRule>
    <cfRule type="expression" dxfId="15" priority="20">
      <formula>$S7="CUI"</formula>
    </cfRule>
    <cfRule type="expression" dxfId="14" priority="21">
      <formula>$S7="TITULAIRE"</formula>
    </cfRule>
  </conditionalFormatting>
  <conditionalFormatting sqref="F12">
    <cfRule type="expression" dxfId="13" priority="8">
      <formula>$S10="CONTRACTUELLE"</formula>
    </cfRule>
    <cfRule type="expression" dxfId="12" priority="9">
      <formula>$S10="CONTRACTUEL"</formula>
    </cfRule>
    <cfRule type="expression" dxfId="11" priority="10">
      <formula>$S10="STAGIAIRE"</formula>
    </cfRule>
    <cfRule type="expression" dxfId="10" priority="11">
      <formula>$S10="DETACHEMENT"</formula>
    </cfRule>
    <cfRule type="expression" dxfId="9" priority="12">
      <formula>$S10="RETRAITE"</formula>
    </cfRule>
    <cfRule type="expression" dxfId="8" priority="13">
      <formula>$S10="CUI"</formula>
    </cfRule>
    <cfRule type="expression" dxfId="7" priority="14">
      <formula>$S10="TITULAIRE"</formula>
    </cfRule>
  </conditionalFormatting>
  <conditionalFormatting sqref="F11">
    <cfRule type="expression" dxfId="6" priority="1">
      <formula>$S9="CONTRACTUELLE"</formula>
    </cfRule>
    <cfRule type="expression" dxfId="5" priority="2">
      <formula>$S9="CONTRACTUEL"</formula>
    </cfRule>
    <cfRule type="expression" dxfId="4" priority="3">
      <formula>$S9="STAGIAIRE"</formula>
    </cfRule>
    <cfRule type="expression" dxfId="3" priority="4">
      <formula>$S9="DETACHEMENT"</formula>
    </cfRule>
    <cfRule type="expression" dxfId="2" priority="5">
      <formula>$S9="RETRAITE"</formula>
    </cfRule>
    <cfRule type="expression" dxfId="1" priority="6">
      <formula>$S9="CUI"</formula>
    </cfRule>
    <cfRule type="expression" dxfId="0" priority="7">
      <formula>$S9="TITULAIRE"</formula>
    </cfRule>
  </conditionalFormatting>
  <dataValidations count="1">
    <dataValidation type="custom" allowBlank="1" showInputMessage="1" showErrorMessage="1" sqref="A5:A18">
      <formula1>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7"/>
  <sheetViews>
    <sheetView workbookViewId="0">
      <selection activeCell="A90" sqref="A90:XFD90"/>
    </sheetView>
  </sheetViews>
  <sheetFormatPr baseColWidth="10" defaultRowHeight="15" x14ac:dyDescent="0.25"/>
  <sheetData>
    <row r="1" spans="1:30" ht="15.75" thickBot="1" x14ac:dyDescent="0.3"/>
    <row r="2" spans="1:30" x14ac:dyDescent="0.25">
      <c r="A2" s="450" t="s">
        <v>402</v>
      </c>
      <c r="B2" s="451" t="s">
        <v>403</v>
      </c>
      <c r="C2" s="586" t="s">
        <v>127</v>
      </c>
      <c r="D2" s="586"/>
      <c r="E2" s="586"/>
      <c r="F2" s="586"/>
      <c r="G2" s="586"/>
      <c r="H2" s="586"/>
      <c r="I2" s="586" t="s">
        <v>128</v>
      </c>
      <c r="J2" s="586"/>
      <c r="K2" s="586"/>
      <c r="L2" s="586"/>
      <c r="M2" s="586"/>
      <c r="N2" s="586"/>
      <c r="O2" s="451" t="s">
        <v>129</v>
      </c>
      <c r="P2" s="452" t="s">
        <v>130</v>
      </c>
      <c r="Q2" s="577" t="s">
        <v>127</v>
      </c>
      <c r="R2" s="578"/>
      <c r="S2" s="578"/>
      <c r="T2" s="578"/>
      <c r="U2" s="578"/>
      <c r="V2" s="579"/>
      <c r="W2" s="577" t="s">
        <v>128</v>
      </c>
      <c r="X2" s="578"/>
      <c r="Y2" s="578"/>
      <c r="Z2" s="578"/>
      <c r="AA2" s="578"/>
      <c r="AB2" s="579"/>
      <c r="AC2" s="580" t="s">
        <v>129</v>
      </c>
      <c r="AD2" s="582" t="s">
        <v>130</v>
      </c>
    </row>
    <row r="3" spans="1:30" ht="15.75" thickBot="1" x14ac:dyDescent="0.3">
      <c r="A3" s="453"/>
      <c r="B3" s="454"/>
      <c r="C3" s="486" t="s">
        <v>406</v>
      </c>
      <c r="D3" s="487" t="s">
        <v>407</v>
      </c>
      <c r="E3" s="487" t="s">
        <v>408</v>
      </c>
      <c r="F3" s="487" t="s">
        <v>409</v>
      </c>
      <c r="G3" s="487" t="s">
        <v>410</v>
      </c>
      <c r="H3" s="488" t="s">
        <v>411</v>
      </c>
      <c r="I3" s="486" t="s">
        <v>406</v>
      </c>
      <c r="J3" s="487" t="s">
        <v>407</v>
      </c>
      <c r="K3" s="487" t="s">
        <v>408</v>
      </c>
      <c r="L3" s="487" t="s">
        <v>409</v>
      </c>
      <c r="M3" s="487" t="s">
        <v>410</v>
      </c>
      <c r="N3" s="488" t="s">
        <v>411</v>
      </c>
      <c r="O3" s="454"/>
      <c r="P3" s="454"/>
      <c r="Q3" s="483" t="s">
        <v>406</v>
      </c>
      <c r="R3" s="484" t="s">
        <v>407</v>
      </c>
      <c r="S3" s="484" t="s">
        <v>408</v>
      </c>
      <c r="T3" s="484" t="s">
        <v>409</v>
      </c>
      <c r="U3" s="484" t="s">
        <v>410</v>
      </c>
      <c r="V3" s="485" t="s">
        <v>411</v>
      </c>
      <c r="W3" s="483" t="s">
        <v>406</v>
      </c>
      <c r="X3" s="484" t="s">
        <v>407</v>
      </c>
      <c r="Y3" s="484" t="s">
        <v>408</v>
      </c>
      <c r="Z3" s="484" t="s">
        <v>409</v>
      </c>
      <c r="AA3" s="484" t="s">
        <v>410</v>
      </c>
      <c r="AB3" s="485" t="s">
        <v>411</v>
      </c>
      <c r="AC3" s="581"/>
      <c r="AD3" s="583"/>
    </row>
    <row r="4" spans="1:30" x14ac:dyDescent="0.25">
      <c r="A4" s="442"/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9"/>
      <c r="R4" s="449"/>
      <c r="S4" s="449"/>
      <c r="T4" s="449"/>
      <c r="U4" s="449"/>
      <c r="V4" s="449"/>
      <c r="W4" s="449"/>
      <c r="X4" s="440"/>
      <c r="Y4" s="440"/>
      <c r="Z4" s="440"/>
      <c r="AA4" s="440"/>
      <c r="AB4" s="440"/>
      <c r="AC4" s="440"/>
      <c r="AD4" s="440"/>
    </row>
    <row r="5" spans="1:30" ht="23.25" customHeight="1" x14ac:dyDescent="0.25">
      <c r="A5" s="584" t="s">
        <v>131</v>
      </c>
      <c r="B5" s="584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585" t="s">
        <v>412</v>
      </c>
      <c r="R5" s="585"/>
      <c r="S5" s="439"/>
      <c r="T5" s="440"/>
      <c r="U5" s="440"/>
      <c r="V5" s="440"/>
      <c r="W5" s="440"/>
      <c r="X5" s="440"/>
      <c r="Y5" s="440"/>
      <c r="Z5" s="440"/>
      <c r="AA5" s="440"/>
      <c r="AB5" s="440"/>
      <c r="AC5" s="440"/>
      <c r="AD5" s="440"/>
    </row>
    <row r="6" spans="1:30" x14ac:dyDescent="0.25">
      <c r="A6" s="442"/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0"/>
      <c r="R6" s="440"/>
      <c r="S6" s="440"/>
      <c r="T6" s="440"/>
      <c r="U6" s="440"/>
      <c r="V6" s="440"/>
      <c r="W6" s="440"/>
      <c r="X6" s="440"/>
      <c r="Y6" s="440"/>
      <c r="Z6" s="440"/>
      <c r="AA6" s="440"/>
      <c r="AB6" s="440"/>
      <c r="AC6" s="440"/>
      <c r="AD6" s="440"/>
    </row>
    <row r="7" spans="1:30" x14ac:dyDescent="0.25">
      <c r="A7" s="442"/>
      <c r="B7" s="441"/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441"/>
      <c r="N7" s="441"/>
      <c r="O7" s="441"/>
      <c r="P7" s="441"/>
      <c r="Q7" s="440"/>
      <c r="R7" s="440"/>
      <c r="S7" s="440"/>
      <c r="T7" s="440"/>
      <c r="U7" s="440"/>
      <c r="V7" s="440"/>
      <c r="W7" s="440"/>
      <c r="X7" s="440"/>
      <c r="Y7" s="440"/>
      <c r="Z7" s="440"/>
      <c r="AA7" s="440"/>
      <c r="AB7" s="440"/>
      <c r="AC7" s="440"/>
      <c r="AD7" s="440"/>
    </row>
    <row r="8" spans="1:30" x14ac:dyDescent="0.25">
      <c r="A8" s="442">
        <v>321</v>
      </c>
      <c r="B8" s="441">
        <v>314</v>
      </c>
      <c r="C8" s="455">
        <v>12.49</v>
      </c>
      <c r="D8" s="456">
        <v>12.89</v>
      </c>
      <c r="E8" s="456">
        <v>12.96</v>
      </c>
      <c r="F8" s="456">
        <v>13.01</v>
      </c>
      <c r="G8" s="456">
        <v>13.09</v>
      </c>
      <c r="H8" s="457">
        <v>13.29</v>
      </c>
      <c r="I8" s="455">
        <v>12.69</v>
      </c>
      <c r="J8" s="456">
        <v>13.09</v>
      </c>
      <c r="K8" s="456">
        <v>13.17</v>
      </c>
      <c r="L8" s="456">
        <v>13.22</v>
      </c>
      <c r="M8" s="456">
        <v>13.3</v>
      </c>
      <c r="N8" s="457">
        <v>13.5</v>
      </c>
      <c r="O8" s="464">
        <v>20.82</v>
      </c>
      <c r="P8" s="464">
        <v>24.98</v>
      </c>
      <c r="Q8" s="467">
        <v>9.99</v>
      </c>
      <c r="R8" s="468">
        <v>10.31</v>
      </c>
      <c r="S8" s="468">
        <v>10.37</v>
      </c>
      <c r="T8" s="468">
        <v>10.41</v>
      </c>
      <c r="U8" s="468">
        <v>10.47</v>
      </c>
      <c r="V8" s="469">
        <v>10.63</v>
      </c>
      <c r="W8" s="467">
        <v>9.99</v>
      </c>
      <c r="X8" s="468">
        <v>10.31</v>
      </c>
      <c r="Y8" s="468">
        <v>10.37</v>
      </c>
      <c r="Z8" s="468">
        <v>10.41</v>
      </c>
      <c r="AA8" s="468">
        <v>10.47</v>
      </c>
      <c r="AB8" s="469">
        <v>10.63</v>
      </c>
      <c r="AC8" s="479">
        <v>16.649999999999999</v>
      </c>
      <c r="AD8" s="479">
        <v>19.98</v>
      </c>
    </row>
    <row r="9" spans="1:30" x14ac:dyDescent="0.25">
      <c r="A9" s="442"/>
      <c r="B9" s="441"/>
      <c r="C9" s="458"/>
      <c r="D9" s="459"/>
      <c r="E9" s="459"/>
      <c r="F9" s="459"/>
      <c r="G9" s="459"/>
      <c r="H9" s="460"/>
      <c r="I9" s="458"/>
      <c r="J9" s="459"/>
      <c r="K9" s="459"/>
      <c r="L9" s="459"/>
      <c r="M9" s="459"/>
      <c r="N9" s="460"/>
      <c r="O9" s="465"/>
      <c r="P9" s="465"/>
      <c r="Q9" s="470"/>
      <c r="R9" s="471"/>
      <c r="S9" s="471"/>
      <c r="T9" s="471"/>
      <c r="U9" s="471"/>
      <c r="V9" s="472"/>
      <c r="W9" s="470"/>
      <c r="X9" s="471"/>
      <c r="Y9" s="471"/>
      <c r="Z9" s="471"/>
      <c r="AA9" s="471"/>
      <c r="AB9" s="472"/>
      <c r="AC9" s="480"/>
      <c r="AD9" s="480"/>
    </row>
    <row r="10" spans="1:30" x14ac:dyDescent="0.25">
      <c r="A10" s="442">
        <v>322</v>
      </c>
      <c r="B10" s="441">
        <v>314</v>
      </c>
      <c r="C10" s="458">
        <v>12.49</v>
      </c>
      <c r="D10" s="459">
        <v>12.89</v>
      </c>
      <c r="E10" s="459">
        <v>12.96</v>
      </c>
      <c r="F10" s="459">
        <v>13.01</v>
      </c>
      <c r="G10" s="459">
        <v>13.09</v>
      </c>
      <c r="H10" s="460">
        <v>13.29</v>
      </c>
      <c r="I10" s="458">
        <v>12.69</v>
      </c>
      <c r="J10" s="459">
        <v>13.09</v>
      </c>
      <c r="K10" s="459">
        <v>13.17</v>
      </c>
      <c r="L10" s="459">
        <v>13.22</v>
      </c>
      <c r="M10" s="459">
        <v>13.3</v>
      </c>
      <c r="N10" s="460">
        <v>13.5</v>
      </c>
      <c r="O10" s="465">
        <v>20.82</v>
      </c>
      <c r="P10" s="465">
        <v>24.98</v>
      </c>
      <c r="Q10" s="473">
        <v>9.99</v>
      </c>
      <c r="R10" s="474">
        <v>10.31</v>
      </c>
      <c r="S10" s="474">
        <v>10.37</v>
      </c>
      <c r="T10" s="474">
        <v>10.41</v>
      </c>
      <c r="U10" s="474">
        <v>10.47</v>
      </c>
      <c r="V10" s="475">
        <v>10.63</v>
      </c>
      <c r="W10" s="473">
        <v>9.99</v>
      </c>
      <c r="X10" s="474">
        <v>10.31</v>
      </c>
      <c r="Y10" s="474">
        <v>10.37</v>
      </c>
      <c r="Z10" s="474">
        <v>10.41</v>
      </c>
      <c r="AA10" s="474">
        <v>10.47</v>
      </c>
      <c r="AB10" s="475">
        <v>10.63</v>
      </c>
      <c r="AC10" s="481">
        <v>16.649999999999999</v>
      </c>
      <c r="AD10" s="481">
        <v>19.98</v>
      </c>
    </row>
    <row r="11" spans="1:30" x14ac:dyDescent="0.25">
      <c r="A11" s="442"/>
      <c r="B11" s="441"/>
      <c r="C11" s="458"/>
      <c r="D11" s="459"/>
      <c r="E11" s="459"/>
      <c r="F11" s="459"/>
      <c r="G11" s="459"/>
      <c r="H11" s="460"/>
      <c r="I11" s="458"/>
      <c r="J11" s="459"/>
      <c r="K11" s="459"/>
      <c r="L11" s="459"/>
      <c r="M11" s="459"/>
      <c r="N11" s="460"/>
      <c r="O11" s="465"/>
      <c r="P11" s="465"/>
      <c r="Q11" s="470"/>
      <c r="R11" s="471"/>
      <c r="S11" s="471"/>
      <c r="T11" s="471"/>
      <c r="U11" s="471"/>
      <c r="V11" s="472"/>
      <c r="W11" s="470"/>
      <c r="X11" s="471"/>
      <c r="Y11" s="471"/>
      <c r="Z11" s="471"/>
      <c r="AA11" s="471"/>
      <c r="AB11" s="472"/>
      <c r="AC11" s="480"/>
      <c r="AD11" s="480"/>
    </row>
    <row r="12" spans="1:30" x14ac:dyDescent="0.25">
      <c r="A12" s="442">
        <v>323</v>
      </c>
      <c r="B12" s="441">
        <v>314</v>
      </c>
      <c r="C12" s="458">
        <v>12.49</v>
      </c>
      <c r="D12" s="459">
        <v>12.89</v>
      </c>
      <c r="E12" s="459">
        <v>12.96</v>
      </c>
      <c r="F12" s="459">
        <v>13.01</v>
      </c>
      <c r="G12" s="459">
        <v>13.09</v>
      </c>
      <c r="H12" s="460">
        <v>13.29</v>
      </c>
      <c r="I12" s="458">
        <v>12.69</v>
      </c>
      <c r="J12" s="459">
        <v>13.09</v>
      </c>
      <c r="K12" s="459">
        <v>13.17</v>
      </c>
      <c r="L12" s="459">
        <v>13.22</v>
      </c>
      <c r="M12" s="459">
        <v>13.3</v>
      </c>
      <c r="N12" s="460">
        <v>13.5</v>
      </c>
      <c r="O12" s="465">
        <v>20.82</v>
      </c>
      <c r="P12" s="465">
        <v>24.98</v>
      </c>
      <c r="Q12" s="473">
        <v>9.99</v>
      </c>
      <c r="R12" s="474">
        <v>10.31</v>
      </c>
      <c r="S12" s="474">
        <v>10.37</v>
      </c>
      <c r="T12" s="474">
        <v>10.41</v>
      </c>
      <c r="U12" s="474">
        <v>10.47</v>
      </c>
      <c r="V12" s="475">
        <v>10.63</v>
      </c>
      <c r="W12" s="473">
        <v>9.99</v>
      </c>
      <c r="X12" s="474">
        <v>10.31</v>
      </c>
      <c r="Y12" s="474">
        <v>10.37</v>
      </c>
      <c r="Z12" s="474">
        <v>10.41</v>
      </c>
      <c r="AA12" s="474">
        <v>10.47</v>
      </c>
      <c r="AB12" s="475">
        <v>10.63</v>
      </c>
      <c r="AC12" s="481">
        <v>16.649999999999999</v>
      </c>
      <c r="AD12" s="481">
        <v>19.98</v>
      </c>
    </row>
    <row r="13" spans="1:30" x14ac:dyDescent="0.25">
      <c r="A13" s="442"/>
      <c r="B13" s="441"/>
      <c r="C13" s="458"/>
      <c r="D13" s="459"/>
      <c r="E13" s="459"/>
      <c r="F13" s="459"/>
      <c r="G13" s="459"/>
      <c r="H13" s="460"/>
      <c r="I13" s="458"/>
      <c r="J13" s="459"/>
      <c r="K13" s="459"/>
      <c r="L13" s="459"/>
      <c r="M13" s="459"/>
      <c r="N13" s="460"/>
      <c r="O13" s="465"/>
      <c r="P13" s="465"/>
      <c r="Q13" s="470"/>
      <c r="R13" s="471"/>
      <c r="S13" s="471"/>
      <c r="T13" s="471"/>
      <c r="U13" s="471"/>
      <c r="V13" s="472"/>
      <c r="W13" s="470"/>
      <c r="X13" s="471"/>
      <c r="Y13" s="471"/>
      <c r="Z13" s="471"/>
      <c r="AA13" s="471"/>
      <c r="AB13" s="472"/>
      <c r="AC13" s="480"/>
      <c r="AD13" s="480"/>
    </row>
    <row r="14" spans="1:30" x14ac:dyDescent="0.25">
      <c r="A14" s="442">
        <v>324</v>
      </c>
      <c r="B14" s="441">
        <v>314</v>
      </c>
      <c r="C14" s="458">
        <v>12.49</v>
      </c>
      <c r="D14" s="459">
        <v>12.89</v>
      </c>
      <c r="E14" s="459">
        <v>12.96</v>
      </c>
      <c r="F14" s="459">
        <v>13.01</v>
      </c>
      <c r="G14" s="459">
        <v>13.09</v>
      </c>
      <c r="H14" s="460">
        <v>13.29</v>
      </c>
      <c r="I14" s="458">
        <v>12.69</v>
      </c>
      <c r="J14" s="459">
        <v>13.09</v>
      </c>
      <c r="K14" s="459">
        <v>13.17</v>
      </c>
      <c r="L14" s="459">
        <v>13.22</v>
      </c>
      <c r="M14" s="459">
        <v>13.3</v>
      </c>
      <c r="N14" s="460">
        <v>13.5</v>
      </c>
      <c r="O14" s="465">
        <v>20.82</v>
      </c>
      <c r="P14" s="465">
        <v>24.98</v>
      </c>
      <c r="Q14" s="473">
        <v>9.99</v>
      </c>
      <c r="R14" s="474">
        <v>10.31</v>
      </c>
      <c r="S14" s="474">
        <v>10.37</v>
      </c>
      <c r="T14" s="474">
        <v>10.41</v>
      </c>
      <c r="U14" s="474">
        <v>10.47</v>
      </c>
      <c r="V14" s="475">
        <v>10.63</v>
      </c>
      <c r="W14" s="473">
        <v>9.99</v>
      </c>
      <c r="X14" s="474">
        <v>10.31</v>
      </c>
      <c r="Y14" s="474">
        <v>10.37</v>
      </c>
      <c r="Z14" s="474">
        <v>10.41</v>
      </c>
      <c r="AA14" s="474">
        <v>10.47</v>
      </c>
      <c r="AB14" s="475">
        <v>10.63</v>
      </c>
      <c r="AC14" s="481">
        <v>16.649999999999999</v>
      </c>
      <c r="AD14" s="481">
        <v>19.98</v>
      </c>
    </row>
    <row r="15" spans="1:30" x14ac:dyDescent="0.25">
      <c r="A15" s="442"/>
      <c r="B15" s="441"/>
      <c r="C15" s="458"/>
      <c r="D15" s="459"/>
      <c r="E15" s="459"/>
      <c r="F15" s="459"/>
      <c r="G15" s="459"/>
      <c r="H15" s="460"/>
      <c r="I15" s="458"/>
      <c r="J15" s="459"/>
      <c r="K15" s="459"/>
      <c r="L15" s="459"/>
      <c r="M15" s="459"/>
      <c r="N15" s="460"/>
      <c r="O15" s="465"/>
      <c r="P15" s="465"/>
      <c r="Q15" s="470"/>
      <c r="R15" s="471"/>
      <c r="S15" s="471"/>
      <c r="T15" s="471"/>
      <c r="U15" s="471"/>
      <c r="V15" s="472"/>
      <c r="W15" s="470"/>
      <c r="X15" s="471"/>
      <c r="Y15" s="471"/>
      <c r="Z15" s="471"/>
      <c r="AA15" s="471"/>
      <c r="AB15" s="472"/>
      <c r="AC15" s="480"/>
      <c r="AD15" s="480"/>
    </row>
    <row r="16" spans="1:30" x14ac:dyDescent="0.25">
      <c r="A16" s="442">
        <v>325</v>
      </c>
      <c r="B16" s="441">
        <v>314</v>
      </c>
      <c r="C16" s="458">
        <v>12.49</v>
      </c>
      <c r="D16" s="459">
        <v>12.89</v>
      </c>
      <c r="E16" s="459">
        <v>12.96</v>
      </c>
      <c r="F16" s="459">
        <v>13.01</v>
      </c>
      <c r="G16" s="459">
        <v>13.09</v>
      </c>
      <c r="H16" s="460">
        <v>13.29</v>
      </c>
      <c r="I16" s="458">
        <v>12.69</v>
      </c>
      <c r="J16" s="459">
        <v>13.09</v>
      </c>
      <c r="K16" s="459">
        <v>13.17</v>
      </c>
      <c r="L16" s="459">
        <v>13.22</v>
      </c>
      <c r="M16" s="459">
        <v>13.3</v>
      </c>
      <c r="N16" s="460">
        <v>13.5</v>
      </c>
      <c r="O16" s="465">
        <v>20.82</v>
      </c>
      <c r="P16" s="465">
        <v>24.98</v>
      </c>
      <c r="Q16" s="473">
        <v>9.99</v>
      </c>
      <c r="R16" s="474">
        <v>10.31</v>
      </c>
      <c r="S16" s="474">
        <v>10.37</v>
      </c>
      <c r="T16" s="474">
        <v>10.41</v>
      </c>
      <c r="U16" s="474">
        <v>10.47</v>
      </c>
      <c r="V16" s="475">
        <v>10.63</v>
      </c>
      <c r="W16" s="473">
        <v>9.99</v>
      </c>
      <c r="X16" s="474">
        <v>10.31</v>
      </c>
      <c r="Y16" s="474">
        <v>10.37</v>
      </c>
      <c r="Z16" s="474">
        <v>10.41</v>
      </c>
      <c r="AA16" s="474">
        <v>10.47</v>
      </c>
      <c r="AB16" s="475">
        <v>10.63</v>
      </c>
      <c r="AC16" s="481">
        <v>16.649999999999999</v>
      </c>
      <c r="AD16" s="481">
        <v>19.98</v>
      </c>
    </row>
    <row r="17" spans="1:30" x14ac:dyDescent="0.25">
      <c r="A17" s="442"/>
      <c r="B17" s="441"/>
      <c r="C17" s="458"/>
      <c r="D17" s="459"/>
      <c r="E17" s="459"/>
      <c r="F17" s="459"/>
      <c r="G17" s="459"/>
      <c r="H17" s="460"/>
      <c r="I17" s="458"/>
      <c r="J17" s="459"/>
      <c r="K17" s="459"/>
      <c r="L17" s="459"/>
      <c r="M17" s="459"/>
      <c r="N17" s="460"/>
      <c r="O17" s="465"/>
      <c r="P17" s="465"/>
      <c r="Q17" s="470"/>
      <c r="R17" s="471"/>
      <c r="S17" s="471"/>
      <c r="T17" s="471"/>
      <c r="U17" s="471"/>
      <c r="V17" s="472"/>
      <c r="W17" s="470"/>
      <c r="X17" s="471"/>
      <c r="Y17" s="471"/>
      <c r="Z17" s="471"/>
      <c r="AA17" s="471"/>
      <c r="AB17" s="472"/>
      <c r="AC17" s="480"/>
      <c r="AD17" s="480"/>
    </row>
    <row r="18" spans="1:30" x14ac:dyDescent="0.25">
      <c r="A18" s="442">
        <v>326</v>
      </c>
      <c r="B18" s="441">
        <v>315</v>
      </c>
      <c r="C18" s="458">
        <v>12.53</v>
      </c>
      <c r="D18" s="459">
        <v>12.93</v>
      </c>
      <c r="E18" s="459">
        <v>13.01</v>
      </c>
      <c r="F18" s="459">
        <v>13.05</v>
      </c>
      <c r="G18" s="459">
        <v>13.13</v>
      </c>
      <c r="H18" s="460">
        <v>13.33</v>
      </c>
      <c r="I18" s="458">
        <v>12.73</v>
      </c>
      <c r="J18" s="459">
        <v>13.13</v>
      </c>
      <c r="K18" s="459">
        <v>13.22</v>
      </c>
      <c r="L18" s="459">
        <v>13.26</v>
      </c>
      <c r="M18" s="459">
        <v>13.34</v>
      </c>
      <c r="N18" s="460">
        <v>13.54</v>
      </c>
      <c r="O18" s="465">
        <v>20.88</v>
      </c>
      <c r="P18" s="465">
        <v>25.06</v>
      </c>
      <c r="Q18" s="473">
        <v>10.02</v>
      </c>
      <c r="R18" s="474">
        <v>10.34</v>
      </c>
      <c r="S18" s="474">
        <v>10.41</v>
      </c>
      <c r="T18" s="474">
        <v>10.44</v>
      </c>
      <c r="U18" s="474">
        <v>10.5</v>
      </c>
      <c r="V18" s="475">
        <v>10.66</v>
      </c>
      <c r="W18" s="473">
        <v>10.02</v>
      </c>
      <c r="X18" s="474">
        <v>10.34</v>
      </c>
      <c r="Y18" s="474">
        <v>10.41</v>
      </c>
      <c r="Z18" s="474">
        <v>10.44</v>
      </c>
      <c r="AA18" s="474">
        <v>10.5</v>
      </c>
      <c r="AB18" s="475">
        <v>10.66</v>
      </c>
      <c r="AC18" s="481">
        <v>16.7</v>
      </c>
      <c r="AD18" s="481">
        <v>20.04</v>
      </c>
    </row>
    <row r="19" spans="1:30" x14ac:dyDescent="0.25">
      <c r="A19" s="442"/>
      <c r="B19" s="441"/>
      <c r="C19" s="458"/>
      <c r="D19" s="459"/>
      <c r="E19" s="459"/>
      <c r="F19" s="459"/>
      <c r="G19" s="459"/>
      <c r="H19" s="460"/>
      <c r="I19" s="458"/>
      <c r="J19" s="459"/>
      <c r="K19" s="459"/>
      <c r="L19" s="459"/>
      <c r="M19" s="459"/>
      <c r="N19" s="460"/>
      <c r="O19" s="465"/>
      <c r="P19" s="465"/>
      <c r="Q19" s="470"/>
      <c r="R19" s="471"/>
      <c r="S19" s="471"/>
      <c r="T19" s="471"/>
      <c r="U19" s="471"/>
      <c r="V19" s="472"/>
      <c r="W19" s="470"/>
      <c r="X19" s="471"/>
      <c r="Y19" s="471"/>
      <c r="Z19" s="471"/>
      <c r="AA19" s="471"/>
      <c r="AB19" s="472"/>
      <c r="AC19" s="480"/>
      <c r="AD19" s="480"/>
    </row>
    <row r="20" spans="1:30" x14ac:dyDescent="0.25">
      <c r="A20" s="442">
        <v>327</v>
      </c>
      <c r="B20" s="441">
        <v>315</v>
      </c>
      <c r="C20" s="458">
        <v>12.53</v>
      </c>
      <c r="D20" s="459">
        <v>12.93</v>
      </c>
      <c r="E20" s="459">
        <v>13.01</v>
      </c>
      <c r="F20" s="459">
        <v>13.05</v>
      </c>
      <c r="G20" s="459">
        <v>13.13</v>
      </c>
      <c r="H20" s="460">
        <v>13.33</v>
      </c>
      <c r="I20" s="458">
        <v>12.73</v>
      </c>
      <c r="J20" s="459">
        <v>13.13</v>
      </c>
      <c r="K20" s="459">
        <v>13.22</v>
      </c>
      <c r="L20" s="459">
        <v>13.26</v>
      </c>
      <c r="M20" s="459">
        <v>13.34</v>
      </c>
      <c r="N20" s="460">
        <v>13.54</v>
      </c>
      <c r="O20" s="465">
        <v>20.88</v>
      </c>
      <c r="P20" s="465">
        <v>25.06</v>
      </c>
      <c r="Q20" s="473">
        <v>10.02</v>
      </c>
      <c r="R20" s="474">
        <v>10.34</v>
      </c>
      <c r="S20" s="474">
        <v>10.41</v>
      </c>
      <c r="T20" s="474">
        <v>10.44</v>
      </c>
      <c r="U20" s="474">
        <v>10.5</v>
      </c>
      <c r="V20" s="475">
        <v>10.66</v>
      </c>
      <c r="W20" s="473">
        <v>10.02</v>
      </c>
      <c r="X20" s="474">
        <v>10.34</v>
      </c>
      <c r="Y20" s="474">
        <v>10.41</v>
      </c>
      <c r="Z20" s="474">
        <v>10.44</v>
      </c>
      <c r="AA20" s="474">
        <v>10.5</v>
      </c>
      <c r="AB20" s="475">
        <v>10.66</v>
      </c>
      <c r="AC20" s="481">
        <v>16.7</v>
      </c>
      <c r="AD20" s="481">
        <v>20.04</v>
      </c>
    </row>
    <row r="21" spans="1:30" x14ac:dyDescent="0.25">
      <c r="A21" s="442"/>
      <c r="B21" s="441"/>
      <c r="C21" s="458"/>
      <c r="D21" s="459"/>
      <c r="E21" s="459"/>
      <c r="F21" s="459"/>
      <c r="G21" s="459"/>
      <c r="H21" s="460"/>
      <c r="I21" s="458"/>
      <c r="J21" s="459"/>
      <c r="K21" s="459"/>
      <c r="L21" s="459"/>
      <c r="M21" s="459"/>
      <c r="N21" s="460"/>
      <c r="O21" s="465"/>
      <c r="P21" s="465"/>
      <c r="Q21" s="470"/>
      <c r="R21" s="471"/>
      <c r="S21" s="471"/>
      <c r="T21" s="471"/>
      <c r="U21" s="471"/>
      <c r="V21" s="472"/>
      <c r="W21" s="470"/>
      <c r="X21" s="471"/>
      <c r="Y21" s="471"/>
      <c r="Z21" s="471"/>
      <c r="AA21" s="471"/>
      <c r="AB21" s="472"/>
      <c r="AC21" s="480"/>
      <c r="AD21" s="480"/>
    </row>
    <row r="22" spans="1:30" x14ac:dyDescent="0.25">
      <c r="A22" s="442">
        <v>328</v>
      </c>
      <c r="B22" s="441">
        <v>315</v>
      </c>
      <c r="C22" s="458">
        <v>12.53</v>
      </c>
      <c r="D22" s="459">
        <v>12.93</v>
      </c>
      <c r="E22" s="459">
        <v>13.01</v>
      </c>
      <c r="F22" s="459">
        <v>13.05</v>
      </c>
      <c r="G22" s="459">
        <v>13.13</v>
      </c>
      <c r="H22" s="460">
        <v>13.33</v>
      </c>
      <c r="I22" s="458">
        <v>12.73</v>
      </c>
      <c r="J22" s="459">
        <v>13.13</v>
      </c>
      <c r="K22" s="459">
        <v>13.22</v>
      </c>
      <c r="L22" s="459">
        <v>13.26</v>
      </c>
      <c r="M22" s="459">
        <v>13.34</v>
      </c>
      <c r="N22" s="460">
        <v>13.54</v>
      </c>
      <c r="O22" s="465">
        <v>20.88</v>
      </c>
      <c r="P22" s="465">
        <v>25.06</v>
      </c>
      <c r="Q22" s="473">
        <v>10.02</v>
      </c>
      <c r="R22" s="474">
        <v>10.34</v>
      </c>
      <c r="S22" s="474">
        <v>10.41</v>
      </c>
      <c r="T22" s="474">
        <v>10.44</v>
      </c>
      <c r="U22" s="474">
        <v>10.5</v>
      </c>
      <c r="V22" s="475">
        <v>10.66</v>
      </c>
      <c r="W22" s="473">
        <v>10.02</v>
      </c>
      <c r="X22" s="474">
        <v>10.34</v>
      </c>
      <c r="Y22" s="474">
        <v>10.41</v>
      </c>
      <c r="Z22" s="474">
        <v>10.44</v>
      </c>
      <c r="AA22" s="474">
        <v>10.5</v>
      </c>
      <c r="AB22" s="475">
        <v>10.66</v>
      </c>
      <c r="AC22" s="481">
        <v>16.7</v>
      </c>
      <c r="AD22" s="481">
        <v>20.04</v>
      </c>
    </row>
    <row r="23" spans="1:30" x14ac:dyDescent="0.25">
      <c r="A23" s="442"/>
      <c r="B23" s="441"/>
      <c r="C23" s="458"/>
      <c r="D23" s="459"/>
      <c r="E23" s="459"/>
      <c r="F23" s="459"/>
      <c r="G23" s="459"/>
      <c r="H23" s="460"/>
      <c r="I23" s="458"/>
      <c r="J23" s="459"/>
      <c r="K23" s="459"/>
      <c r="L23" s="459"/>
      <c r="M23" s="459"/>
      <c r="N23" s="460"/>
      <c r="O23" s="465"/>
      <c r="P23" s="465"/>
      <c r="Q23" s="470"/>
      <c r="R23" s="471"/>
      <c r="S23" s="471"/>
      <c r="T23" s="471"/>
      <c r="U23" s="471"/>
      <c r="V23" s="472"/>
      <c r="W23" s="470"/>
      <c r="X23" s="471"/>
      <c r="Y23" s="471"/>
      <c r="Z23" s="471"/>
      <c r="AA23" s="471"/>
      <c r="AB23" s="472"/>
      <c r="AC23" s="480"/>
      <c r="AD23" s="480"/>
    </row>
    <row r="24" spans="1:30" x14ac:dyDescent="0.25">
      <c r="A24" s="442">
        <v>329</v>
      </c>
      <c r="B24" s="441">
        <v>316</v>
      </c>
      <c r="C24" s="458">
        <v>12.58</v>
      </c>
      <c r="D24" s="459">
        <v>12.96</v>
      </c>
      <c r="E24" s="459">
        <v>13.05</v>
      </c>
      <c r="F24" s="459">
        <v>13.09</v>
      </c>
      <c r="G24" s="459">
        <v>13.16</v>
      </c>
      <c r="H24" s="460">
        <v>13.36</v>
      </c>
      <c r="I24" s="458">
        <v>12.78</v>
      </c>
      <c r="J24" s="459">
        <v>13.17</v>
      </c>
      <c r="K24" s="459">
        <v>13.26</v>
      </c>
      <c r="L24" s="459">
        <v>13.3</v>
      </c>
      <c r="M24" s="459">
        <v>13.37</v>
      </c>
      <c r="N24" s="460">
        <v>13.58</v>
      </c>
      <c r="O24" s="465">
        <v>20.97</v>
      </c>
      <c r="P24" s="465">
        <v>25.16</v>
      </c>
      <c r="Q24" s="473">
        <v>10.06</v>
      </c>
      <c r="R24" s="474">
        <v>10.37</v>
      </c>
      <c r="S24" s="474">
        <v>10.44</v>
      </c>
      <c r="T24" s="474">
        <v>10.47</v>
      </c>
      <c r="U24" s="474">
        <v>10.53</v>
      </c>
      <c r="V24" s="475">
        <v>10.69</v>
      </c>
      <c r="W24" s="473">
        <v>10.06</v>
      </c>
      <c r="X24" s="474">
        <v>10.37</v>
      </c>
      <c r="Y24" s="474">
        <v>10.44</v>
      </c>
      <c r="Z24" s="474">
        <v>10.47</v>
      </c>
      <c r="AA24" s="474">
        <v>10.53</v>
      </c>
      <c r="AB24" s="475">
        <v>10.69</v>
      </c>
      <c r="AC24" s="481">
        <v>16.77</v>
      </c>
      <c r="AD24" s="481">
        <v>20.12</v>
      </c>
    </row>
    <row r="25" spans="1:30" x14ac:dyDescent="0.25">
      <c r="A25" s="442"/>
      <c r="B25" s="441"/>
      <c r="C25" s="458"/>
      <c r="D25" s="459"/>
      <c r="E25" s="459"/>
      <c r="F25" s="459"/>
      <c r="G25" s="459"/>
      <c r="H25" s="460"/>
      <c r="I25" s="458"/>
      <c r="J25" s="459"/>
      <c r="K25" s="459"/>
      <c r="L25" s="459"/>
      <c r="M25" s="459"/>
      <c r="N25" s="460"/>
      <c r="O25" s="465"/>
      <c r="P25" s="465"/>
      <c r="Q25" s="470"/>
      <c r="R25" s="471"/>
      <c r="S25" s="471"/>
      <c r="T25" s="471"/>
      <c r="U25" s="471"/>
      <c r="V25" s="472"/>
      <c r="W25" s="470"/>
      <c r="X25" s="471"/>
      <c r="Y25" s="471"/>
      <c r="Z25" s="471"/>
      <c r="AA25" s="471"/>
      <c r="AB25" s="472"/>
      <c r="AC25" s="480"/>
      <c r="AD25" s="480"/>
    </row>
    <row r="26" spans="1:30" x14ac:dyDescent="0.25">
      <c r="A26" s="442">
        <v>330</v>
      </c>
      <c r="B26" s="441">
        <v>316</v>
      </c>
      <c r="C26" s="458">
        <v>12.58</v>
      </c>
      <c r="D26" s="459">
        <v>12.96</v>
      </c>
      <c r="E26" s="459">
        <v>13.05</v>
      </c>
      <c r="F26" s="459">
        <v>13.09</v>
      </c>
      <c r="G26" s="459">
        <v>13.16</v>
      </c>
      <c r="H26" s="460">
        <v>13.36</v>
      </c>
      <c r="I26" s="458">
        <v>12.78</v>
      </c>
      <c r="J26" s="459">
        <v>13.17</v>
      </c>
      <c r="K26" s="459">
        <v>13.26</v>
      </c>
      <c r="L26" s="459">
        <v>13.3</v>
      </c>
      <c r="M26" s="459">
        <v>13.37</v>
      </c>
      <c r="N26" s="460">
        <v>13.58</v>
      </c>
      <c r="O26" s="465">
        <v>20.97</v>
      </c>
      <c r="P26" s="465">
        <v>25.16</v>
      </c>
      <c r="Q26" s="473">
        <v>10.06</v>
      </c>
      <c r="R26" s="474">
        <v>10.37</v>
      </c>
      <c r="S26" s="474">
        <v>10.44</v>
      </c>
      <c r="T26" s="474">
        <v>10.47</v>
      </c>
      <c r="U26" s="474">
        <v>10.53</v>
      </c>
      <c r="V26" s="475">
        <v>10.69</v>
      </c>
      <c r="W26" s="473">
        <v>10.06</v>
      </c>
      <c r="X26" s="474">
        <v>10.37</v>
      </c>
      <c r="Y26" s="474">
        <v>10.44</v>
      </c>
      <c r="Z26" s="474">
        <v>10.47</v>
      </c>
      <c r="AA26" s="474">
        <v>10.53</v>
      </c>
      <c r="AB26" s="475">
        <v>10.69</v>
      </c>
      <c r="AC26" s="481">
        <v>16.77</v>
      </c>
      <c r="AD26" s="481">
        <v>20.12</v>
      </c>
    </row>
    <row r="27" spans="1:30" x14ac:dyDescent="0.25">
      <c r="A27" s="442"/>
      <c r="B27" s="441"/>
      <c r="C27" s="458"/>
      <c r="D27" s="459"/>
      <c r="E27" s="459"/>
      <c r="F27" s="459"/>
      <c r="G27" s="459"/>
      <c r="H27" s="460"/>
      <c r="I27" s="458"/>
      <c r="J27" s="459"/>
      <c r="K27" s="459"/>
      <c r="L27" s="459"/>
      <c r="M27" s="459"/>
      <c r="N27" s="460"/>
      <c r="O27" s="465"/>
      <c r="P27" s="465"/>
      <c r="Q27" s="470"/>
      <c r="R27" s="471"/>
      <c r="S27" s="471"/>
      <c r="T27" s="471"/>
      <c r="U27" s="471"/>
      <c r="V27" s="472"/>
      <c r="W27" s="470"/>
      <c r="X27" s="471"/>
      <c r="Y27" s="471"/>
      <c r="Z27" s="471"/>
      <c r="AA27" s="471"/>
      <c r="AB27" s="472"/>
      <c r="AC27" s="480"/>
      <c r="AD27" s="480"/>
    </row>
    <row r="28" spans="1:30" x14ac:dyDescent="0.25">
      <c r="A28" s="442">
        <v>331</v>
      </c>
      <c r="B28" s="441">
        <v>316</v>
      </c>
      <c r="C28" s="458">
        <v>12.58</v>
      </c>
      <c r="D28" s="459">
        <v>12.96</v>
      </c>
      <c r="E28" s="459">
        <v>13.05</v>
      </c>
      <c r="F28" s="459">
        <v>13.09</v>
      </c>
      <c r="G28" s="459">
        <v>13.16</v>
      </c>
      <c r="H28" s="460">
        <v>13.36</v>
      </c>
      <c r="I28" s="458">
        <v>12.78</v>
      </c>
      <c r="J28" s="459">
        <v>13.17</v>
      </c>
      <c r="K28" s="459">
        <v>13.26</v>
      </c>
      <c r="L28" s="459">
        <v>13.3</v>
      </c>
      <c r="M28" s="459">
        <v>13.37</v>
      </c>
      <c r="N28" s="460">
        <v>13.58</v>
      </c>
      <c r="O28" s="465">
        <v>20.97</v>
      </c>
      <c r="P28" s="465">
        <v>25.16</v>
      </c>
      <c r="Q28" s="473">
        <v>10.06</v>
      </c>
      <c r="R28" s="474">
        <v>10.37</v>
      </c>
      <c r="S28" s="474">
        <v>10.44</v>
      </c>
      <c r="T28" s="474">
        <v>10.47</v>
      </c>
      <c r="U28" s="474">
        <v>10.53</v>
      </c>
      <c r="V28" s="475">
        <v>10.69</v>
      </c>
      <c r="W28" s="473">
        <v>10.06</v>
      </c>
      <c r="X28" s="474">
        <v>10.37</v>
      </c>
      <c r="Y28" s="474">
        <v>10.44</v>
      </c>
      <c r="Z28" s="474">
        <v>10.47</v>
      </c>
      <c r="AA28" s="474">
        <v>10.53</v>
      </c>
      <c r="AB28" s="475">
        <v>10.69</v>
      </c>
      <c r="AC28" s="481">
        <v>16.77</v>
      </c>
      <c r="AD28" s="481">
        <v>20.12</v>
      </c>
    </row>
    <row r="29" spans="1:30" x14ac:dyDescent="0.25">
      <c r="A29" s="442"/>
      <c r="B29" s="441"/>
      <c r="C29" s="458"/>
      <c r="D29" s="459"/>
      <c r="E29" s="459"/>
      <c r="F29" s="459"/>
      <c r="G29" s="459"/>
      <c r="H29" s="460"/>
      <c r="I29" s="458"/>
      <c r="J29" s="459"/>
      <c r="K29" s="459"/>
      <c r="L29" s="459"/>
      <c r="M29" s="459"/>
      <c r="N29" s="460"/>
      <c r="O29" s="465"/>
      <c r="P29" s="465"/>
      <c r="Q29" s="470"/>
      <c r="R29" s="471"/>
      <c r="S29" s="471"/>
      <c r="T29" s="471"/>
      <c r="U29" s="471"/>
      <c r="V29" s="472"/>
      <c r="W29" s="470"/>
      <c r="X29" s="471"/>
      <c r="Y29" s="471"/>
      <c r="Z29" s="471"/>
      <c r="AA29" s="471"/>
      <c r="AB29" s="472"/>
      <c r="AC29" s="480"/>
      <c r="AD29" s="480"/>
    </row>
    <row r="30" spans="1:30" x14ac:dyDescent="0.25">
      <c r="A30" s="442">
        <v>332</v>
      </c>
      <c r="B30" s="441">
        <v>316</v>
      </c>
      <c r="C30" s="458">
        <v>12.58</v>
      </c>
      <c r="D30" s="459">
        <v>12.96</v>
      </c>
      <c r="E30" s="459">
        <v>13.05</v>
      </c>
      <c r="F30" s="459">
        <v>13.09</v>
      </c>
      <c r="G30" s="459">
        <v>13.16</v>
      </c>
      <c r="H30" s="460">
        <v>13.36</v>
      </c>
      <c r="I30" s="458">
        <v>12.78</v>
      </c>
      <c r="J30" s="459">
        <v>13.17</v>
      </c>
      <c r="K30" s="459">
        <v>13.26</v>
      </c>
      <c r="L30" s="459">
        <v>13.3</v>
      </c>
      <c r="M30" s="459">
        <v>13.37</v>
      </c>
      <c r="N30" s="460">
        <v>13.58</v>
      </c>
      <c r="O30" s="465">
        <v>20.97</v>
      </c>
      <c r="P30" s="465">
        <v>25.16</v>
      </c>
      <c r="Q30" s="473">
        <v>10.06</v>
      </c>
      <c r="R30" s="474">
        <v>10.37</v>
      </c>
      <c r="S30" s="474">
        <v>10.44</v>
      </c>
      <c r="T30" s="474">
        <v>10.47</v>
      </c>
      <c r="U30" s="474">
        <v>10.53</v>
      </c>
      <c r="V30" s="475">
        <v>10.69</v>
      </c>
      <c r="W30" s="473">
        <v>10.06</v>
      </c>
      <c r="X30" s="474">
        <v>10.37</v>
      </c>
      <c r="Y30" s="474">
        <v>10.44</v>
      </c>
      <c r="Z30" s="474">
        <v>10.47</v>
      </c>
      <c r="AA30" s="474">
        <v>10.53</v>
      </c>
      <c r="AB30" s="475">
        <v>10.69</v>
      </c>
      <c r="AC30" s="481">
        <v>16.77</v>
      </c>
      <c r="AD30" s="481">
        <v>20.12</v>
      </c>
    </row>
    <row r="31" spans="1:30" x14ac:dyDescent="0.25">
      <c r="A31" s="442"/>
      <c r="B31" s="441"/>
      <c r="C31" s="458"/>
      <c r="D31" s="459"/>
      <c r="E31" s="459"/>
      <c r="F31" s="459"/>
      <c r="G31" s="459"/>
      <c r="H31" s="460"/>
      <c r="I31" s="458"/>
      <c r="J31" s="459"/>
      <c r="K31" s="459"/>
      <c r="L31" s="459"/>
      <c r="M31" s="459"/>
      <c r="N31" s="460"/>
      <c r="O31" s="465"/>
      <c r="P31" s="465"/>
      <c r="Q31" s="470"/>
      <c r="R31" s="471"/>
      <c r="S31" s="471"/>
      <c r="T31" s="471"/>
      <c r="U31" s="471"/>
      <c r="V31" s="472"/>
      <c r="W31" s="470"/>
      <c r="X31" s="471"/>
      <c r="Y31" s="471"/>
      <c r="Z31" s="471"/>
      <c r="AA31" s="471"/>
      <c r="AB31" s="472"/>
      <c r="AC31" s="480"/>
      <c r="AD31" s="480"/>
    </row>
    <row r="32" spans="1:30" x14ac:dyDescent="0.25">
      <c r="A32" s="442">
        <v>333</v>
      </c>
      <c r="B32" s="441">
        <v>316</v>
      </c>
      <c r="C32" s="458">
        <v>12.58</v>
      </c>
      <c r="D32" s="459">
        <v>12.96</v>
      </c>
      <c r="E32" s="459">
        <v>13.05</v>
      </c>
      <c r="F32" s="459">
        <v>13.09</v>
      </c>
      <c r="G32" s="459">
        <v>13.16</v>
      </c>
      <c r="H32" s="460">
        <v>13.36</v>
      </c>
      <c r="I32" s="458">
        <v>12.78</v>
      </c>
      <c r="J32" s="459">
        <v>13.17</v>
      </c>
      <c r="K32" s="459">
        <v>13.26</v>
      </c>
      <c r="L32" s="459">
        <v>13.3</v>
      </c>
      <c r="M32" s="459">
        <v>13.37</v>
      </c>
      <c r="N32" s="460">
        <v>13.58</v>
      </c>
      <c r="O32" s="465">
        <v>20.97</v>
      </c>
      <c r="P32" s="465">
        <v>25.16</v>
      </c>
      <c r="Q32" s="473">
        <v>10.06</v>
      </c>
      <c r="R32" s="474">
        <v>10.37</v>
      </c>
      <c r="S32" s="474">
        <v>10.44</v>
      </c>
      <c r="T32" s="474">
        <v>10.47</v>
      </c>
      <c r="U32" s="474">
        <v>10.53</v>
      </c>
      <c r="V32" s="475">
        <v>10.69</v>
      </c>
      <c r="W32" s="473">
        <v>10.06</v>
      </c>
      <c r="X32" s="474">
        <v>10.37</v>
      </c>
      <c r="Y32" s="474">
        <v>10.44</v>
      </c>
      <c r="Z32" s="474">
        <v>10.47</v>
      </c>
      <c r="AA32" s="474">
        <v>10.53</v>
      </c>
      <c r="AB32" s="475">
        <v>10.69</v>
      </c>
      <c r="AC32" s="481">
        <v>16.77</v>
      </c>
      <c r="AD32" s="481">
        <v>20.12</v>
      </c>
    </row>
    <row r="33" spans="1:30" x14ac:dyDescent="0.25">
      <c r="A33" s="442"/>
      <c r="B33" s="441"/>
      <c r="C33" s="458"/>
      <c r="D33" s="459"/>
      <c r="E33" s="459"/>
      <c r="F33" s="459"/>
      <c r="G33" s="459"/>
      <c r="H33" s="460"/>
      <c r="I33" s="458"/>
      <c r="J33" s="459"/>
      <c r="K33" s="459"/>
      <c r="L33" s="459"/>
      <c r="M33" s="459"/>
      <c r="N33" s="460"/>
      <c r="O33" s="465"/>
      <c r="P33" s="465"/>
      <c r="Q33" s="470"/>
      <c r="R33" s="471"/>
      <c r="S33" s="471"/>
      <c r="T33" s="471"/>
      <c r="U33" s="471"/>
      <c r="V33" s="472"/>
      <c r="W33" s="470"/>
      <c r="X33" s="471"/>
      <c r="Y33" s="471"/>
      <c r="Z33" s="471"/>
      <c r="AA33" s="471"/>
      <c r="AB33" s="472"/>
      <c r="AC33" s="480"/>
      <c r="AD33" s="480"/>
    </row>
    <row r="34" spans="1:30" x14ac:dyDescent="0.25">
      <c r="A34" s="442">
        <v>334</v>
      </c>
      <c r="B34" s="441">
        <v>317</v>
      </c>
      <c r="C34" s="458">
        <v>12.61</v>
      </c>
      <c r="D34" s="459">
        <v>13.01</v>
      </c>
      <c r="E34" s="459">
        <v>13.09</v>
      </c>
      <c r="F34" s="459">
        <v>13.13</v>
      </c>
      <c r="G34" s="459">
        <v>13.21</v>
      </c>
      <c r="H34" s="460">
        <v>13.4</v>
      </c>
      <c r="I34" s="458">
        <v>12.81</v>
      </c>
      <c r="J34" s="459">
        <v>13.22</v>
      </c>
      <c r="K34" s="459">
        <v>13.3</v>
      </c>
      <c r="L34" s="459">
        <v>13.34</v>
      </c>
      <c r="M34" s="459">
        <v>13.42</v>
      </c>
      <c r="N34" s="460">
        <v>13.61</v>
      </c>
      <c r="O34" s="465">
        <v>21.02</v>
      </c>
      <c r="P34" s="465">
        <v>25.22</v>
      </c>
      <c r="Q34" s="473">
        <v>10.09</v>
      </c>
      <c r="R34" s="474">
        <v>10.41</v>
      </c>
      <c r="S34" s="474">
        <v>10.47</v>
      </c>
      <c r="T34" s="474">
        <v>10.5</v>
      </c>
      <c r="U34" s="474">
        <v>10.57</v>
      </c>
      <c r="V34" s="475">
        <v>10.72</v>
      </c>
      <c r="W34" s="473">
        <v>10.09</v>
      </c>
      <c r="X34" s="474">
        <v>10.41</v>
      </c>
      <c r="Y34" s="474">
        <v>10.47</v>
      </c>
      <c r="Z34" s="474">
        <v>10.5</v>
      </c>
      <c r="AA34" s="474">
        <v>10.57</v>
      </c>
      <c r="AB34" s="475">
        <v>10.72</v>
      </c>
      <c r="AC34" s="481">
        <v>16.82</v>
      </c>
      <c r="AD34" s="481">
        <v>20.18</v>
      </c>
    </row>
    <row r="35" spans="1:30" x14ac:dyDescent="0.25">
      <c r="A35" s="442"/>
      <c r="B35" s="441"/>
      <c r="C35" s="458"/>
      <c r="D35" s="459"/>
      <c r="E35" s="459"/>
      <c r="F35" s="459"/>
      <c r="G35" s="459"/>
      <c r="H35" s="460"/>
      <c r="I35" s="458"/>
      <c r="J35" s="459"/>
      <c r="K35" s="459"/>
      <c r="L35" s="459"/>
      <c r="M35" s="459"/>
      <c r="N35" s="460"/>
      <c r="O35" s="465"/>
      <c r="P35" s="465"/>
      <c r="Q35" s="470"/>
      <c r="R35" s="471"/>
      <c r="S35" s="471"/>
      <c r="T35" s="471"/>
      <c r="U35" s="471"/>
      <c r="V35" s="472"/>
      <c r="W35" s="470"/>
      <c r="X35" s="471"/>
      <c r="Y35" s="471"/>
      <c r="Z35" s="471"/>
      <c r="AA35" s="471"/>
      <c r="AB35" s="472"/>
      <c r="AC35" s="480"/>
      <c r="AD35" s="480"/>
    </row>
    <row r="36" spans="1:30" x14ac:dyDescent="0.25">
      <c r="A36" s="442">
        <v>335</v>
      </c>
      <c r="B36" s="441">
        <v>317</v>
      </c>
      <c r="C36" s="458">
        <v>12.61</v>
      </c>
      <c r="D36" s="459">
        <v>13.01</v>
      </c>
      <c r="E36" s="459">
        <v>13.09</v>
      </c>
      <c r="F36" s="459">
        <v>13.13</v>
      </c>
      <c r="G36" s="459">
        <v>13.21</v>
      </c>
      <c r="H36" s="460">
        <v>13.4</v>
      </c>
      <c r="I36" s="458">
        <v>12.81</v>
      </c>
      <c r="J36" s="459">
        <v>13.22</v>
      </c>
      <c r="K36" s="459">
        <v>13.3</v>
      </c>
      <c r="L36" s="459">
        <v>13.34</v>
      </c>
      <c r="M36" s="459">
        <v>13.42</v>
      </c>
      <c r="N36" s="460">
        <v>13.61</v>
      </c>
      <c r="O36" s="465">
        <v>21.02</v>
      </c>
      <c r="P36" s="465">
        <v>25.22</v>
      </c>
      <c r="Q36" s="473">
        <v>10.09</v>
      </c>
      <c r="R36" s="474">
        <v>10.41</v>
      </c>
      <c r="S36" s="474">
        <v>10.47</v>
      </c>
      <c r="T36" s="474">
        <v>10.5</v>
      </c>
      <c r="U36" s="474">
        <v>10.57</v>
      </c>
      <c r="V36" s="475">
        <v>10.72</v>
      </c>
      <c r="W36" s="473">
        <v>10.09</v>
      </c>
      <c r="X36" s="474">
        <v>10.41</v>
      </c>
      <c r="Y36" s="474">
        <v>10.47</v>
      </c>
      <c r="Z36" s="474">
        <v>10.5</v>
      </c>
      <c r="AA36" s="474">
        <v>10.57</v>
      </c>
      <c r="AB36" s="475">
        <v>10.72</v>
      </c>
      <c r="AC36" s="481">
        <v>16.82</v>
      </c>
      <c r="AD36" s="481">
        <v>20.18</v>
      </c>
    </row>
    <row r="37" spans="1:30" x14ac:dyDescent="0.25">
      <c r="A37" s="442"/>
      <c r="B37" s="441"/>
      <c r="C37" s="458"/>
      <c r="D37" s="459"/>
      <c r="E37" s="459"/>
      <c r="F37" s="459"/>
      <c r="G37" s="459"/>
      <c r="H37" s="460"/>
      <c r="I37" s="458"/>
      <c r="J37" s="459"/>
      <c r="K37" s="459"/>
      <c r="L37" s="459"/>
      <c r="M37" s="459"/>
      <c r="N37" s="460"/>
      <c r="O37" s="465"/>
      <c r="P37" s="465"/>
      <c r="Q37" s="470"/>
      <c r="R37" s="471"/>
      <c r="S37" s="471"/>
      <c r="T37" s="471"/>
      <c r="U37" s="471"/>
      <c r="V37" s="472"/>
      <c r="W37" s="470"/>
      <c r="X37" s="471"/>
      <c r="Y37" s="471"/>
      <c r="Z37" s="471"/>
      <c r="AA37" s="471"/>
      <c r="AB37" s="472"/>
      <c r="AC37" s="480"/>
      <c r="AD37" s="480"/>
    </row>
    <row r="38" spans="1:30" x14ac:dyDescent="0.25">
      <c r="A38" s="442">
        <v>336</v>
      </c>
      <c r="B38" s="441">
        <v>318</v>
      </c>
      <c r="C38" s="458">
        <v>12.65</v>
      </c>
      <c r="D38" s="459">
        <v>13.05</v>
      </c>
      <c r="E38" s="459">
        <v>13.13</v>
      </c>
      <c r="F38" s="459">
        <v>13.16</v>
      </c>
      <c r="G38" s="459">
        <v>13.25</v>
      </c>
      <c r="H38" s="460">
        <v>13.45</v>
      </c>
      <c r="I38" s="458">
        <v>12.85</v>
      </c>
      <c r="J38" s="459">
        <v>13.26</v>
      </c>
      <c r="K38" s="459">
        <v>13.34</v>
      </c>
      <c r="L38" s="459">
        <v>13.37</v>
      </c>
      <c r="M38" s="459">
        <v>13.46</v>
      </c>
      <c r="N38" s="460">
        <v>13.67</v>
      </c>
      <c r="O38" s="465">
        <v>21.08</v>
      </c>
      <c r="P38" s="465">
        <v>25.3</v>
      </c>
      <c r="Q38" s="473">
        <v>10.119999999999999</v>
      </c>
      <c r="R38" s="474">
        <v>10.44</v>
      </c>
      <c r="S38" s="474">
        <v>10.5</v>
      </c>
      <c r="T38" s="474">
        <v>10.53</v>
      </c>
      <c r="U38" s="474">
        <v>10.6</v>
      </c>
      <c r="V38" s="475">
        <v>10.76</v>
      </c>
      <c r="W38" s="473">
        <v>10.119999999999999</v>
      </c>
      <c r="X38" s="474">
        <v>10.44</v>
      </c>
      <c r="Y38" s="474">
        <v>10.5</v>
      </c>
      <c r="Z38" s="474">
        <v>10.53</v>
      </c>
      <c r="AA38" s="474">
        <v>10.6</v>
      </c>
      <c r="AB38" s="475">
        <v>10.76</v>
      </c>
      <c r="AC38" s="481">
        <v>16.87</v>
      </c>
      <c r="AD38" s="481">
        <v>20.239999999999998</v>
      </c>
    </row>
    <row r="39" spans="1:30" x14ac:dyDescent="0.25">
      <c r="A39" s="442"/>
      <c r="B39" s="441"/>
      <c r="C39" s="458"/>
      <c r="D39" s="459"/>
      <c r="E39" s="459"/>
      <c r="F39" s="459"/>
      <c r="G39" s="459"/>
      <c r="H39" s="460"/>
      <c r="I39" s="458"/>
      <c r="J39" s="459"/>
      <c r="K39" s="459"/>
      <c r="L39" s="459"/>
      <c r="M39" s="459"/>
      <c r="N39" s="460"/>
      <c r="O39" s="465"/>
      <c r="P39" s="465"/>
      <c r="Q39" s="470"/>
      <c r="R39" s="471"/>
      <c r="S39" s="471"/>
      <c r="T39" s="471"/>
      <c r="U39" s="471"/>
      <c r="V39" s="472"/>
      <c r="W39" s="470"/>
      <c r="X39" s="471"/>
      <c r="Y39" s="471"/>
      <c r="Z39" s="471"/>
      <c r="AA39" s="471"/>
      <c r="AB39" s="472"/>
      <c r="AC39" s="480"/>
      <c r="AD39" s="480"/>
    </row>
    <row r="40" spans="1:30" x14ac:dyDescent="0.25">
      <c r="A40" s="442">
        <v>337</v>
      </c>
      <c r="B40" s="441">
        <v>319</v>
      </c>
      <c r="C40" s="458">
        <v>12.69</v>
      </c>
      <c r="D40" s="459">
        <v>13.09</v>
      </c>
      <c r="E40" s="459">
        <v>13.16</v>
      </c>
      <c r="F40" s="459">
        <v>13.21</v>
      </c>
      <c r="G40" s="459">
        <v>13.29</v>
      </c>
      <c r="H40" s="460">
        <v>13.49</v>
      </c>
      <c r="I40" s="458">
        <v>12.89</v>
      </c>
      <c r="J40" s="459">
        <v>13.3</v>
      </c>
      <c r="K40" s="459">
        <v>13.37</v>
      </c>
      <c r="L40" s="459">
        <v>13.42</v>
      </c>
      <c r="M40" s="459">
        <v>13.5</v>
      </c>
      <c r="N40" s="460">
        <v>13.7</v>
      </c>
      <c r="O40" s="465">
        <v>21.15</v>
      </c>
      <c r="P40" s="465">
        <v>25.38</v>
      </c>
      <c r="Q40" s="473">
        <v>10.15</v>
      </c>
      <c r="R40" s="474">
        <v>10.47</v>
      </c>
      <c r="S40" s="474">
        <v>10.53</v>
      </c>
      <c r="T40" s="474">
        <v>10.57</v>
      </c>
      <c r="U40" s="474">
        <v>10.63</v>
      </c>
      <c r="V40" s="475">
        <v>10.79</v>
      </c>
      <c r="W40" s="473">
        <v>10.15</v>
      </c>
      <c r="X40" s="474">
        <v>10.47</v>
      </c>
      <c r="Y40" s="474">
        <v>10.53</v>
      </c>
      <c r="Z40" s="474">
        <v>10.57</v>
      </c>
      <c r="AA40" s="474">
        <v>10.63</v>
      </c>
      <c r="AB40" s="475">
        <v>10.79</v>
      </c>
      <c r="AC40" s="481">
        <v>16.920000000000002</v>
      </c>
      <c r="AD40" s="481">
        <v>20.3</v>
      </c>
    </row>
    <row r="41" spans="1:30" x14ac:dyDescent="0.25">
      <c r="A41" s="442"/>
      <c r="B41" s="441"/>
      <c r="C41" s="458"/>
      <c r="D41" s="459"/>
      <c r="E41" s="459"/>
      <c r="F41" s="459"/>
      <c r="G41" s="459"/>
      <c r="H41" s="460"/>
      <c r="I41" s="458"/>
      <c r="J41" s="459"/>
      <c r="K41" s="459"/>
      <c r="L41" s="459"/>
      <c r="M41" s="459"/>
      <c r="N41" s="460"/>
      <c r="O41" s="465"/>
      <c r="P41" s="465"/>
      <c r="Q41" s="470"/>
      <c r="R41" s="471"/>
      <c r="S41" s="471"/>
      <c r="T41" s="471"/>
      <c r="U41" s="471"/>
      <c r="V41" s="472"/>
      <c r="W41" s="470"/>
      <c r="X41" s="471"/>
      <c r="Y41" s="471"/>
      <c r="Z41" s="471"/>
      <c r="AA41" s="471"/>
      <c r="AB41" s="472"/>
      <c r="AC41" s="480"/>
      <c r="AD41" s="480"/>
    </row>
    <row r="42" spans="1:30" x14ac:dyDescent="0.25">
      <c r="A42" s="442">
        <v>338</v>
      </c>
      <c r="B42" s="441">
        <v>319</v>
      </c>
      <c r="C42" s="458">
        <v>12.69</v>
      </c>
      <c r="D42" s="459">
        <v>13.09</v>
      </c>
      <c r="E42" s="459">
        <v>13.16</v>
      </c>
      <c r="F42" s="459">
        <v>13.21</v>
      </c>
      <c r="G42" s="459">
        <v>13.29</v>
      </c>
      <c r="H42" s="460">
        <v>13.49</v>
      </c>
      <c r="I42" s="458">
        <v>12.89</v>
      </c>
      <c r="J42" s="459">
        <v>13.3</v>
      </c>
      <c r="K42" s="459">
        <v>13.37</v>
      </c>
      <c r="L42" s="459">
        <v>13.42</v>
      </c>
      <c r="M42" s="459">
        <v>13.5</v>
      </c>
      <c r="N42" s="460">
        <v>13.7</v>
      </c>
      <c r="O42" s="465">
        <v>21.15</v>
      </c>
      <c r="P42" s="465">
        <v>25.38</v>
      </c>
      <c r="Q42" s="473">
        <v>10.15</v>
      </c>
      <c r="R42" s="474">
        <v>10.47</v>
      </c>
      <c r="S42" s="474">
        <v>10.53</v>
      </c>
      <c r="T42" s="474">
        <v>10.57</v>
      </c>
      <c r="U42" s="474">
        <v>10.63</v>
      </c>
      <c r="V42" s="475">
        <v>10.79</v>
      </c>
      <c r="W42" s="473">
        <v>10.15</v>
      </c>
      <c r="X42" s="474">
        <v>10.47</v>
      </c>
      <c r="Y42" s="474">
        <v>10.53</v>
      </c>
      <c r="Z42" s="474">
        <v>10.57</v>
      </c>
      <c r="AA42" s="474">
        <v>10.63</v>
      </c>
      <c r="AB42" s="475">
        <v>10.79</v>
      </c>
      <c r="AC42" s="481">
        <v>16.920000000000002</v>
      </c>
      <c r="AD42" s="481">
        <v>20.3</v>
      </c>
    </row>
    <row r="43" spans="1:30" x14ac:dyDescent="0.25">
      <c r="A43" s="442"/>
      <c r="B43" s="441"/>
      <c r="C43" s="458"/>
      <c r="D43" s="459"/>
      <c r="E43" s="459"/>
      <c r="F43" s="459"/>
      <c r="G43" s="459"/>
      <c r="H43" s="460"/>
      <c r="I43" s="458"/>
      <c r="J43" s="459"/>
      <c r="K43" s="459"/>
      <c r="L43" s="459"/>
      <c r="M43" s="459"/>
      <c r="N43" s="460"/>
      <c r="O43" s="465"/>
      <c r="P43" s="465"/>
      <c r="Q43" s="470"/>
      <c r="R43" s="471"/>
      <c r="S43" s="471"/>
      <c r="T43" s="471"/>
      <c r="U43" s="471"/>
      <c r="V43" s="472"/>
      <c r="W43" s="470"/>
      <c r="X43" s="471"/>
      <c r="Y43" s="471"/>
      <c r="Z43" s="471"/>
      <c r="AA43" s="471"/>
      <c r="AB43" s="472"/>
      <c r="AC43" s="480"/>
      <c r="AD43" s="480"/>
    </row>
    <row r="44" spans="1:30" x14ac:dyDescent="0.25">
      <c r="A44" s="442">
        <v>339</v>
      </c>
      <c r="B44" s="441">
        <v>320</v>
      </c>
      <c r="C44" s="458">
        <v>12.73</v>
      </c>
      <c r="D44" s="459">
        <v>13.13</v>
      </c>
      <c r="E44" s="459">
        <v>13.21</v>
      </c>
      <c r="F44" s="459">
        <v>13.25</v>
      </c>
      <c r="G44" s="459">
        <v>13.33</v>
      </c>
      <c r="H44" s="460">
        <v>13.53</v>
      </c>
      <c r="I44" s="458">
        <v>12.93</v>
      </c>
      <c r="J44" s="459">
        <v>13.34</v>
      </c>
      <c r="K44" s="459">
        <v>13.42</v>
      </c>
      <c r="L44" s="459">
        <v>13.46</v>
      </c>
      <c r="M44" s="459">
        <v>13.54</v>
      </c>
      <c r="N44" s="460">
        <v>13.74</v>
      </c>
      <c r="O44" s="465">
        <v>21.22</v>
      </c>
      <c r="P44" s="465">
        <v>25.46</v>
      </c>
      <c r="Q44" s="473">
        <v>10.18</v>
      </c>
      <c r="R44" s="474">
        <v>10.5</v>
      </c>
      <c r="S44" s="474">
        <v>10.57</v>
      </c>
      <c r="T44" s="474">
        <v>10.6</v>
      </c>
      <c r="U44" s="474">
        <v>10.66</v>
      </c>
      <c r="V44" s="475">
        <v>10.82</v>
      </c>
      <c r="W44" s="473">
        <v>10.18</v>
      </c>
      <c r="X44" s="474">
        <v>10.5</v>
      </c>
      <c r="Y44" s="474">
        <v>10.57</v>
      </c>
      <c r="Z44" s="474">
        <v>10.6</v>
      </c>
      <c r="AA44" s="474">
        <v>10.66</v>
      </c>
      <c r="AB44" s="475">
        <v>10.82</v>
      </c>
      <c r="AC44" s="481">
        <v>16.97</v>
      </c>
      <c r="AD44" s="481">
        <v>20.36</v>
      </c>
    </row>
    <row r="45" spans="1:30" x14ac:dyDescent="0.25">
      <c r="A45" s="442"/>
      <c r="B45" s="441"/>
      <c r="C45" s="458"/>
      <c r="D45" s="459"/>
      <c r="E45" s="459"/>
      <c r="F45" s="459"/>
      <c r="G45" s="459"/>
      <c r="H45" s="460"/>
      <c r="I45" s="458"/>
      <c r="J45" s="459"/>
      <c r="K45" s="459"/>
      <c r="L45" s="459"/>
      <c r="M45" s="459"/>
      <c r="N45" s="460"/>
      <c r="O45" s="465"/>
      <c r="P45" s="465"/>
      <c r="Q45" s="470"/>
      <c r="R45" s="471"/>
      <c r="S45" s="471"/>
      <c r="T45" s="471"/>
      <c r="U45" s="471"/>
      <c r="V45" s="472"/>
      <c r="W45" s="470"/>
      <c r="X45" s="471"/>
      <c r="Y45" s="471"/>
      <c r="Z45" s="471"/>
      <c r="AA45" s="471"/>
      <c r="AB45" s="472"/>
      <c r="AC45" s="480"/>
      <c r="AD45" s="480"/>
    </row>
    <row r="46" spans="1:30" x14ac:dyDescent="0.25">
      <c r="A46" s="442">
        <v>340</v>
      </c>
      <c r="B46" s="441">
        <v>321</v>
      </c>
      <c r="C46" s="458">
        <v>12.78</v>
      </c>
      <c r="D46" s="459">
        <v>13.16</v>
      </c>
      <c r="E46" s="459">
        <v>13.25</v>
      </c>
      <c r="F46" s="459">
        <v>13.29</v>
      </c>
      <c r="G46" s="459">
        <v>13.36</v>
      </c>
      <c r="H46" s="460">
        <v>13.56</v>
      </c>
      <c r="I46" s="458">
        <v>12.98</v>
      </c>
      <c r="J46" s="459">
        <v>13.37</v>
      </c>
      <c r="K46" s="459">
        <v>13.46</v>
      </c>
      <c r="L46" s="459">
        <v>13.5</v>
      </c>
      <c r="M46" s="459">
        <v>13.58</v>
      </c>
      <c r="N46" s="460">
        <v>13.78</v>
      </c>
      <c r="O46" s="465">
        <v>21.3</v>
      </c>
      <c r="P46" s="465">
        <v>25.56</v>
      </c>
      <c r="Q46" s="473">
        <v>10.220000000000001</v>
      </c>
      <c r="R46" s="474">
        <v>10.53</v>
      </c>
      <c r="S46" s="474">
        <v>10.6</v>
      </c>
      <c r="T46" s="474">
        <v>10.63</v>
      </c>
      <c r="U46" s="474">
        <v>10.69</v>
      </c>
      <c r="V46" s="475">
        <v>10.85</v>
      </c>
      <c r="W46" s="473">
        <v>10.220000000000001</v>
      </c>
      <c r="X46" s="474">
        <v>10.53</v>
      </c>
      <c r="Y46" s="474">
        <v>10.6</v>
      </c>
      <c r="Z46" s="474">
        <v>10.63</v>
      </c>
      <c r="AA46" s="474">
        <v>10.69</v>
      </c>
      <c r="AB46" s="475">
        <v>10.85</v>
      </c>
      <c r="AC46" s="481">
        <v>17.03</v>
      </c>
      <c r="AD46" s="481">
        <v>20.440000000000001</v>
      </c>
    </row>
    <row r="47" spans="1:30" x14ac:dyDescent="0.25">
      <c r="A47" s="442"/>
      <c r="B47" s="441"/>
      <c r="C47" s="458"/>
      <c r="D47" s="459"/>
      <c r="E47" s="459"/>
      <c r="F47" s="459"/>
      <c r="G47" s="459"/>
      <c r="H47" s="460"/>
      <c r="I47" s="458"/>
      <c r="J47" s="459"/>
      <c r="K47" s="459"/>
      <c r="L47" s="459"/>
      <c r="M47" s="459"/>
      <c r="N47" s="460"/>
      <c r="O47" s="465"/>
      <c r="P47" s="465"/>
      <c r="Q47" s="470"/>
      <c r="R47" s="471"/>
      <c r="S47" s="471"/>
      <c r="T47" s="471"/>
      <c r="U47" s="471"/>
      <c r="V47" s="472"/>
      <c r="W47" s="470"/>
      <c r="X47" s="471"/>
      <c r="Y47" s="471"/>
      <c r="Z47" s="471"/>
      <c r="AA47" s="471"/>
      <c r="AB47" s="472"/>
      <c r="AC47" s="480"/>
      <c r="AD47" s="480"/>
    </row>
    <row r="48" spans="1:30" x14ac:dyDescent="0.25">
      <c r="A48" s="442">
        <v>341</v>
      </c>
      <c r="B48" s="441">
        <v>322</v>
      </c>
      <c r="C48" s="458">
        <v>12.81</v>
      </c>
      <c r="D48" s="459">
        <v>13.21</v>
      </c>
      <c r="E48" s="459">
        <v>13.29</v>
      </c>
      <c r="F48" s="459">
        <v>13.33</v>
      </c>
      <c r="G48" s="459">
        <v>13.4</v>
      </c>
      <c r="H48" s="460">
        <v>13.6</v>
      </c>
      <c r="I48" s="458">
        <v>13.02</v>
      </c>
      <c r="J48" s="459">
        <v>13.42</v>
      </c>
      <c r="K48" s="459">
        <v>13.5</v>
      </c>
      <c r="L48" s="459">
        <v>13.54</v>
      </c>
      <c r="M48" s="459">
        <v>13.61</v>
      </c>
      <c r="N48" s="460">
        <v>13.82</v>
      </c>
      <c r="O48" s="465">
        <v>21.35</v>
      </c>
      <c r="P48" s="465">
        <v>25.62</v>
      </c>
      <c r="Q48" s="473">
        <v>10.25</v>
      </c>
      <c r="R48" s="474">
        <v>10.57</v>
      </c>
      <c r="S48" s="474">
        <v>10.63</v>
      </c>
      <c r="T48" s="474">
        <v>10.66</v>
      </c>
      <c r="U48" s="474">
        <v>10.72</v>
      </c>
      <c r="V48" s="475">
        <v>10.88</v>
      </c>
      <c r="W48" s="473">
        <v>10.25</v>
      </c>
      <c r="X48" s="474">
        <v>10.57</v>
      </c>
      <c r="Y48" s="474">
        <v>10.63</v>
      </c>
      <c r="Z48" s="474">
        <v>10.66</v>
      </c>
      <c r="AA48" s="474">
        <v>10.72</v>
      </c>
      <c r="AB48" s="475">
        <v>10.88</v>
      </c>
      <c r="AC48" s="481">
        <v>17.079999999999998</v>
      </c>
      <c r="AD48" s="481">
        <v>20.5</v>
      </c>
    </row>
    <row r="49" spans="1:30" x14ac:dyDescent="0.25">
      <c r="A49" s="442"/>
      <c r="B49" s="441"/>
      <c r="C49" s="458"/>
      <c r="D49" s="459"/>
      <c r="E49" s="459"/>
      <c r="F49" s="459"/>
      <c r="G49" s="459"/>
      <c r="H49" s="460"/>
      <c r="I49" s="458"/>
      <c r="J49" s="459"/>
      <c r="K49" s="459"/>
      <c r="L49" s="459"/>
      <c r="M49" s="459"/>
      <c r="N49" s="460"/>
      <c r="O49" s="465"/>
      <c r="P49" s="465"/>
      <c r="Q49" s="470"/>
      <c r="R49" s="471"/>
      <c r="S49" s="471"/>
      <c r="T49" s="471"/>
      <c r="U49" s="471"/>
      <c r="V49" s="472"/>
      <c r="W49" s="470"/>
      <c r="X49" s="471"/>
      <c r="Y49" s="471"/>
      <c r="Z49" s="471"/>
      <c r="AA49" s="471"/>
      <c r="AB49" s="472"/>
      <c r="AC49" s="480"/>
      <c r="AD49" s="480"/>
    </row>
    <row r="50" spans="1:30" x14ac:dyDescent="0.25">
      <c r="A50" s="442">
        <v>342</v>
      </c>
      <c r="B50" s="441">
        <v>323</v>
      </c>
      <c r="C50" s="458">
        <v>12.85</v>
      </c>
      <c r="D50" s="459">
        <v>13.25</v>
      </c>
      <c r="E50" s="459">
        <v>13.33</v>
      </c>
      <c r="F50" s="459">
        <v>13.36</v>
      </c>
      <c r="G50" s="459">
        <v>13.45</v>
      </c>
      <c r="H50" s="460">
        <v>13.65</v>
      </c>
      <c r="I50" s="458">
        <v>13.06</v>
      </c>
      <c r="J50" s="459">
        <v>13.46</v>
      </c>
      <c r="K50" s="459">
        <v>13.54</v>
      </c>
      <c r="L50" s="459">
        <v>13.58</v>
      </c>
      <c r="M50" s="459">
        <v>13.67</v>
      </c>
      <c r="N50" s="460">
        <v>13.87</v>
      </c>
      <c r="O50" s="465">
        <v>21.42</v>
      </c>
      <c r="P50" s="465">
        <v>25.7</v>
      </c>
      <c r="Q50" s="473">
        <v>10.28</v>
      </c>
      <c r="R50" s="474">
        <v>10.6</v>
      </c>
      <c r="S50" s="474">
        <v>10.66</v>
      </c>
      <c r="T50" s="474">
        <v>10.69</v>
      </c>
      <c r="U50" s="474">
        <v>10.76</v>
      </c>
      <c r="V50" s="475">
        <v>10.92</v>
      </c>
      <c r="W50" s="473">
        <v>10.28</v>
      </c>
      <c r="X50" s="474">
        <v>10.6</v>
      </c>
      <c r="Y50" s="474">
        <v>10.66</v>
      </c>
      <c r="Z50" s="474">
        <v>10.69</v>
      </c>
      <c r="AA50" s="474">
        <v>10.76</v>
      </c>
      <c r="AB50" s="475">
        <v>10.92</v>
      </c>
      <c r="AC50" s="481">
        <v>17.13</v>
      </c>
      <c r="AD50" s="481">
        <v>20.56</v>
      </c>
    </row>
    <row r="51" spans="1:30" x14ac:dyDescent="0.25">
      <c r="A51" s="442"/>
      <c r="B51" s="441"/>
      <c r="C51" s="458"/>
      <c r="D51" s="459"/>
      <c r="E51" s="459"/>
      <c r="F51" s="459"/>
      <c r="G51" s="459"/>
      <c r="H51" s="460"/>
      <c r="I51" s="458"/>
      <c r="J51" s="459"/>
      <c r="K51" s="459"/>
      <c r="L51" s="459"/>
      <c r="M51" s="459"/>
      <c r="N51" s="460"/>
      <c r="O51" s="465"/>
      <c r="P51" s="465"/>
      <c r="Q51" s="470"/>
      <c r="R51" s="471"/>
      <c r="S51" s="471"/>
      <c r="T51" s="471"/>
      <c r="U51" s="471"/>
      <c r="V51" s="472"/>
      <c r="W51" s="470"/>
      <c r="X51" s="471"/>
      <c r="Y51" s="471"/>
      <c r="Z51" s="471"/>
      <c r="AA51" s="471"/>
      <c r="AB51" s="472"/>
      <c r="AC51" s="480"/>
      <c r="AD51" s="480"/>
    </row>
    <row r="52" spans="1:30" x14ac:dyDescent="0.25">
      <c r="A52" s="442">
        <v>343</v>
      </c>
      <c r="B52" s="441">
        <v>324</v>
      </c>
      <c r="C52" s="458">
        <v>12.89</v>
      </c>
      <c r="D52" s="459">
        <v>13.29</v>
      </c>
      <c r="E52" s="459">
        <v>13.36</v>
      </c>
      <c r="F52" s="459">
        <v>13.4</v>
      </c>
      <c r="G52" s="459">
        <v>13.49</v>
      </c>
      <c r="H52" s="460">
        <v>13.69</v>
      </c>
      <c r="I52" s="458">
        <v>13.09</v>
      </c>
      <c r="J52" s="459">
        <v>13.5</v>
      </c>
      <c r="K52" s="459">
        <v>13.58</v>
      </c>
      <c r="L52" s="459">
        <v>13.61</v>
      </c>
      <c r="M52" s="459">
        <v>13.7</v>
      </c>
      <c r="N52" s="460">
        <v>13.91</v>
      </c>
      <c r="O52" s="465">
        <v>21.48</v>
      </c>
      <c r="P52" s="465">
        <v>25.78</v>
      </c>
      <c r="Q52" s="473">
        <v>10.31</v>
      </c>
      <c r="R52" s="474">
        <v>10.63</v>
      </c>
      <c r="S52" s="474">
        <v>10.69</v>
      </c>
      <c r="T52" s="474">
        <v>10.72</v>
      </c>
      <c r="U52" s="474">
        <v>10.79</v>
      </c>
      <c r="V52" s="475">
        <v>10.95</v>
      </c>
      <c r="W52" s="473">
        <v>10.31</v>
      </c>
      <c r="X52" s="474">
        <v>10.63</v>
      </c>
      <c r="Y52" s="474">
        <v>10.69</v>
      </c>
      <c r="Z52" s="474">
        <v>10.72</v>
      </c>
      <c r="AA52" s="474">
        <v>10.79</v>
      </c>
      <c r="AB52" s="475">
        <v>10.95</v>
      </c>
      <c r="AC52" s="481">
        <v>17.18</v>
      </c>
      <c r="AD52" s="481">
        <v>20.62</v>
      </c>
    </row>
    <row r="53" spans="1:30" x14ac:dyDescent="0.25">
      <c r="A53" s="442"/>
      <c r="B53" s="441"/>
      <c r="C53" s="458"/>
      <c r="D53" s="459"/>
      <c r="E53" s="459"/>
      <c r="F53" s="459"/>
      <c r="G53" s="459"/>
      <c r="H53" s="460"/>
      <c r="I53" s="458"/>
      <c r="J53" s="459"/>
      <c r="K53" s="459"/>
      <c r="L53" s="459"/>
      <c r="M53" s="459"/>
      <c r="N53" s="460"/>
      <c r="O53" s="465"/>
      <c r="P53" s="465"/>
      <c r="Q53" s="470"/>
      <c r="R53" s="471"/>
      <c r="S53" s="471"/>
      <c r="T53" s="471"/>
      <c r="U53" s="471"/>
      <c r="V53" s="472"/>
      <c r="W53" s="470"/>
      <c r="X53" s="471"/>
      <c r="Y53" s="471"/>
      <c r="Z53" s="471"/>
      <c r="AA53" s="471"/>
      <c r="AB53" s="472"/>
      <c r="AC53" s="480"/>
      <c r="AD53" s="480"/>
    </row>
    <row r="54" spans="1:30" x14ac:dyDescent="0.25">
      <c r="A54" s="442">
        <v>344</v>
      </c>
      <c r="B54" s="441">
        <v>324</v>
      </c>
      <c r="C54" s="458">
        <v>12.89</v>
      </c>
      <c r="D54" s="459">
        <v>13.29</v>
      </c>
      <c r="E54" s="459">
        <v>13.36</v>
      </c>
      <c r="F54" s="459">
        <v>13.4</v>
      </c>
      <c r="G54" s="459">
        <v>13.49</v>
      </c>
      <c r="H54" s="460">
        <v>13.69</v>
      </c>
      <c r="I54" s="458">
        <v>13.09</v>
      </c>
      <c r="J54" s="459">
        <v>13.5</v>
      </c>
      <c r="K54" s="459">
        <v>13.58</v>
      </c>
      <c r="L54" s="459">
        <v>13.61</v>
      </c>
      <c r="M54" s="459">
        <v>13.7</v>
      </c>
      <c r="N54" s="460">
        <v>13.91</v>
      </c>
      <c r="O54" s="465">
        <v>21.48</v>
      </c>
      <c r="P54" s="465">
        <v>25.78</v>
      </c>
      <c r="Q54" s="473">
        <v>10.31</v>
      </c>
      <c r="R54" s="474">
        <v>10.63</v>
      </c>
      <c r="S54" s="474">
        <v>10.69</v>
      </c>
      <c r="T54" s="474">
        <v>10.72</v>
      </c>
      <c r="U54" s="474">
        <v>10.79</v>
      </c>
      <c r="V54" s="475">
        <v>10.95</v>
      </c>
      <c r="W54" s="473">
        <v>10.31</v>
      </c>
      <c r="X54" s="474">
        <v>10.63</v>
      </c>
      <c r="Y54" s="474">
        <v>10.69</v>
      </c>
      <c r="Z54" s="474">
        <v>10.72</v>
      </c>
      <c r="AA54" s="474">
        <v>10.79</v>
      </c>
      <c r="AB54" s="475">
        <v>10.95</v>
      </c>
      <c r="AC54" s="481">
        <v>17.18</v>
      </c>
      <c r="AD54" s="481">
        <v>20.62</v>
      </c>
    </row>
    <row r="55" spans="1:30" x14ac:dyDescent="0.25">
      <c r="A55" s="442"/>
      <c r="B55" s="441"/>
      <c r="C55" s="458"/>
      <c r="D55" s="459"/>
      <c r="E55" s="459"/>
      <c r="F55" s="459"/>
      <c r="G55" s="459"/>
      <c r="H55" s="460"/>
      <c r="I55" s="458"/>
      <c r="J55" s="459"/>
      <c r="K55" s="459"/>
      <c r="L55" s="459"/>
      <c r="M55" s="459"/>
      <c r="N55" s="460"/>
      <c r="O55" s="465"/>
      <c r="P55" s="465"/>
      <c r="Q55" s="470"/>
      <c r="R55" s="471"/>
      <c r="S55" s="471"/>
      <c r="T55" s="471"/>
      <c r="U55" s="471"/>
      <c r="V55" s="472"/>
      <c r="W55" s="470"/>
      <c r="X55" s="471"/>
      <c r="Y55" s="471"/>
      <c r="Z55" s="471"/>
      <c r="AA55" s="471"/>
      <c r="AB55" s="472"/>
      <c r="AC55" s="480"/>
      <c r="AD55" s="480"/>
    </row>
    <row r="56" spans="1:30" x14ac:dyDescent="0.25">
      <c r="A56" s="442">
        <v>345</v>
      </c>
      <c r="B56" s="441">
        <v>324</v>
      </c>
      <c r="C56" s="458">
        <v>12.89</v>
      </c>
      <c r="D56" s="459">
        <v>13.29</v>
      </c>
      <c r="E56" s="459">
        <v>13.36</v>
      </c>
      <c r="F56" s="459">
        <v>13.4</v>
      </c>
      <c r="G56" s="459">
        <v>13.49</v>
      </c>
      <c r="H56" s="460">
        <v>13.69</v>
      </c>
      <c r="I56" s="458">
        <v>13.09</v>
      </c>
      <c r="J56" s="459">
        <v>13.5</v>
      </c>
      <c r="K56" s="459">
        <v>13.58</v>
      </c>
      <c r="L56" s="459">
        <v>13.61</v>
      </c>
      <c r="M56" s="459">
        <v>13.7</v>
      </c>
      <c r="N56" s="460">
        <v>13.91</v>
      </c>
      <c r="O56" s="465">
        <v>21.48</v>
      </c>
      <c r="P56" s="465">
        <v>25.78</v>
      </c>
      <c r="Q56" s="473">
        <v>10.31</v>
      </c>
      <c r="R56" s="474">
        <v>10.63</v>
      </c>
      <c r="S56" s="474">
        <v>10.69</v>
      </c>
      <c r="T56" s="474">
        <v>10.72</v>
      </c>
      <c r="U56" s="474">
        <v>10.79</v>
      </c>
      <c r="V56" s="475">
        <v>10.95</v>
      </c>
      <c r="W56" s="473">
        <v>10.31</v>
      </c>
      <c r="X56" s="474">
        <v>10.63</v>
      </c>
      <c r="Y56" s="474">
        <v>10.69</v>
      </c>
      <c r="Z56" s="474">
        <v>10.72</v>
      </c>
      <c r="AA56" s="474">
        <v>10.79</v>
      </c>
      <c r="AB56" s="475">
        <v>10.95</v>
      </c>
      <c r="AC56" s="481">
        <v>17.18</v>
      </c>
      <c r="AD56" s="481">
        <v>20.62</v>
      </c>
    </row>
    <row r="57" spans="1:30" x14ac:dyDescent="0.25">
      <c r="A57" s="442"/>
      <c r="B57" s="441"/>
      <c r="C57" s="458"/>
      <c r="D57" s="459"/>
      <c r="E57" s="459"/>
      <c r="F57" s="459"/>
      <c r="G57" s="459"/>
      <c r="H57" s="460"/>
      <c r="I57" s="458"/>
      <c r="J57" s="459"/>
      <c r="K57" s="459"/>
      <c r="L57" s="459"/>
      <c r="M57" s="459"/>
      <c r="N57" s="460"/>
      <c r="O57" s="465"/>
      <c r="P57" s="465"/>
      <c r="Q57" s="470"/>
      <c r="R57" s="471"/>
      <c r="S57" s="471"/>
      <c r="T57" s="471"/>
      <c r="U57" s="471"/>
      <c r="V57" s="472"/>
      <c r="W57" s="470"/>
      <c r="X57" s="471"/>
      <c r="Y57" s="471"/>
      <c r="Z57" s="471"/>
      <c r="AA57" s="471"/>
      <c r="AB57" s="472"/>
      <c r="AC57" s="480"/>
      <c r="AD57" s="480"/>
    </row>
    <row r="58" spans="1:30" x14ac:dyDescent="0.25">
      <c r="A58" s="442">
        <v>346</v>
      </c>
      <c r="B58" s="441">
        <v>324</v>
      </c>
      <c r="C58" s="458">
        <v>12.89</v>
      </c>
      <c r="D58" s="459">
        <v>13.29</v>
      </c>
      <c r="E58" s="459">
        <v>13.36</v>
      </c>
      <c r="F58" s="459">
        <v>13.4</v>
      </c>
      <c r="G58" s="459">
        <v>13.49</v>
      </c>
      <c r="H58" s="460">
        <v>13.69</v>
      </c>
      <c r="I58" s="458">
        <v>13.09</v>
      </c>
      <c r="J58" s="459">
        <v>13.5</v>
      </c>
      <c r="K58" s="459">
        <v>13.58</v>
      </c>
      <c r="L58" s="459">
        <v>13.61</v>
      </c>
      <c r="M58" s="459">
        <v>13.7</v>
      </c>
      <c r="N58" s="460">
        <v>13.91</v>
      </c>
      <c r="O58" s="465">
        <v>21.48</v>
      </c>
      <c r="P58" s="465">
        <v>25.78</v>
      </c>
      <c r="Q58" s="473">
        <v>10.31</v>
      </c>
      <c r="R58" s="474">
        <v>10.63</v>
      </c>
      <c r="S58" s="474">
        <v>10.69</v>
      </c>
      <c r="T58" s="474">
        <v>10.72</v>
      </c>
      <c r="U58" s="474">
        <v>10.79</v>
      </c>
      <c r="V58" s="475">
        <v>10.95</v>
      </c>
      <c r="W58" s="473">
        <v>10.31</v>
      </c>
      <c r="X58" s="474">
        <v>10.63</v>
      </c>
      <c r="Y58" s="474">
        <v>10.69</v>
      </c>
      <c r="Z58" s="474">
        <v>10.72</v>
      </c>
      <c r="AA58" s="474">
        <v>10.79</v>
      </c>
      <c r="AB58" s="475">
        <v>10.95</v>
      </c>
      <c r="AC58" s="481">
        <v>17.18</v>
      </c>
      <c r="AD58" s="481">
        <v>20.62</v>
      </c>
    </row>
    <row r="59" spans="1:30" x14ac:dyDescent="0.25">
      <c r="A59" s="442"/>
      <c r="B59" s="441"/>
      <c r="C59" s="458"/>
      <c r="D59" s="459"/>
      <c r="E59" s="459"/>
      <c r="F59" s="459"/>
      <c r="G59" s="459"/>
      <c r="H59" s="460"/>
      <c r="I59" s="458"/>
      <c r="J59" s="459"/>
      <c r="K59" s="459"/>
      <c r="L59" s="459"/>
      <c r="M59" s="459"/>
      <c r="N59" s="460"/>
      <c r="O59" s="465"/>
      <c r="P59" s="465"/>
      <c r="Q59" s="470"/>
      <c r="R59" s="471"/>
      <c r="S59" s="471"/>
      <c r="T59" s="471"/>
      <c r="U59" s="471"/>
      <c r="V59" s="472"/>
      <c r="W59" s="470"/>
      <c r="X59" s="471"/>
      <c r="Y59" s="471"/>
      <c r="Z59" s="471"/>
      <c r="AA59" s="471"/>
      <c r="AB59" s="472"/>
      <c r="AC59" s="480"/>
      <c r="AD59" s="480"/>
    </row>
    <row r="60" spans="1:30" x14ac:dyDescent="0.25">
      <c r="A60" s="442">
        <v>347</v>
      </c>
      <c r="B60" s="441">
        <v>325</v>
      </c>
      <c r="C60" s="458">
        <v>12.93</v>
      </c>
      <c r="D60" s="459">
        <v>13.33</v>
      </c>
      <c r="E60" s="459">
        <v>13.4</v>
      </c>
      <c r="F60" s="459">
        <v>13.45</v>
      </c>
      <c r="G60" s="459">
        <v>13.53</v>
      </c>
      <c r="H60" s="460">
        <v>13.73</v>
      </c>
      <c r="I60" s="458">
        <v>13.13</v>
      </c>
      <c r="J60" s="459">
        <v>13.54</v>
      </c>
      <c r="K60" s="459">
        <v>13.61</v>
      </c>
      <c r="L60" s="459">
        <v>13.67</v>
      </c>
      <c r="M60" s="459">
        <v>13.74</v>
      </c>
      <c r="N60" s="460">
        <v>13.94</v>
      </c>
      <c r="O60" s="465">
        <v>21.55</v>
      </c>
      <c r="P60" s="465">
        <v>25.86</v>
      </c>
      <c r="Q60" s="473">
        <v>10.34</v>
      </c>
      <c r="R60" s="474">
        <v>10.66</v>
      </c>
      <c r="S60" s="474">
        <v>10.72</v>
      </c>
      <c r="T60" s="474">
        <v>10.76</v>
      </c>
      <c r="U60" s="474">
        <v>10.82</v>
      </c>
      <c r="V60" s="475">
        <v>10.98</v>
      </c>
      <c r="W60" s="473">
        <v>10.34</v>
      </c>
      <c r="X60" s="474">
        <v>10.66</v>
      </c>
      <c r="Y60" s="474">
        <v>10.72</v>
      </c>
      <c r="Z60" s="474">
        <v>10.76</v>
      </c>
      <c r="AA60" s="474">
        <v>10.82</v>
      </c>
      <c r="AB60" s="475">
        <v>10.98</v>
      </c>
      <c r="AC60" s="481">
        <v>17.23</v>
      </c>
      <c r="AD60" s="481">
        <v>20.68</v>
      </c>
    </row>
    <row r="61" spans="1:30" x14ac:dyDescent="0.25">
      <c r="A61" s="442"/>
      <c r="B61" s="441"/>
      <c r="C61" s="458"/>
      <c r="D61" s="459"/>
      <c r="E61" s="459"/>
      <c r="F61" s="459"/>
      <c r="G61" s="459"/>
      <c r="H61" s="460"/>
      <c r="I61" s="458"/>
      <c r="J61" s="459"/>
      <c r="K61" s="459"/>
      <c r="L61" s="459"/>
      <c r="M61" s="459"/>
      <c r="N61" s="460"/>
      <c r="O61" s="465"/>
      <c r="P61" s="465"/>
      <c r="Q61" s="470"/>
      <c r="R61" s="471"/>
      <c r="S61" s="471"/>
      <c r="T61" s="471"/>
      <c r="U61" s="471"/>
      <c r="V61" s="472"/>
      <c r="W61" s="470"/>
      <c r="X61" s="471"/>
      <c r="Y61" s="471"/>
      <c r="Z61" s="471"/>
      <c r="AA61" s="471"/>
      <c r="AB61" s="472"/>
      <c r="AC61" s="480"/>
      <c r="AD61" s="480"/>
    </row>
    <row r="62" spans="1:30" x14ac:dyDescent="0.25">
      <c r="A62" s="442">
        <v>348</v>
      </c>
      <c r="B62" s="441">
        <v>326</v>
      </c>
      <c r="C62" s="458">
        <v>12.96</v>
      </c>
      <c r="D62" s="459">
        <v>13.36</v>
      </c>
      <c r="E62" s="459">
        <v>13.45</v>
      </c>
      <c r="F62" s="459">
        <v>13.49</v>
      </c>
      <c r="G62" s="459">
        <v>13.56</v>
      </c>
      <c r="H62" s="460">
        <v>13.76</v>
      </c>
      <c r="I62" s="458">
        <v>13.17</v>
      </c>
      <c r="J62" s="459">
        <v>13.58</v>
      </c>
      <c r="K62" s="459">
        <v>13.67</v>
      </c>
      <c r="L62" s="459">
        <v>13.7</v>
      </c>
      <c r="M62" s="459">
        <v>13.78</v>
      </c>
      <c r="N62" s="460">
        <v>13.98</v>
      </c>
      <c r="O62" s="465">
        <v>21.6</v>
      </c>
      <c r="P62" s="465">
        <v>25.92</v>
      </c>
      <c r="Q62" s="473">
        <v>10.37</v>
      </c>
      <c r="R62" s="474">
        <v>10.69</v>
      </c>
      <c r="S62" s="474">
        <v>10.76</v>
      </c>
      <c r="T62" s="474">
        <v>10.79</v>
      </c>
      <c r="U62" s="474">
        <v>10.85</v>
      </c>
      <c r="V62" s="475">
        <v>11.01</v>
      </c>
      <c r="W62" s="473">
        <v>10.37</v>
      </c>
      <c r="X62" s="474">
        <v>10.69</v>
      </c>
      <c r="Y62" s="474">
        <v>10.76</v>
      </c>
      <c r="Z62" s="474">
        <v>10.79</v>
      </c>
      <c r="AA62" s="474">
        <v>10.85</v>
      </c>
      <c r="AB62" s="475">
        <v>11.01</v>
      </c>
      <c r="AC62" s="481">
        <v>17.28</v>
      </c>
      <c r="AD62" s="481">
        <v>20.74</v>
      </c>
    </row>
    <row r="63" spans="1:30" x14ac:dyDescent="0.25">
      <c r="A63" s="442"/>
      <c r="B63" s="441"/>
      <c r="C63" s="458"/>
      <c r="D63" s="459"/>
      <c r="E63" s="459"/>
      <c r="F63" s="459"/>
      <c r="G63" s="459"/>
      <c r="H63" s="460"/>
      <c r="I63" s="458"/>
      <c r="J63" s="459"/>
      <c r="K63" s="459"/>
      <c r="L63" s="459"/>
      <c r="M63" s="459"/>
      <c r="N63" s="460"/>
      <c r="O63" s="465"/>
      <c r="P63" s="465"/>
      <c r="Q63" s="470"/>
      <c r="R63" s="471"/>
      <c r="S63" s="471"/>
      <c r="T63" s="471"/>
      <c r="U63" s="471"/>
      <c r="V63" s="472"/>
      <c r="W63" s="470"/>
      <c r="X63" s="471"/>
      <c r="Y63" s="471"/>
      <c r="Z63" s="471"/>
      <c r="AA63" s="471"/>
      <c r="AB63" s="472"/>
      <c r="AC63" s="480"/>
      <c r="AD63" s="480"/>
    </row>
    <row r="64" spans="1:30" x14ac:dyDescent="0.25">
      <c r="A64" s="442">
        <v>349</v>
      </c>
      <c r="B64" s="441">
        <v>327</v>
      </c>
      <c r="C64" s="458">
        <v>13.01</v>
      </c>
      <c r="D64" s="459">
        <v>13.4</v>
      </c>
      <c r="E64" s="459">
        <v>13.49</v>
      </c>
      <c r="F64" s="459">
        <v>13.53</v>
      </c>
      <c r="G64" s="459">
        <v>13.6</v>
      </c>
      <c r="H64" s="460">
        <v>13.8</v>
      </c>
      <c r="I64" s="458">
        <v>13.22</v>
      </c>
      <c r="J64" s="459">
        <v>13.61</v>
      </c>
      <c r="K64" s="459">
        <v>13.7</v>
      </c>
      <c r="L64" s="459">
        <v>13.74</v>
      </c>
      <c r="M64" s="459">
        <v>13.82</v>
      </c>
      <c r="N64" s="460">
        <v>14.02</v>
      </c>
      <c r="O64" s="465">
        <v>21.68</v>
      </c>
      <c r="P64" s="465">
        <v>26.02</v>
      </c>
      <c r="Q64" s="473">
        <v>10.41</v>
      </c>
      <c r="R64" s="474">
        <v>10.72</v>
      </c>
      <c r="S64" s="474">
        <v>10.79</v>
      </c>
      <c r="T64" s="474">
        <v>10.82</v>
      </c>
      <c r="U64" s="474">
        <v>10.88</v>
      </c>
      <c r="V64" s="475">
        <v>11.04</v>
      </c>
      <c r="W64" s="473">
        <v>10.41</v>
      </c>
      <c r="X64" s="474">
        <v>10.72</v>
      </c>
      <c r="Y64" s="474">
        <v>10.79</v>
      </c>
      <c r="Z64" s="474">
        <v>10.82</v>
      </c>
      <c r="AA64" s="474">
        <v>10.88</v>
      </c>
      <c r="AB64" s="475">
        <v>11.04</v>
      </c>
      <c r="AC64" s="481">
        <v>17.350000000000001</v>
      </c>
      <c r="AD64" s="481">
        <v>20.82</v>
      </c>
    </row>
    <row r="65" spans="1:30" x14ac:dyDescent="0.25">
      <c r="A65" s="442"/>
      <c r="B65" s="441"/>
      <c r="C65" s="458"/>
      <c r="D65" s="459"/>
      <c r="E65" s="459"/>
      <c r="F65" s="459"/>
      <c r="G65" s="459"/>
      <c r="H65" s="460"/>
      <c r="I65" s="458"/>
      <c r="J65" s="459"/>
      <c r="K65" s="459"/>
      <c r="L65" s="459"/>
      <c r="M65" s="459"/>
      <c r="N65" s="460"/>
      <c r="O65" s="465"/>
      <c r="P65" s="465"/>
      <c r="Q65" s="470"/>
      <c r="R65" s="471"/>
      <c r="S65" s="471"/>
      <c r="T65" s="471"/>
      <c r="U65" s="471"/>
      <c r="V65" s="472"/>
      <c r="W65" s="470"/>
      <c r="X65" s="471"/>
      <c r="Y65" s="471"/>
      <c r="Z65" s="471"/>
      <c r="AA65" s="471"/>
      <c r="AB65" s="472"/>
      <c r="AC65" s="480"/>
      <c r="AD65" s="480"/>
    </row>
    <row r="66" spans="1:30" x14ac:dyDescent="0.25">
      <c r="A66" s="442">
        <v>350</v>
      </c>
      <c r="B66" s="441">
        <v>327</v>
      </c>
      <c r="C66" s="458">
        <v>13.01</v>
      </c>
      <c r="D66" s="459">
        <v>13.4</v>
      </c>
      <c r="E66" s="459">
        <v>13.49</v>
      </c>
      <c r="F66" s="459">
        <v>13.53</v>
      </c>
      <c r="G66" s="459">
        <v>13.6</v>
      </c>
      <c r="H66" s="460">
        <v>13.8</v>
      </c>
      <c r="I66" s="458">
        <v>13.22</v>
      </c>
      <c r="J66" s="459">
        <v>13.61</v>
      </c>
      <c r="K66" s="459">
        <v>13.7</v>
      </c>
      <c r="L66" s="459">
        <v>13.74</v>
      </c>
      <c r="M66" s="459">
        <v>13.82</v>
      </c>
      <c r="N66" s="460">
        <v>14.02</v>
      </c>
      <c r="O66" s="465">
        <v>21.68</v>
      </c>
      <c r="P66" s="465">
        <v>26.02</v>
      </c>
      <c r="Q66" s="473">
        <v>10.41</v>
      </c>
      <c r="R66" s="474">
        <v>10.72</v>
      </c>
      <c r="S66" s="474">
        <v>10.79</v>
      </c>
      <c r="T66" s="474">
        <v>10.82</v>
      </c>
      <c r="U66" s="474">
        <v>10.88</v>
      </c>
      <c r="V66" s="475">
        <v>11.04</v>
      </c>
      <c r="W66" s="473">
        <v>10.41</v>
      </c>
      <c r="X66" s="474">
        <v>10.72</v>
      </c>
      <c r="Y66" s="474">
        <v>10.79</v>
      </c>
      <c r="Z66" s="474">
        <v>10.82</v>
      </c>
      <c r="AA66" s="474">
        <v>10.88</v>
      </c>
      <c r="AB66" s="475">
        <v>11.04</v>
      </c>
      <c r="AC66" s="481">
        <v>17.350000000000001</v>
      </c>
      <c r="AD66" s="481">
        <v>20.82</v>
      </c>
    </row>
    <row r="67" spans="1:30" x14ac:dyDescent="0.25">
      <c r="A67" s="442"/>
      <c r="B67" s="441"/>
      <c r="C67" s="458"/>
      <c r="D67" s="459"/>
      <c r="E67" s="459"/>
      <c r="F67" s="459"/>
      <c r="G67" s="459"/>
      <c r="H67" s="460"/>
      <c r="I67" s="458"/>
      <c r="J67" s="459"/>
      <c r="K67" s="459"/>
      <c r="L67" s="459"/>
      <c r="M67" s="459"/>
      <c r="N67" s="460"/>
      <c r="O67" s="465"/>
      <c r="P67" s="465"/>
      <c r="Q67" s="470"/>
      <c r="R67" s="471"/>
      <c r="S67" s="471"/>
      <c r="T67" s="471"/>
      <c r="U67" s="471"/>
      <c r="V67" s="472"/>
      <c r="W67" s="470"/>
      <c r="X67" s="471"/>
      <c r="Y67" s="471"/>
      <c r="Z67" s="471"/>
      <c r="AA67" s="471"/>
      <c r="AB67" s="472"/>
      <c r="AC67" s="480"/>
      <c r="AD67" s="480"/>
    </row>
    <row r="68" spans="1:30" x14ac:dyDescent="0.25">
      <c r="A68" s="442">
        <v>351</v>
      </c>
      <c r="B68" s="441">
        <v>328</v>
      </c>
      <c r="C68" s="458">
        <v>13.05</v>
      </c>
      <c r="D68" s="459">
        <v>13.45</v>
      </c>
      <c r="E68" s="459">
        <v>13.53</v>
      </c>
      <c r="F68" s="459">
        <v>13.56</v>
      </c>
      <c r="G68" s="459">
        <v>13.65</v>
      </c>
      <c r="H68" s="460">
        <v>13.84</v>
      </c>
      <c r="I68" s="458">
        <v>13.26</v>
      </c>
      <c r="J68" s="459">
        <v>13.67</v>
      </c>
      <c r="K68" s="459">
        <v>13.74</v>
      </c>
      <c r="L68" s="459">
        <v>13.78</v>
      </c>
      <c r="M68" s="459">
        <v>13.87</v>
      </c>
      <c r="N68" s="460">
        <v>14.06</v>
      </c>
      <c r="O68" s="465">
        <v>21.75</v>
      </c>
      <c r="P68" s="465">
        <v>26.1</v>
      </c>
      <c r="Q68" s="473">
        <v>10.44</v>
      </c>
      <c r="R68" s="474">
        <v>10.76</v>
      </c>
      <c r="S68" s="474">
        <v>10.82</v>
      </c>
      <c r="T68" s="474">
        <v>10.85</v>
      </c>
      <c r="U68" s="474">
        <v>10.92</v>
      </c>
      <c r="V68" s="475">
        <v>11.07</v>
      </c>
      <c r="W68" s="473">
        <v>10.44</v>
      </c>
      <c r="X68" s="474">
        <v>10.76</v>
      </c>
      <c r="Y68" s="474">
        <v>10.82</v>
      </c>
      <c r="Z68" s="474">
        <v>10.85</v>
      </c>
      <c r="AA68" s="474">
        <v>10.92</v>
      </c>
      <c r="AB68" s="475">
        <v>11.07</v>
      </c>
      <c r="AC68" s="481">
        <v>17.399999999999999</v>
      </c>
      <c r="AD68" s="481">
        <v>20.88</v>
      </c>
    </row>
    <row r="69" spans="1:30" x14ac:dyDescent="0.25">
      <c r="A69" s="442"/>
      <c r="B69" s="441"/>
      <c r="C69" s="458"/>
      <c r="D69" s="459"/>
      <c r="E69" s="459"/>
      <c r="F69" s="459"/>
      <c r="G69" s="459"/>
      <c r="H69" s="460"/>
      <c r="I69" s="458"/>
      <c r="J69" s="459"/>
      <c r="K69" s="459"/>
      <c r="L69" s="459"/>
      <c r="M69" s="459"/>
      <c r="N69" s="460"/>
      <c r="O69" s="465"/>
      <c r="P69" s="465"/>
      <c r="Q69" s="470"/>
      <c r="R69" s="471"/>
      <c r="S69" s="471"/>
      <c r="T69" s="471"/>
      <c r="U69" s="471"/>
      <c r="V69" s="472"/>
      <c r="W69" s="470"/>
      <c r="X69" s="471"/>
      <c r="Y69" s="471"/>
      <c r="Z69" s="471"/>
      <c r="AA69" s="471"/>
      <c r="AB69" s="472"/>
      <c r="AC69" s="480"/>
      <c r="AD69" s="480"/>
    </row>
    <row r="70" spans="1:30" x14ac:dyDescent="0.25">
      <c r="A70" s="442">
        <v>352</v>
      </c>
      <c r="B70" s="441">
        <v>329</v>
      </c>
      <c r="C70" s="458">
        <v>13.09</v>
      </c>
      <c r="D70" s="459">
        <v>13.49</v>
      </c>
      <c r="E70" s="459">
        <v>13.56</v>
      </c>
      <c r="F70" s="459">
        <v>13.6</v>
      </c>
      <c r="G70" s="459">
        <v>13.69</v>
      </c>
      <c r="H70" s="460">
        <v>13.89</v>
      </c>
      <c r="I70" s="458">
        <v>13.3</v>
      </c>
      <c r="J70" s="459">
        <v>13.7</v>
      </c>
      <c r="K70" s="459">
        <v>13.78</v>
      </c>
      <c r="L70" s="459">
        <v>13.82</v>
      </c>
      <c r="M70" s="459">
        <v>13.91</v>
      </c>
      <c r="N70" s="460">
        <v>14.11</v>
      </c>
      <c r="O70" s="465">
        <v>21.82</v>
      </c>
      <c r="P70" s="465">
        <v>26.18</v>
      </c>
      <c r="Q70" s="473">
        <v>10.47</v>
      </c>
      <c r="R70" s="474">
        <v>10.79</v>
      </c>
      <c r="S70" s="474">
        <v>10.85</v>
      </c>
      <c r="T70" s="474">
        <v>10.88</v>
      </c>
      <c r="U70" s="474">
        <v>10.95</v>
      </c>
      <c r="V70" s="475">
        <v>11.11</v>
      </c>
      <c r="W70" s="473">
        <v>10.47</v>
      </c>
      <c r="X70" s="474">
        <v>10.79</v>
      </c>
      <c r="Y70" s="474">
        <v>10.85</v>
      </c>
      <c r="Z70" s="474">
        <v>10.88</v>
      </c>
      <c r="AA70" s="474">
        <v>10.95</v>
      </c>
      <c r="AB70" s="475">
        <v>11.11</v>
      </c>
      <c r="AC70" s="481">
        <v>17.45</v>
      </c>
      <c r="AD70" s="481">
        <v>20.94</v>
      </c>
    </row>
    <row r="71" spans="1:30" x14ac:dyDescent="0.25">
      <c r="A71" s="442"/>
      <c r="B71" s="441"/>
      <c r="C71" s="458"/>
      <c r="D71" s="459"/>
      <c r="E71" s="459"/>
      <c r="F71" s="459"/>
      <c r="G71" s="459"/>
      <c r="H71" s="460"/>
      <c r="I71" s="458"/>
      <c r="J71" s="459"/>
      <c r="K71" s="459"/>
      <c r="L71" s="459"/>
      <c r="M71" s="459"/>
      <c r="N71" s="460"/>
      <c r="O71" s="465"/>
      <c r="P71" s="465"/>
      <c r="Q71" s="470"/>
      <c r="R71" s="471"/>
      <c r="S71" s="471"/>
      <c r="T71" s="471"/>
      <c r="U71" s="471"/>
      <c r="V71" s="472"/>
      <c r="W71" s="470"/>
      <c r="X71" s="471"/>
      <c r="Y71" s="471"/>
      <c r="Z71" s="471"/>
      <c r="AA71" s="471"/>
      <c r="AB71" s="472"/>
      <c r="AC71" s="480"/>
      <c r="AD71" s="480"/>
    </row>
    <row r="72" spans="1:30" x14ac:dyDescent="0.25">
      <c r="A72" s="442">
        <v>353</v>
      </c>
      <c r="B72" s="441">
        <v>329</v>
      </c>
      <c r="C72" s="458">
        <v>13.09</v>
      </c>
      <c r="D72" s="459">
        <v>13.49</v>
      </c>
      <c r="E72" s="459">
        <v>13.56</v>
      </c>
      <c r="F72" s="459">
        <v>13.6</v>
      </c>
      <c r="G72" s="459">
        <v>13.69</v>
      </c>
      <c r="H72" s="460">
        <v>13.89</v>
      </c>
      <c r="I72" s="458">
        <v>13.3</v>
      </c>
      <c r="J72" s="459">
        <v>13.7</v>
      </c>
      <c r="K72" s="459">
        <v>13.78</v>
      </c>
      <c r="L72" s="459">
        <v>13.82</v>
      </c>
      <c r="M72" s="459">
        <v>13.91</v>
      </c>
      <c r="N72" s="460">
        <v>14.11</v>
      </c>
      <c r="O72" s="465">
        <v>21.82</v>
      </c>
      <c r="P72" s="465">
        <v>26.18</v>
      </c>
      <c r="Q72" s="473">
        <v>10.47</v>
      </c>
      <c r="R72" s="474">
        <v>10.79</v>
      </c>
      <c r="S72" s="474">
        <v>10.85</v>
      </c>
      <c r="T72" s="474">
        <v>10.88</v>
      </c>
      <c r="U72" s="474">
        <v>10.95</v>
      </c>
      <c r="V72" s="475">
        <v>11.11</v>
      </c>
      <c r="W72" s="473">
        <v>10.47</v>
      </c>
      <c r="X72" s="474">
        <v>10.79</v>
      </c>
      <c r="Y72" s="474">
        <v>10.85</v>
      </c>
      <c r="Z72" s="474">
        <v>10.88</v>
      </c>
      <c r="AA72" s="474">
        <v>10.95</v>
      </c>
      <c r="AB72" s="475">
        <v>11.11</v>
      </c>
      <c r="AC72" s="481">
        <v>17.45</v>
      </c>
      <c r="AD72" s="481">
        <v>20.94</v>
      </c>
    </row>
    <row r="73" spans="1:30" x14ac:dyDescent="0.25">
      <c r="A73" s="442"/>
      <c r="B73" s="441"/>
      <c r="C73" s="458"/>
      <c r="D73" s="459"/>
      <c r="E73" s="459"/>
      <c r="F73" s="459"/>
      <c r="G73" s="459"/>
      <c r="H73" s="460"/>
      <c r="I73" s="458"/>
      <c r="J73" s="459"/>
      <c r="K73" s="459"/>
      <c r="L73" s="459"/>
      <c r="M73" s="459"/>
      <c r="N73" s="460"/>
      <c r="O73" s="465"/>
      <c r="P73" s="465"/>
      <c r="Q73" s="470"/>
      <c r="R73" s="471"/>
      <c r="S73" s="471"/>
      <c r="T73" s="471"/>
      <c r="U73" s="471"/>
      <c r="V73" s="472"/>
      <c r="W73" s="470"/>
      <c r="X73" s="471"/>
      <c r="Y73" s="471"/>
      <c r="Z73" s="471"/>
      <c r="AA73" s="471"/>
      <c r="AB73" s="472"/>
      <c r="AC73" s="480"/>
      <c r="AD73" s="480"/>
    </row>
    <row r="74" spans="1:30" x14ac:dyDescent="0.25">
      <c r="A74" s="442">
        <v>354</v>
      </c>
      <c r="B74" s="441">
        <v>330</v>
      </c>
      <c r="C74" s="458">
        <v>13.13</v>
      </c>
      <c r="D74" s="459">
        <v>13.53</v>
      </c>
      <c r="E74" s="459">
        <v>13.6</v>
      </c>
      <c r="F74" s="459">
        <v>13.65</v>
      </c>
      <c r="G74" s="459">
        <v>13.73</v>
      </c>
      <c r="H74" s="460">
        <v>13.93</v>
      </c>
      <c r="I74" s="458">
        <v>13.34</v>
      </c>
      <c r="J74" s="459">
        <v>13.74</v>
      </c>
      <c r="K74" s="459">
        <v>13.82</v>
      </c>
      <c r="L74" s="459">
        <v>13.87</v>
      </c>
      <c r="M74" s="459">
        <v>13.94</v>
      </c>
      <c r="N74" s="460">
        <v>14.15</v>
      </c>
      <c r="O74" s="465">
        <v>21.88</v>
      </c>
      <c r="P74" s="465">
        <v>26.26</v>
      </c>
      <c r="Q74" s="473">
        <v>10.5</v>
      </c>
      <c r="R74" s="474">
        <v>10.82</v>
      </c>
      <c r="S74" s="474">
        <v>10.88</v>
      </c>
      <c r="T74" s="474">
        <v>10.92</v>
      </c>
      <c r="U74" s="474">
        <v>10.98</v>
      </c>
      <c r="V74" s="475">
        <v>11.14</v>
      </c>
      <c r="W74" s="473">
        <v>10.5</v>
      </c>
      <c r="X74" s="474">
        <v>10.82</v>
      </c>
      <c r="Y74" s="474">
        <v>10.88</v>
      </c>
      <c r="Z74" s="474">
        <v>10.92</v>
      </c>
      <c r="AA74" s="474">
        <v>10.98</v>
      </c>
      <c r="AB74" s="475">
        <v>11.14</v>
      </c>
      <c r="AC74" s="481">
        <v>17.5</v>
      </c>
      <c r="AD74" s="481">
        <v>21</v>
      </c>
    </row>
    <row r="75" spans="1:30" x14ac:dyDescent="0.25">
      <c r="A75" s="442"/>
      <c r="B75" s="441"/>
      <c r="C75" s="458"/>
      <c r="D75" s="459"/>
      <c r="E75" s="459"/>
      <c r="F75" s="459"/>
      <c r="G75" s="459"/>
      <c r="H75" s="460"/>
      <c r="I75" s="458"/>
      <c r="J75" s="459"/>
      <c r="K75" s="459"/>
      <c r="L75" s="459"/>
      <c r="M75" s="459"/>
      <c r="N75" s="460"/>
      <c r="O75" s="465"/>
      <c r="P75" s="465"/>
      <c r="Q75" s="470"/>
      <c r="R75" s="471"/>
      <c r="S75" s="471"/>
      <c r="T75" s="471"/>
      <c r="U75" s="471"/>
      <c r="V75" s="472"/>
      <c r="W75" s="470"/>
      <c r="X75" s="471"/>
      <c r="Y75" s="471"/>
      <c r="Z75" s="471"/>
      <c r="AA75" s="471"/>
      <c r="AB75" s="472"/>
      <c r="AC75" s="480"/>
      <c r="AD75" s="480"/>
    </row>
    <row r="76" spans="1:30" x14ac:dyDescent="0.25">
      <c r="A76" s="442">
        <v>355</v>
      </c>
      <c r="B76" s="441">
        <v>331</v>
      </c>
      <c r="C76" s="458">
        <v>13.16</v>
      </c>
      <c r="D76" s="459">
        <v>13.56</v>
      </c>
      <c r="E76" s="459">
        <v>13.65</v>
      </c>
      <c r="F76" s="459">
        <v>13.69</v>
      </c>
      <c r="G76" s="459">
        <v>13.76</v>
      </c>
      <c r="H76" s="460">
        <v>13.96</v>
      </c>
      <c r="I76" s="458">
        <v>13.37</v>
      </c>
      <c r="J76" s="459">
        <v>13.78</v>
      </c>
      <c r="K76" s="459">
        <v>13.87</v>
      </c>
      <c r="L76" s="459">
        <v>13.91</v>
      </c>
      <c r="M76" s="459">
        <v>13.98</v>
      </c>
      <c r="N76" s="460">
        <v>14.19</v>
      </c>
      <c r="O76" s="465">
        <v>21.93</v>
      </c>
      <c r="P76" s="465">
        <v>26.32</v>
      </c>
      <c r="Q76" s="473">
        <v>10.53</v>
      </c>
      <c r="R76" s="474">
        <v>10.85</v>
      </c>
      <c r="S76" s="474">
        <v>10.92</v>
      </c>
      <c r="T76" s="474">
        <v>10.95</v>
      </c>
      <c r="U76" s="474">
        <v>11.01</v>
      </c>
      <c r="V76" s="475">
        <v>11.17</v>
      </c>
      <c r="W76" s="473">
        <v>10.53</v>
      </c>
      <c r="X76" s="474">
        <v>10.85</v>
      </c>
      <c r="Y76" s="474">
        <v>10.92</v>
      </c>
      <c r="Z76" s="474">
        <v>10.95</v>
      </c>
      <c r="AA76" s="474">
        <v>11.01</v>
      </c>
      <c r="AB76" s="475">
        <v>11.17</v>
      </c>
      <c r="AC76" s="481">
        <v>17.55</v>
      </c>
      <c r="AD76" s="481">
        <v>21.06</v>
      </c>
    </row>
    <row r="77" spans="1:30" x14ac:dyDescent="0.25">
      <c r="A77" s="442"/>
      <c r="B77" s="441"/>
      <c r="C77" s="458"/>
      <c r="D77" s="459"/>
      <c r="E77" s="459"/>
      <c r="F77" s="459"/>
      <c r="G77" s="459"/>
      <c r="H77" s="460"/>
      <c r="I77" s="458"/>
      <c r="J77" s="459"/>
      <c r="K77" s="459"/>
      <c r="L77" s="459"/>
      <c r="M77" s="459"/>
      <c r="N77" s="460"/>
      <c r="O77" s="465"/>
      <c r="P77" s="465"/>
      <c r="Q77" s="470"/>
      <c r="R77" s="471"/>
      <c r="S77" s="471"/>
      <c r="T77" s="471"/>
      <c r="U77" s="471"/>
      <c r="V77" s="472"/>
      <c r="W77" s="470"/>
      <c r="X77" s="471"/>
      <c r="Y77" s="471"/>
      <c r="Z77" s="471"/>
      <c r="AA77" s="471"/>
      <c r="AB77" s="472"/>
      <c r="AC77" s="480"/>
      <c r="AD77" s="480"/>
    </row>
    <row r="78" spans="1:30" x14ac:dyDescent="0.25">
      <c r="A78" s="442">
        <v>356</v>
      </c>
      <c r="B78" s="441">
        <v>332</v>
      </c>
      <c r="C78" s="458">
        <v>13.21</v>
      </c>
      <c r="D78" s="459">
        <v>13.6</v>
      </c>
      <c r="E78" s="459">
        <v>13.69</v>
      </c>
      <c r="F78" s="459">
        <v>13.73</v>
      </c>
      <c r="G78" s="459">
        <v>13.8</v>
      </c>
      <c r="H78" s="460">
        <v>14</v>
      </c>
      <c r="I78" s="458">
        <v>13.42</v>
      </c>
      <c r="J78" s="459">
        <v>13.82</v>
      </c>
      <c r="K78" s="459">
        <v>13.91</v>
      </c>
      <c r="L78" s="459">
        <v>13.94</v>
      </c>
      <c r="M78" s="459">
        <v>14.02</v>
      </c>
      <c r="N78" s="460">
        <v>14.22</v>
      </c>
      <c r="O78" s="465">
        <v>22.02</v>
      </c>
      <c r="P78" s="465">
        <v>26.42</v>
      </c>
      <c r="Q78" s="473">
        <v>10.57</v>
      </c>
      <c r="R78" s="474">
        <v>10.88</v>
      </c>
      <c r="S78" s="474">
        <v>10.95</v>
      </c>
      <c r="T78" s="474">
        <v>10.98</v>
      </c>
      <c r="U78" s="474">
        <v>11.04</v>
      </c>
      <c r="V78" s="475">
        <v>11.2</v>
      </c>
      <c r="W78" s="473">
        <v>10.57</v>
      </c>
      <c r="X78" s="474">
        <v>10.88</v>
      </c>
      <c r="Y78" s="474">
        <v>10.95</v>
      </c>
      <c r="Z78" s="474">
        <v>10.98</v>
      </c>
      <c r="AA78" s="474">
        <v>11.04</v>
      </c>
      <c r="AB78" s="475">
        <v>11.2</v>
      </c>
      <c r="AC78" s="481">
        <v>17.62</v>
      </c>
      <c r="AD78" s="481">
        <v>21.14</v>
      </c>
    </row>
    <row r="79" spans="1:30" x14ac:dyDescent="0.25">
      <c r="A79" s="442"/>
      <c r="B79" s="441"/>
      <c r="C79" s="458"/>
      <c r="D79" s="459"/>
      <c r="E79" s="459"/>
      <c r="F79" s="459"/>
      <c r="G79" s="459"/>
      <c r="H79" s="460"/>
      <c r="I79" s="458"/>
      <c r="J79" s="459"/>
      <c r="K79" s="459"/>
      <c r="L79" s="459"/>
      <c r="M79" s="459"/>
      <c r="N79" s="460"/>
      <c r="O79" s="465"/>
      <c r="P79" s="465"/>
      <c r="Q79" s="470"/>
      <c r="R79" s="471"/>
      <c r="S79" s="471"/>
      <c r="T79" s="471"/>
      <c r="U79" s="471"/>
      <c r="V79" s="472"/>
      <c r="W79" s="470"/>
      <c r="X79" s="471"/>
      <c r="Y79" s="471"/>
      <c r="Z79" s="471"/>
      <c r="AA79" s="471"/>
      <c r="AB79" s="472"/>
      <c r="AC79" s="480"/>
      <c r="AD79" s="480"/>
    </row>
    <row r="80" spans="1:30" x14ac:dyDescent="0.25">
      <c r="A80" s="442">
        <v>357</v>
      </c>
      <c r="B80" s="441">
        <v>332</v>
      </c>
      <c r="C80" s="458">
        <v>13.21</v>
      </c>
      <c r="D80" s="459">
        <v>13.6</v>
      </c>
      <c r="E80" s="459">
        <v>13.69</v>
      </c>
      <c r="F80" s="459">
        <v>13.73</v>
      </c>
      <c r="G80" s="459">
        <v>13.8</v>
      </c>
      <c r="H80" s="460">
        <v>14</v>
      </c>
      <c r="I80" s="458">
        <v>13.42</v>
      </c>
      <c r="J80" s="459">
        <v>13.82</v>
      </c>
      <c r="K80" s="459">
        <v>13.91</v>
      </c>
      <c r="L80" s="459">
        <v>13.94</v>
      </c>
      <c r="M80" s="459">
        <v>14.02</v>
      </c>
      <c r="N80" s="460">
        <v>14.22</v>
      </c>
      <c r="O80" s="465">
        <v>22.02</v>
      </c>
      <c r="P80" s="465">
        <v>26.42</v>
      </c>
      <c r="Q80" s="473">
        <v>10.57</v>
      </c>
      <c r="R80" s="474">
        <v>10.88</v>
      </c>
      <c r="S80" s="474">
        <v>10.95</v>
      </c>
      <c r="T80" s="474">
        <v>10.98</v>
      </c>
      <c r="U80" s="474">
        <v>11.04</v>
      </c>
      <c r="V80" s="475">
        <v>11.2</v>
      </c>
      <c r="W80" s="473">
        <v>10.57</v>
      </c>
      <c r="X80" s="474">
        <v>10.88</v>
      </c>
      <c r="Y80" s="474">
        <v>10.95</v>
      </c>
      <c r="Z80" s="474">
        <v>10.98</v>
      </c>
      <c r="AA80" s="474">
        <v>11.04</v>
      </c>
      <c r="AB80" s="475">
        <v>11.2</v>
      </c>
      <c r="AC80" s="481">
        <v>17.62</v>
      </c>
      <c r="AD80" s="481">
        <v>21.14</v>
      </c>
    </row>
    <row r="81" spans="1:30" x14ac:dyDescent="0.25">
      <c r="A81" s="442"/>
      <c r="B81" s="441"/>
      <c r="C81" s="458"/>
      <c r="D81" s="459"/>
      <c r="E81" s="459"/>
      <c r="F81" s="459"/>
      <c r="G81" s="459"/>
      <c r="H81" s="460"/>
      <c r="I81" s="458"/>
      <c r="J81" s="459"/>
      <c r="K81" s="459"/>
      <c r="L81" s="459"/>
      <c r="M81" s="459"/>
      <c r="N81" s="460"/>
      <c r="O81" s="465"/>
      <c r="P81" s="465"/>
      <c r="Q81" s="470"/>
      <c r="R81" s="471"/>
      <c r="S81" s="471"/>
      <c r="T81" s="471"/>
      <c r="U81" s="471"/>
      <c r="V81" s="472"/>
      <c r="W81" s="470"/>
      <c r="X81" s="471"/>
      <c r="Y81" s="471"/>
      <c r="Z81" s="471"/>
      <c r="AA81" s="471"/>
      <c r="AB81" s="472"/>
      <c r="AC81" s="480"/>
      <c r="AD81" s="480"/>
    </row>
    <row r="82" spans="1:30" x14ac:dyDescent="0.25">
      <c r="A82" s="442">
        <v>358</v>
      </c>
      <c r="B82" s="441">
        <v>333</v>
      </c>
      <c r="C82" s="458">
        <v>13.25</v>
      </c>
      <c r="D82" s="459">
        <v>13.65</v>
      </c>
      <c r="E82" s="459">
        <v>13.73</v>
      </c>
      <c r="F82" s="459">
        <v>13.76</v>
      </c>
      <c r="G82" s="459">
        <v>13.84</v>
      </c>
      <c r="H82" s="460">
        <v>14.04</v>
      </c>
      <c r="I82" s="458">
        <v>13.46</v>
      </c>
      <c r="J82" s="459">
        <v>13.87</v>
      </c>
      <c r="K82" s="459">
        <v>13.94</v>
      </c>
      <c r="L82" s="459">
        <v>13.98</v>
      </c>
      <c r="M82" s="459">
        <v>14.06</v>
      </c>
      <c r="N82" s="460">
        <v>14.26</v>
      </c>
      <c r="O82" s="465">
        <v>22.08</v>
      </c>
      <c r="P82" s="465">
        <v>26.5</v>
      </c>
      <c r="Q82" s="473">
        <v>10.6</v>
      </c>
      <c r="R82" s="474">
        <v>10.92</v>
      </c>
      <c r="S82" s="474">
        <v>10.98</v>
      </c>
      <c r="T82" s="474">
        <v>11.01</v>
      </c>
      <c r="U82" s="474">
        <v>11.07</v>
      </c>
      <c r="V82" s="475">
        <v>11.23</v>
      </c>
      <c r="W82" s="473">
        <v>10.6</v>
      </c>
      <c r="X82" s="474">
        <v>10.92</v>
      </c>
      <c r="Y82" s="474">
        <v>10.98</v>
      </c>
      <c r="Z82" s="474">
        <v>11.01</v>
      </c>
      <c r="AA82" s="474">
        <v>11.07</v>
      </c>
      <c r="AB82" s="475">
        <v>11.23</v>
      </c>
      <c r="AC82" s="481">
        <v>17.670000000000002</v>
      </c>
      <c r="AD82" s="481">
        <v>21.2</v>
      </c>
    </row>
    <row r="83" spans="1:30" x14ac:dyDescent="0.25">
      <c r="A83" s="442"/>
      <c r="B83" s="441"/>
      <c r="C83" s="458"/>
      <c r="D83" s="459"/>
      <c r="E83" s="459"/>
      <c r="F83" s="459"/>
      <c r="G83" s="459"/>
      <c r="H83" s="460"/>
      <c r="I83" s="458"/>
      <c r="J83" s="459"/>
      <c r="K83" s="459"/>
      <c r="L83" s="459"/>
      <c r="M83" s="459"/>
      <c r="N83" s="460"/>
      <c r="O83" s="465"/>
      <c r="P83" s="465"/>
      <c r="Q83" s="470"/>
      <c r="R83" s="471"/>
      <c r="S83" s="471"/>
      <c r="T83" s="471"/>
      <c r="U83" s="471"/>
      <c r="V83" s="472"/>
      <c r="W83" s="470"/>
      <c r="X83" s="471"/>
      <c r="Y83" s="471"/>
      <c r="Z83" s="471"/>
      <c r="AA83" s="471"/>
      <c r="AB83" s="472"/>
      <c r="AC83" s="480"/>
      <c r="AD83" s="480"/>
    </row>
    <row r="84" spans="1:30" x14ac:dyDescent="0.25">
      <c r="A84" s="442">
        <v>359</v>
      </c>
      <c r="B84" s="441">
        <v>334</v>
      </c>
      <c r="C84" s="458">
        <v>13.29</v>
      </c>
      <c r="D84" s="459">
        <v>13.69</v>
      </c>
      <c r="E84" s="459">
        <v>13.76</v>
      </c>
      <c r="F84" s="459">
        <v>13.8</v>
      </c>
      <c r="G84" s="459">
        <v>13.89</v>
      </c>
      <c r="H84" s="460">
        <v>14.09</v>
      </c>
      <c r="I84" s="458">
        <v>13.5</v>
      </c>
      <c r="J84" s="459">
        <v>13.91</v>
      </c>
      <c r="K84" s="459">
        <v>13.98</v>
      </c>
      <c r="L84" s="459">
        <v>14.02</v>
      </c>
      <c r="M84" s="459">
        <v>14.11</v>
      </c>
      <c r="N84" s="460">
        <v>14.31</v>
      </c>
      <c r="O84" s="465">
        <v>22.15</v>
      </c>
      <c r="P84" s="465">
        <v>26.58</v>
      </c>
      <c r="Q84" s="473">
        <v>10.63</v>
      </c>
      <c r="R84" s="474">
        <v>10.95</v>
      </c>
      <c r="S84" s="474">
        <v>11.01</v>
      </c>
      <c r="T84" s="474">
        <v>11.04</v>
      </c>
      <c r="U84" s="474">
        <v>11.11</v>
      </c>
      <c r="V84" s="475">
        <v>11.27</v>
      </c>
      <c r="W84" s="473">
        <v>10.63</v>
      </c>
      <c r="X84" s="474">
        <v>10.95</v>
      </c>
      <c r="Y84" s="474">
        <v>11.01</v>
      </c>
      <c r="Z84" s="474">
        <v>11.04</v>
      </c>
      <c r="AA84" s="474">
        <v>11.11</v>
      </c>
      <c r="AB84" s="475">
        <v>11.27</v>
      </c>
      <c r="AC84" s="481">
        <v>17.72</v>
      </c>
      <c r="AD84" s="481">
        <v>21.26</v>
      </c>
    </row>
    <row r="85" spans="1:30" x14ac:dyDescent="0.25">
      <c r="A85" s="442"/>
      <c r="B85" s="441"/>
      <c r="C85" s="458"/>
      <c r="D85" s="459"/>
      <c r="E85" s="459"/>
      <c r="F85" s="459"/>
      <c r="G85" s="459"/>
      <c r="H85" s="460"/>
      <c r="I85" s="458"/>
      <c r="J85" s="459"/>
      <c r="K85" s="459"/>
      <c r="L85" s="459"/>
      <c r="M85" s="459"/>
      <c r="N85" s="460"/>
      <c r="O85" s="465"/>
      <c r="P85" s="465"/>
      <c r="Q85" s="470"/>
      <c r="R85" s="471"/>
      <c r="S85" s="471"/>
      <c r="T85" s="471"/>
      <c r="U85" s="471"/>
      <c r="V85" s="472"/>
      <c r="W85" s="470"/>
      <c r="X85" s="471"/>
      <c r="Y85" s="471"/>
      <c r="Z85" s="471"/>
      <c r="AA85" s="471"/>
      <c r="AB85" s="472"/>
      <c r="AC85" s="480"/>
      <c r="AD85" s="480"/>
    </row>
    <row r="86" spans="1:30" x14ac:dyDescent="0.25">
      <c r="A86" s="442">
        <v>360</v>
      </c>
      <c r="B86" s="441">
        <v>335</v>
      </c>
      <c r="C86" s="458">
        <v>13.33</v>
      </c>
      <c r="D86" s="459">
        <v>13.73</v>
      </c>
      <c r="E86" s="459">
        <v>13.8</v>
      </c>
      <c r="F86" s="459">
        <v>13.84</v>
      </c>
      <c r="G86" s="459">
        <v>13.93</v>
      </c>
      <c r="H86" s="460">
        <v>14.13</v>
      </c>
      <c r="I86" s="458">
        <v>13.54</v>
      </c>
      <c r="J86" s="459">
        <v>13.94</v>
      </c>
      <c r="K86" s="459">
        <v>14.02</v>
      </c>
      <c r="L86" s="459">
        <v>14.06</v>
      </c>
      <c r="M86" s="459">
        <v>14.15</v>
      </c>
      <c r="N86" s="460">
        <v>14.35</v>
      </c>
      <c r="O86" s="465">
        <v>22.22</v>
      </c>
      <c r="P86" s="465">
        <v>26.66</v>
      </c>
      <c r="Q86" s="473">
        <v>10.66</v>
      </c>
      <c r="R86" s="474">
        <v>10.98</v>
      </c>
      <c r="S86" s="474">
        <v>11.04</v>
      </c>
      <c r="T86" s="474">
        <v>11.07</v>
      </c>
      <c r="U86" s="474">
        <v>11.14</v>
      </c>
      <c r="V86" s="475">
        <v>11.3</v>
      </c>
      <c r="W86" s="473">
        <v>10.66</v>
      </c>
      <c r="X86" s="474">
        <v>10.98</v>
      </c>
      <c r="Y86" s="474">
        <v>11.04</v>
      </c>
      <c r="Z86" s="474">
        <v>11.07</v>
      </c>
      <c r="AA86" s="474">
        <v>11.14</v>
      </c>
      <c r="AB86" s="475">
        <v>11.3</v>
      </c>
      <c r="AC86" s="481">
        <v>17.77</v>
      </c>
      <c r="AD86" s="481">
        <v>21.32</v>
      </c>
    </row>
    <row r="87" spans="1:30" x14ac:dyDescent="0.25">
      <c r="A87" s="442"/>
      <c r="B87" s="441"/>
      <c r="C87" s="458"/>
      <c r="D87" s="459"/>
      <c r="E87" s="459"/>
      <c r="F87" s="459"/>
      <c r="G87" s="459"/>
      <c r="H87" s="460"/>
      <c r="I87" s="458"/>
      <c r="J87" s="459"/>
      <c r="K87" s="459"/>
      <c r="L87" s="459"/>
      <c r="M87" s="459"/>
      <c r="N87" s="460"/>
      <c r="O87" s="465"/>
      <c r="P87" s="465"/>
      <c r="Q87" s="470"/>
      <c r="R87" s="471"/>
      <c r="S87" s="471"/>
      <c r="T87" s="471"/>
      <c r="U87" s="471"/>
      <c r="V87" s="472"/>
      <c r="W87" s="470"/>
      <c r="X87" s="471"/>
      <c r="Y87" s="471"/>
      <c r="Z87" s="471"/>
      <c r="AA87" s="471"/>
      <c r="AB87" s="472"/>
      <c r="AC87" s="480"/>
      <c r="AD87" s="480"/>
    </row>
    <row r="88" spans="1:30" x14ac:dyDescent="0.25">
      <c r="A88" s="442">
        <v>361</v>
      </c>
      <c r="B88" s="441">
        <v>335</v>
      </c>
      <c r="C88" s="458">
        <v>13.33</v>
      </c>
      <c r="D88" s="459">
        <v>13.73</v>
      </c>
      <c r="E88" s="459">
        <v>13.8</v>
      </c>
      <c r="F88" s="459">
        <v>13.84</v>
      </c>
      <c r="G88" s="459">
        <v>13.93</v>
      </c>
      <c r="H88" s="460">
        <v>14.13</v>
      </c>
      <c r="I88" s="458">
        <v>13.54</v>
      </c>
      <c r="J88" s="459">
        <v>13.94</v>
      </c>
      <c r="K88" s="459">
        <v>14.02</v>
      </c>
      <c r="L88" s="459">
        <v>14.06</v>
      </c>
      <c r="M88" s="459">
        <v>14.15</v>
      </c>
      <c r="N88" s="460">
        <v>14.35</v>
      </c>
      <c r="O88" s="465">
        <v>22.22</v>
      </c>
      <c r="P88" s="465">
        <v>26.66</v>
      </c>
      <c r="Q88" s="473">
        <v>10.66</v>
      </c>
      <c r="R88" s="474">
        <v>10.98</v>
      </c>
      <c r="S88" s="474">
        <v>11.04</v>
      </c>
      <c r="T88" s="474">
        <v>11.07</v>
      </c>
      <c r="U88" s="474">
        <v>11.14</v>
      </c>
      <c r="V88" s="475">
        <v>11.3</v>
      </c>
      <c r="W88" s="473">
        <v>10.66</v>
      </c>
      <c r="X88" s="474">
        <v>10.98</v>
      </c>
      <c r="Y88" s="474">
        <v>11.04</v>
      </c>
      <c r="Z88" s="474">
        <v>11.07</v>
      </c>
      <c r="AA88" s="474">
        <v>11.14</v>
      </c>
      <c r="AB88" s="475">
        <v>11.3</v>
      </c>
      <c r="AC88" s="481">
        <v>17.77</v>
      </c>
      <c r="AD88" s="481">
        <v>21.32</v>
      </c>
    </row>
    <row r="89" spans="1:30" x14ac:dyDescent="0.25">
      <c r="A89" s="442"/>
      <c r="B89" s="441"/>
      <c r="C89" s="458"/>
      <c r="D89" s="459"/>
      <c r="E89" s="459"/>
      <c r="F89" s="459"/>
      <c r="G89" s="459"/>
      <c r="H89" s="460"/>
      <c r="I89" s="458"/>
      <c r="J89" s="459"/>
      <c r="K89" s="459"/>
      <c r="L89" s="459"/>
      <c r="M89" s="459"/>
      <c r="N89" s="460"/>
      <c r="O89" s="465"/>
      <c r="P89" s="465"/>
      <c r="Q89" s="470"/>
      <c r="R89" s="471"/>
      <c r="S89" s="471"/>
      <c r="T89" s="471"/>
      <c r="U89" s="471"/>
      <c r="V89" s="472"/>
      <c r="W89" s="470"/>
      <c r="X89" s="471"/>
      <c r="Y89" s="471"/>
      <c r="Z89" s="471"/>
      <c r="AA89" s="471"/>
      <c r="AB89" s="472"/>
      <c r="AC89" s="480"/>
      <c r="AD89" s="480"/>
    </row>
    <row r="90" spans="1:30" x14ac:dyDescent="0.25">
      <c r="A90" s="442">
        <v>362</v>
      </c>
      <c r="B90" s="441">
        <v>336</v>
      </c>
      <c r="C90" s="458">
        <v>13.36</v>
      </c>
      <c r="D90" s="459">
        <v>13.76</v>
      </c>
      <c r="E90" s="459">
        <v>13.84</v>
      </c>
      <c r="F90" s="459">
        <v>13.89</v>
      </c>
      <c r="G90" s="459">
        <v>13.96</v>
      </c>
      <c r="H90" s="460">
        <v>14.16</v>
      </c>
      <c r="I90" s="458">
        <v>13.58</v>
      </c>
      <c r="J90" s="459">
        <v>13.98</v>
      </c>
      <c r="K90" s="459">
        <v>14.06</v>
      </c>
      <c r="L90" s="459">
        <v>14.11</v>
      </c>
      <c r="M90" s="459">
        <v>14.19</v>
      </c>
      <c r="N90" s="460">
        <v>14.39</v>
      </c>
      <c r="O90" s="465">
        <v>22.27</v>
      </c>
      <c r="P90" s="465">
        <v>26.72</v>
      </c>
      <c r="Q90" s="473">
        <v>10.69</v>
      </c>
      <c r="R90" s="474" t="s">
        <v>415</v>
      </c>
      <c r="S90" s="474">
        <v>11.07</v>
      </c>
      <c r="T90" s="474">
        <v>11.11</v>
      </c>
      <c r="U90" s="474">
        <v>11.17</v>
      </c>
      <c r="V90" s="475">
        <v>11.33</v>
      </c>
      <c r="W90" s="473">
        <v>10.69</v>
      </c>
      <c r="X90" s="474">
        <v>11.01</v>
      </c>
      <c r="Y90" s="474">
        <v>11.07</v>
      </c>
      <c r="Z90" s="474">
        <v>11.11</v>
      </c>
      <c r="AA90" s="474">
        <v>11.17</v>
      </c>
      <c r="AB90" s="475">
        <v>11.33</v>
      </c>
      <c r="AC90" s="481">
        <v>17.82</v>
      </c>
      <c r="AD90" s="481">
        <v>21.38</v>
      </c>
    </row>
    <row r="91" spans="1:30" x14ac:dyDescent="0.25">
      <c r="A91" s="442"/>
      <c r="B91" s="441"/>
      <c r="C91" s="458"/>
      <c r="D91" s="459"/>
      <c r="E91" s="459"/>
      <c r="F91" s="459"/>
      <c r="G91" s="459"/>
      <c r="H91" s="460"/>
      <c r="I91" s="458"/>
      <c r="J91" s="459"/>
      <c r="K91" s="459"/>
      <c r="L91" s="459"/>
      <c r="M91" s="459"/>
      <c r="N91" s="460"/>
      <c r="O91" s="465"/>
      <c r="P91" s="465"/>
      <c r="Q91" s="470"/>
      <c r="R91" s="471"/>
      <c r="S91" s="471"/>
      <c r="T91" s="471"/>
      <c r="U91" s="471"/>
      <c r="V91" s="472"/>
      <c r="W91" s="470"/>
      <c r="X91" s="471"/>
      <c r="Y91" s="471"/>
      <c r="Z91" s="471"/>
      <c r="AA91" s="471"/>
      <c r="AB91" s="472"/>
      <c r="AC91" s="480"/>
      <c r="AD91" s="480"/>
    </row>
    <row r="92" spans="1:30" x14ac:dyDescent="0.25">
      <c r="A92" s="442">
        <v>363</v>
      </c>
      <c r="B92" s="441">
        <v>337</v>
      </c>
      <c r="C92" s="458">
        <v>13.4</v>
      </c>
      <c r="D92" s="459">
        <v>13.8</v>
      </c>
      <c r="E92" s="459">
        <v>13.89</v>
      </c>
      <c r="F92" s="459">
        <v>13.93</v>
      </c>
      <c r="G92" s="459">
        <v>14</v>
      </c>
      <c r="H92" s="460">
        <v>14.2</v>
      </c>
      <c r="I92" s="458">
        <v>13.61</v>
      </c>
      <c r="J92" s="459">
        <v>14.02</v>
      </c>
      <c r="K92" s="459">
        <v>14.11</v>
      </c>
      <c r="L92" s="459">
        <v>14.15</v>
      </c>
      <c r="M92" s="459">
        <v>14.22</v>
      </c>
      <c r="N92" s="460">
        <v>14.43</v>
      </c>
      <c r="O92" s="465">
        <v>22.33</v>
      </c>
      <c r="P92" s="465">
        <v>26.8</v>
      </c>
      <c r="Q92" s="473">
        <v>10.72</v>
      </c>
      <c r="R92" s="474">
        <v>11.04</v>
      </c>
      <c r="S92" s="474">
        <v>11.11</v>
      </c>
      <c r="T92" s="474">
        <v>11.14</v>
      </c>
      <c r="U92" s="474">
        <v>11.2</v>
      </c>
      <c r="V92" s="475">
        <v>11.36</v>
      </c>
      <c r="W92" s="473">
        <v>10.72</v>
      </c>
      <c r="X92" s="474">
        <v>11.04</v>
      </c>
      <c r="Y92" s="474">
        <v>11.11</v>
      </c>
      <c r="Z92" s="474">
        <v>11.14</v>
      </c>
      <c r="AA92" s="474">
        <v>11.2</v>
      </c>
      <c r="AB92" s="475">
        <v>11.36</v>
      </c>
      <c r="AC92" s="481">
        <v>17.87</v>
      </c>
      <c r="AD92" s="481">
        <v>21.44</v>
      </c>
    </row>
    <row r="93" spans="1:30" x14ac:dyDescent="0.25">
      <c r="A93" s="442"/>
      <c r="B93" s="441"/>
      <c r="C93" s="458"/>
      <c r="D93" s="459"/>
      <c r="E93" s="459"/>
      <c r="F93" s="459"/>
      <c r="G93" s="459"/>
      <c r="H93" s="460"/>
      <c r="I93" s="458"/>
      <c r="J93" s="459"/>
      <c r="K93" s="459"/>
      <c r="L93" s="459"/>
      <c r="M93" s="459"/>
      <c r="N93" s="460"/>
      <c r="O93" s="465"/>
      <c r="P93" s="465"/>
      <c r="Q93" s="470"/>
      <c r="R93" s="471"/>
      <c r="S93" s="471"/>
      <c r="T93" s="471"/>
      <c r="U93" s="471"/>
      <c r="V93" s="472"/>
      <c r="W93" s="470"/>
      <c r="X93" s="471"/>
      <c r="Y93" s="471"/>
      <c r="Z93" s="471"/>
      <c r="AA93" s="471"/>
      <c r="AB93" s="472"/>
      <c r="AC93" s="480"/>
      <c r="AD93" s="480"/>
    </row>
    <row r="94" spans="1:30" x14ac:dyDescent="0.25">
      <c r="A94" s="442">
        <v>364</v>
      </c>
      <c r="B94" s="441">
        <v>338</v>
      </c>
      <c r="C94" s="458">
        <v>13.45</v>
      </c>
      <c r="D94" s="459">
        <v>13.84</v>
      </c>
      <c r="E94" s="459">
        <v>13.93</v>
      </c>
      <c r="F94" s="459">
        <v>13.96</v>
      </c>
      <c r="G94" s="459">
        <v>14.04</v>
      </c>
      <c r="H94" s="460">
        <v>14.24</v>
      </c>
      <c r="I94" s="458">
        <v>13.67</v>
      </c>
      <c r="J94" s="459">
        <v>14.06</v>
      </c>
      <c r="K94" s="459">
        <v>14.15</v>
      </c>
      <c r="L94" s="459">
        <v>14.19</v>
      </c>
      <c r="M94" s="459">
        <v>14.26</v>
      </c>
      <c r="N94" s="460">
        <v>14.47</v>
      </c>
      <c r="O94" s="465">
        <v>22.42</v>
      </c>
      <c r="P94" s="465">
        <v>26.9</v>
      </c>
      <c r="Q94" s="473">
        <v>10.76</v>
      </c>
      <c r="R94" s="474">
        <v>11.07</v>
      </c>
      <c r="S94" s="474">
        <v>11.14</v>
      </c>
      <c r="T94" s="474">
        <v>11.17</v>
      </c>
      <c r="U94" s="474">
        <v>11.23</v>
      </c>
      <c r="V94" s="475">
        <v>11.39</v>
      </c>
      <c r="W94" s="473">
        <v>10.76</v>
      </c>
      <c r="X94" s="474">
        <v>11.07</v>
      </c>
      <c r="Y94" s="474">
        <v>11.14</v>
      </c>
      <c r="Z94" s="474">
        <v>11.17</v>
      </c>
      <c r="AA94" s="474">
        <v>11.23</v>
      </c>
      <c r="AB94" s="475">
        <v>11.39</v>
      </c>
      <c r="AC94" s="481">
        <v>17.93</v>
      </c>
      <c r="AD94" s="481">
        <v>21.52</v>
      </c>
    </row>
    <row r="95" spans="1:30" x14ac:dyDescent="0.25">
      <c r="A95" s="442"/>
      <c r="B95" s="441"/>
      <c r="C95" s="458"/>
      <c r="D95" s="459"/>
      <c r="E95" s="459"/>
      <c r="F95" s="459"/>
      <c r="G95" s="459"/>
      <c r="H95" s="460"/>
      <c r="I95" s="458"/>
      <c r="J95" s="459"/>
      <c r="K95" s="459"/>
      <c r="L95" s="459"/>
      <c r="M95" s="459"/>
      <c r="N95" s="460"/>
      <c r="O95" s="465"/>
      <c r="P95" s="465"/>
      <c r="Q95" s="470"/>
      <c r="R95" s="471"/>
      <c r="S95" s="471"/>
      <c r="T95" s="471"/>
      <c r="U95" s="471"/>
      <c r="V95" s="472"/>
      <c r="W95" s="470"/>
      <c r="X95" s="471"/>
      <c r="Y95" s="471"/>
      <c r="Z95" s="471"/>
      <c r="AA95" s="471"/>
      <c r="AB95" s="472"/>
      <c r="AC95" s="480"/>
      <c r="AD95" s="480"/>
    </row>
    <row r="96" spans="1:30" x14ac:dyDescent="0.25">
      <c r="A96" s="442">
        <v>365</v>
      </c>
      <c r="B96" s="441">
        <v>338</v>
      </c>
      <c r="C96" s="458">
        <v>13.45</v>
      </c>
      <c r="D96" s="459">
        <v>13.84</v>
      </c>
      <c r="E96" s="459">
        <v>13.93</v>
      </c>
      <c r="F96" s="459">
        <v>13.96</v>
      </c>
      <c r="G96" s="459">
        <v>14.04</v>
      </c>
      <c r="H96" s="460">
        <v>14.24</v>
      </c>
      <c r="I96" s="458">
        <v>13.67</v>
      </c>
      <c r="J96" s="459">
        <v>14.06</v>
      </c>
      <c r="K96" s="459">
        <v>14.15</v>
      </c>
      <c r="L96" s="459">
        <v>14.19</v>
      </c>
      <c r="M96" s="459">
        <v>14.26</v>
      </c>
      <c r="N96" s="460">
        <v>14.47</v>
      </c>
      <c r="O96" s="465">
        <v>22.42</v>
      </c>
      <c r="P96" s="465">
        <v>26.9</v>
      </c>
      <c r="Q96" s="473">
        <v>10.76</v>
      </c>
      <c r="R96" s="474">
        <v>11.07</v>
      </c>
      <c r="S96" s="474">
        <v>11.14</v>
      </c>
      <c r="T96" s="474">
        <v>11.17</v>
      </c>
      <c r="U96" s="474">
        <v>11.23</v>
      </c>
      <c r="V96" s="475">
        <v>11.39</v>
      </c>
      <c r="W96" s="473">
        <v>10.76</v>
      </c>
      <c r="X96" s="474">
        <v>11.07</v>
      </c>
      <c r="Y96" s="474">
        <v>11.14</v>
      </c>
      <c r="Z96" s="474">
        <v>11.17</v>
      </c>
      <c r="AA96" s="474">
        <v>11.23</v>
      </c>
      <c r="AB96" s="475">
        <v>11.39</v>
      </c>
      <c r="AC96" s="481">
        <v>17.93</v>
      </c>
      <c r="AD96" s="481">
        <v>21.52</v>
      </c>
    </row>
    <row r="97" spans="1:30" x14ac:dyDescent="0.25">
      <c r="A97" s="442"/>
      <c r="B97" s="441"/>
      <c r="C97" s="458"/>
      <c r="D97" s="459"/>
      <c r="E97" s="459"/>
      <c r="F97" s="459"/>
      <c r="G97" s="459"/>
      <c r="H97" s="460"/>
      <c r="I97" s="458"/>
      <c r="J97" s="459"/>
      <c r="K97" s="459"/>
      <c r="L97" s="459"/>
      <c r="M97" s="459"/>
      <c r="N97" s="460"/>
      <c r="O97" s="465"/>
      <c r="P97" s="465"/>
      <c r="Q97" s="470"/>
      <c r="R97" s="471"/>
      <c r="S97" s="471"/>
      <c r="T97" s="471"/>
      <c r="U97" s="471"/>
      <c r="V97" s="472"/>
      <c r="W97" s="470"/>
      <c r="X97" s="471"/>
      <c r="Y97" s="471"/>
      <c r="Z97" s="471"/>
      <c r="AA97" s="471"/>
      <c r="AB97" s="472"/>
      <c r="AC97" s="480"/>
      <c r="AD97" s="480"/>
    </row>
    <row r="98" spans="1:30" x14ac:dyDescent="0.25">
      <c r="A98" s="442">
        <v>366</v>
      </c>
      <c r="B98" s="441">
        <v>339</v>
      </c>
      <c r="C98" s="458">
        <v>13.49</v>
      </c>
      <c r="D98" s="459">
        <v>13.89</v>
      </c>
      <c r="E98" s="459">
        <v>13.96</v>
      </c>
      <c r="F98" s="459">
        <v>14</v>
      </c>
      <c r="G98" s="459">
        <v>14.09</v>
      </c>
      <c r="H98" s="460">
        <v>14.28</v>
      </c>
      <c r="I98" s="458">
        <v>13.7</v>
      </c>
      <c r="J98" s="459">
        <v>14.11</v>
      </c>
      <c r="K98" s="459">
        <v>14.19</v>
      </c>
      <c r="L98" s="459">
        <v>14.22</v>
      </c>
      <c r="M98" s="459">
        <v>14.31</v>
      </c>
      <c r="N98" s="460">
        <v>14.5</v>
      </c>
      <c r="O98" s="465">
        <v>22.48</v>
      </c>
      <c r="P98" s="465">
        <v>26.98</v>
      </c>
      <c r="Q98" s="473">
        <v>10.79</v>
      </c>
      <c r="R98" s="474">
        <v>11.11</v>
      </c>
      <c r="S98" s="474">
        <v>11.17</v>
      </c>
      <c r="T98" s="474">
        <v>11.2</v>
      </c>
      <c r="U98" s="474">
        <v>11.27</v>
      </c>
      <c r="V98" s="475">
        <v>11.42</v>
      </c>
      <c r="W98" s="473">
        <v>10.79</v>
      </c>
      <c r="X98" s="474">
        <v>11.11</v>
      </c>
      <c r="Y98" s="474">
        <v>11.17</v>
      </c>
      <c r="Z98" s="474">
        <v>11.2</v>
      </c>
      <c r="AA98" s="474">
        <v>11.27</v>
      </c>
      <c r="AB98" s="475">
        <v>11.42</v>
      </c>
      <c r="AC98" s="481">
        <v>17.98</v>
      </c>
      <c r="AD98" s="481">
        <v>21.58</v>
      </c>
    </row>
    <row r="99" spans="1:30" x14ac:dyDescent="0.25">
      <c r="A99" s="442"/>
      <c r="B99" s="441"/>
      <c r="C99" s="458"/>
      <c r="D99" s="459"/>
      <c r="E99" s="459"/>
      <c r="F99" s="459"/>
      <c r="G99" s="459"/>
      <c r="H99" s="460"/>
      <c r="I99" s="458"/>
      <c r="J99" s="459"/>
      <c r="K99" s="459"/>
      <c r="L99" s="459"/>
      <c r="M99" s="459"/>
      <c r="N99" s="460"/>
      <c r="O99" s="465"/>
      <c r="P99" s="465"/>
      <c r="Q99" s="470"/>
      <c r="R99" s="471"/>
      <c r="S99" s="471"/>
      <c r="T99" s="471"/>
      <c r="U99" s="471"/>
      <c r="V99" s="472"/>
      <c r="W99" s="470"/>
      <c r="X99" s="471"/>
      <c r="Y99" s="471"/>
      <c r="Z99" s="471"/>
      <c r="AA99" s="471"/>
      <c r="AB99" s="472"/>
      <c r="AC99" s="480"/>
      <c r="AD99" s="480"/>
    </row>
    <row r="100" spans="1:30" x14ac:dyDescent="0.25">
      <c r="A100" s="442">
        <v>367</v>
      </c>
      <c r="B100" s="441">
        <v>340</v>
      </c>
      <c r="C100" s="458">
        <v>13.53</v>
      </c>
      <c r="D100" s="459">
        <v>13.93</v>
      </c>
      <c r="E100" s="459">
        <v>14</v>
      </c>
      <c r="F100" s="459">
        <v>14.04</v>
      </c>
      <c r="G100" s="459">
        <v>14.13</v>
      </c>
      <c r="H100" s="460">
        <v>14.33</v>
      </c>
      <c r="I100" s="458">
        <v>13.74</v>
      </c>
      <c r="J100" s="459">
        <v>14.15</v>
      </c>
      <c r="K100" s="459">
        <v>14.22</v>
      </c>
      <c r="L100" s="459">
        <v>14.26</v>
      </c>
      <c r="M100" s="459">
        <v>14.35</v>
      </c>
      <c r="N100" s="460">
        <v>14.55</v>
      </c>
      <c r="O100" s="465">
        <v>22.55</v>
      </c>
      <c r="P100" s="465">
        <v>27.06</v>
      </c>
      <c r="Q100" s="473">
        <v>10.82</v>
      </c>
      <c r="R100" s="474">
        <v>11.14</v>
      </c>
      <c r="S100" s="474">
        <v>11.2</v>
      </c>
      <c r="T100" s="474">
        <v>11.23</v>
      </c>
      <c r="U100" s="474">
        <v>11.3</v>
      </c>
      <c r="V100" s="475">
        <v>11.46</v>
      </c>
      <c r="W100" s="473">
        <v>10.82</v>
      </c>
      <c r="X100" s="474">
        <v>11.14</v>
      </c>
      <c r="Y100" s="474">
        <v>11.2</v>
      </c>
      <c r="Z100" s="474">
        <v>11.23</v>
      </c>
      <c r="AA100" s="474">
        <v>11.3</v>
      </c>
      <c r="AB100" s="475">
        <v>11.46</v>
      </c>
      <c r="AC100" s="481">
        <v>18.03</v>
      </c>
      <c r="AD100" s="481">
        <v>21.64</v>
      </c>
    </row>
    <row r="101" spans="1:30" x14ac:dyDescent="0.25">
      <c r="A101" s="442"/>
      <c r="B101" s="441"/>
      <c r="C101" s="458"/>
      <c r="D101" s="459"/>
      <c r="E101" s="459"/>
      <c r="F101" s="459"/>
      <c r="G101" s="459"/>
      <c r="H101" s="460"/>
      <c r="I101" s="458"/>
      <c r="J101" s="459"/>
      <c r="K101" s="459"/>
      <c r="L101" s="459"/>
      <c r="M101" s="459"/>
      <c r="N101" s="460"/>
      <c r="O101" s="465"/>
      <c r="P101" s="465"/>
      <c r="Q101" s="470"/>
      <c r="R101" s="471"/>
      <c r="S101" s="471"/>
      <c r="T101" s="471"/>
      <c r="U101" s="471"/>
      <c r="V101" s="472"/>
      <c r="W101" s="470"/>
      <c r="X101" s="471"/>
      <c r="Y101" s="471"/>
      <c r="Z101" s="471"/>
      <c r="AA101" s="471"/>
      <c r="AB101" s="472"/>
      <c r="AC101" s="480"/>
      <c r="AD101" s="480"/>
    </row>
    <row r="102" spans="1:30" x14ac:dyDescent="0.25">
      <c r="A102" s="442">
        <v>368</v>
      </c>
      <c r="B102" s="441">
        <v>341</v>
      </c>
      <c r="C102" s="458">
        <v>13.56</v>
      </c>
      <c r="D102" s="459">
        <v>13.96</v>
      </c>
      <c r="E102" s="459">
        <v>14.04</v>
      </c>
      <c r="F102" s="459">
        <v>14.09</v>
      </c>
      <c r="G102" s="459">
        <v>14.16</v>
      </c>
      <c r="H102" s="460">
        <v>14.36</v>
      </c>
      <c r="I102" s="458">
        <v>13.78</v>
      </c>
      <c r="J102" s="459">
        <v>14.19</v>
      </c>
      <c r="K102" s="459">
        <v>14.26</v>
      </c>
      <c r="L102" s="459">
        <v>14.31</v>
      </c>
      <c r="M102" s="459">
        <v>14.39</v>
      </c>
      <c r="N102" s="460">
        <v>14.59</v>
      </c>
      <c r="O102" s="465">
        <v>22.6</v>
      </c>
      <c r="P102" s="465">
        <v>27.12</v>
      </c>
      <c r="Q102" s="473">
        <v>10.85</v>
      </c>
      <c r="R102" s="474">
        <v>11.17</v>
      </c>
      <c r="S102" s="474">
        <v>11.23</v>
      </c>
      <c r="T102" s="474">
        <v>11.27</v>
      </c>
      <c r="U102" s="474">
        <v>11.33</v>
      </c>
      <c r="V102" s="475">
        <v>11.49</v>
      </c>
      <c r="W102" s="473">
        <v>10.85</v>
      </c>
      <c r="X102" s="474">
        <v>11.17</v>
      </c>
      <c r="Y102" s="474">
        <v>11.23</v>
      </c>
      <c r="Z102" s="474">
        <v>11.27</v>
      </c>
      <c r="AA102" s="474">
        <v>11.33</v>
      </c>
      <c r="AB102" s="475">
        <v>11.49</v>
      </c>
      <c r="AC102" s="481">
        <v>18.079999999999998</v>
      </c>
      <c r="AD102" s="481">
        <v>21.7</v>
      </c>
    </row>
    <row r="103" spans="1:30" x14ac:dyDescent="0.25">
      <c r="A103" s="442"/>
      <c r="B103" s="441"/>
      <c r="C103" s="458"/>
      <c r="D103" s="459"/>
      <c r="E103" s="459"/>
      <c r="F103" s="459"/>
      <c r="G103" s="459"/>
      <c r="H103" s="460"/>
      <c r="I103" s="458"/>
      <c r="J103" s="459"/>
      <c r="K103" s="459"/>
      <c r="L103" s="459"/>
      <c r="M103" s="459"/>
      <c r="N103" s="460"/>
      <c r="O103" s="465"/>
      <c r="P103" s="465"/>
      <c r="Q103" s="470"/>
      <c r="R103" s="471"/>
      <c r="S103" s="471"/>
      <c r="T103" s="471"/>
      <c r="U103" s="471"/>
      <c r="V103" s="472"/>
      <c r="W103" s="470"/>
      <c r="X103" s="471"/>
      <c r="Y103" s="471"/>
      <c r="Z103" s="471"/>
      <c r="AA103" s="471"/>
      <c r="AB103" s="472"/>
      <c r="AC103" s="480"/>
      <c r="AD103" s="480"/>
    </row>
    <row r="104" spans="1:30" x14ac:dyDescent="0.25">
      <c r="A104" s="442">
        <v>369</v>
      </c>
      <c r="B104" s="441">
        <v>341</v>
      </c>
      <c r="C104" s="458">
        <v>13.56</v>
      </c>
      <c r="D104" s="459">
        <v>13.96</v>
      </c>
      <c r="E104" s="459">
        <v>14.04</v>
      </c>
      <c r="F104" s="459">
        <v>14.09</v>
      </c>
      <c r="G104" s="459">
        <v>14.16</v>
      </c>
      <c r="H104" s="460">
        <v>14.36</v>
      </c>
      <c r="I104" s="458">
        <v>13.78</v>
      </c>
      <c r="J104" s="459">
        <v>14.19</v>
      </c>
      <c r="K104" s="459">
        <v>14.26</v>
      </c>
      <c r="L104" s="459">
        <v>14.31</v>
      </c>
      <c r="M104" s="459">
        <v>14.39</v>
      </c>
      <c r="N104" s="460">
        <v>14.59</v>
      </c>
      <c r="O104" s="465">
        <v>22.6</v>
      </c>
      <c r="P104" s="465">
        <v>27.12</v>
      </c>
      <c r="Q104" s="473">
        <v>10.85</v>
      </c>
      <c r="R104" s="474">
        <v>11.17</v>
      </c>
      <c r="S104" s="474">
        <v>11.23</v>
      </c>
      <c r="T104" s="474">
        <v>11.27</v>
      </c>
      <c r="U104" s="474">
        <v>11.33</v>
      </c>
      <c r="V104" s="475">
        <v>11.49</v>
      </c>
      <c r="W104" s="473">
        <v>10.85</v>
      </c>
      <c r="X104" s="474">
        <v>11.17</v>
      </c>
      <c r="Y104" s="474">
        <v>11.23</v>
      </c>
      <c r="Z104" s="474">
        <v>11.27</v>
      </c>
      <c r="AA104" s="474">
        <v>11.33</v>
      </c>
      <c r="AB104" s="475">
        <v>11.49</v>
      </c>
      <c r="AC104" s="481">
        <v>18.079999999999998</v>
      </c>
      <c r="AD104" s="481">
        <v>21.7</v>
      </c>
    </row>
    <row r="105" spans="1:30" x14ac:dyDescent="0.25">
      <c r="A105" s="442"/>
      <c r="B105" s="441"/>
      <c r="C105" s="458"/>
      <c r="D105" s="459"/>
      <c r="E105" s="459"/>
      <c r="F105" s="459"/>
      <c r="G105" s="459"/>
      <c r="H105" s="460"/>
      <c r="I105" s="458"/>
      <c r="J105" s="459"/>
      <c r="K105" s="459"/>
      <c r="L105" s="459"/>
      <c r="M105" s="459"/>
      <c r="N105" s="460"/>
      <c r="O105" s="465"/>
      <c r="P105" s="465"/>
      <c r="Q105" s="470"/>
      <c r="R105" s="471"/>
      <c r="S105" s="471"/>
      <c r="T105" s="471"/>
      <c r="U105" s="471"/>
      <c r="V105" s="472"/>
      <c r="W105" s="470"/>
      <c r="X105" s="471"/>
      <c r="Y105" s="471"/>
      <c r="Z105" s="471"/>
      <c r="AA105" s="471"/>
      <c r="AB105" s="472"/>
      <c r="AC105" s="480"/>
      <c r="AD105" s="480"/>
    </row>
    <row r="106" spans="1:30" x14ac:dyDescent="0.25">
      <c r="A106" s="442">
        <v>370</v>
      </c>
      <c r="B106" s="441">
        <v>342</v>
      </c>
      <c r="C106" s="458">
        <v>13.6</v>
      </c>
      <c r="D106" s="459">
        <v>14</v>
      </c>
      <c r="E106" s="459">
        <v>14.09</v>
      </c>
      <c r="F106" s="459">
        <v>14.13</v>
      </c>
      <c r="G106" s="459">
        <v>14.2</v>
      </c>
      <c r="H106" s="460">
        <v>14.4</v>
      </c>
      <c r="I106" s="458">
        <v>13.82</v>
      </c>
      <c r="J106" s="459">
        <v>14.22</v>
      </c>
      <c r="K106" s="459">
        <v>14.31</v>
      </c>
      <c r="L106" s="459">
        <v>14.35</v>
      </c>
      <c r="M106" s="459">
        <v>14.43</v>
      </c>
      <c r="N106" s="460">
        <v>14.63</v>
      </c>
      <c r="O106" s="465">
        <v>22.67</v>
      </c>
      <c r="P106" s="465">
        <v>27.2</v>
      </c>
      <c r="Q106" s="473">
        <v>10.88</v>
      </c>
      <c r="R106" s="474">
        <v>11.2</v>
      </c>
      <c r="S106" s="474">
        <v>11.27</v>
      </c>
      <c r="T106" s="474">
        <v>11.3</v>
      </c>
      <c r="U106" s="474">
        <v>11.36</v>
      </c>
      <c r="V106" s="475">
        <v>11.52</v>
      </c>
      <c r="W106" s="473">
        <v>10.88</v>
      </c>
      <c r="X106" s="474">
        <v>11.2</v>
      </c>
      <c r="Y106" s="474">
        <v>11.27</v>
      </c>
      <c r="Z106" s="474">
        <v>11.3</v>
      </c>
      <c r="AA106" s="474">
        <v>11.36</v>
      </c>
      <c r="AB106" s="475">
        <v>11.52</v>
      </c>
      <c r="AC106" s="481">
        <v>18.13</v>
      </c>
      <c r="AD106" s="481">
        <v>21.76</v>
      </c>
    </row>
    <row r="107" spans="1:30" x14ac:dyDescent="0.25">
      <c r="A107" s="442"/>
      <c r="B107" s="441"/>
      <c r="C107" s="458"/>
      <c r="D107" s="459"/>
      <c r="E107" s="459"/>
      <c r="F107" s="459"/>
      <c r="G107" s="459"/>
      <c r="H107" s="460"/>
      <c r="I107" s="458"/>
      <c r="J107" s="459"/>
      <c r="K107" s="459"/>
      <c r="L107" s="459"/>
      <c r="M107" s="459"/>
      <c r="N107" s="460"/>
      <c r="O107" s="465"/>
      <c r="P107" s="465"/>
      <c r="Q107" s="470"/>
      <c r="R107" s="471"/>
      <c r="S107" s="471"/>
      <c r="T107" s="471"/>
      <c r="U107" s="471"/>
      <c r="V107" s="472"/>
      <c r="W107" s="470"/>
      <c r="X107" s="471"/>
      <c r="Y107" s="471"/>
      <c r="Z107" s="471"/>
      <c r="AA107" s="471"/>
      <c r="AB107" s="472"/>
      <c r="AC107" s="480"/>
      <c r="AD107" s="480"/>
    </row>
    <row r="108" spans="1:30" x14ac:dyDescent="0.25">
      <c r="A108" s="442">
        <v>371</v>
      </c>
      <c r="B108" s="441">
        <v>343</v>
      </c>
      <c r="C108" s="458">
        <v>13.65</v>
      </c>
      <c r="D108" s="459">
        <v>14.04</v>
      </c>
      <c r="E108" s="459">
        <v>14.13</v>
      </c>
      <c r="F108" s="459">
        <v>14.16</v>
      </c>
      <c r="G108" s="459">
        <v>14.24</v>
      </c>
      <c r="H108" s="460">
        <v>14.44</v>
      </c>
      <c r="I108" s="458">
        <v>13.87</v>
      </c>
      <c r="J108" s="459">
        <v>14.26</v>
      </c>
      <c r="K108" s="459">
        <v>14.35</v>
      </c>
      <c r="L108" s="459">
        <v>14.39</v>
      </c>
      <c r="M108" s="459">
        <v>14.47</v>
      </c>
      <c r="N108" s="460">
        <v>14.67</v>
      </c>
      <c r="O108" s="465">
        <v>22.75</v>
      </c>
      <c r="P108" s="465">
        <v>27.3</v>
      </c>
      <c r="Q108" s="473">
        <v>10.92</v>
      </c>
      <c r="R108" s="474">
        <v>11.23</v>
      </c>
      <c r="S108" s="474">
        <v>11.3</v>
      </c>
      <c r="T108" s="474">
        <v>11.33</v>
      </c>
      <c r="U108" s="474">
        <v>11.39</v>
      </c>
      <c r="V108" s="475">
        <v>11.55</v>
      </c>
      <c r="W108" s="473">
        <v>10.92</v>
      </c>
      <c r="X108" s="474">
        <v>11.23</v>
      </c>
      <c r="Y108" s="474">
        <v>11.3</v>
      </c>
      <c r="Z108" s="474">
        <v>11.33</v>
      </c>
      <c r="AA108" s="474">
        <v>11.39</v>
      </c>
      <c r="AB108" s="475">
        <v>11.55</v>
      </c>
      <c r="AC108" s="481">
        <v>18.2</v>
      </c>
      <c r="AD108" s="481">
        <v>21.84</v>
      </c>
    </row>
    <row r="109" spans="1:30" x14ac:dyDescent="0.25">
      <c r="A109" s="442"/>
      <c r="B109" s="441"/>
      <c r="C109" s="458"/>
      <c r="D109" s="459"/>
      <c r="E109" s="459"/>
      <c r="F109" s="459"/>
      <c r="G109" s="459"/>
      <c r="H109" s="460"/>
      <c r="I109" s="458"/>
      <c r="J109" s="459"/>
      <c r="K109" s="459"/>
      <c r="L109" s="459"/>
      <c r="M109" s="459"/>
      <c r="N109" s="460"/>
      <c r="O109" s="465"/>
      <c r="P109" s="465"/>
      <c r="Q109" s="470"/>
      <c r="R109" s="471"/>
      <c r="S109" s="471"/>
      <c r="T109" s="471"/>
      <c r="U109" s="471"/>
      <c r="V109" s="472"/>
      <c r="W109" s="470"/>
      <c r="X109" s="471"/>
      <c r="Y109" s="471"/>
      <c r="Z109" s="471"/>
      <c r="AA109" s="471"/>
      <c r="AB109" s="472"/>
      <c r="AC109" s="480"/>
      <c r="AD109" s="480"/>
    </row>
    <row r="110" spans="1:30" x14ac:dyDescent="0.25">
      <c r="A110" s="442">
        <v>372</v>
      </c>
      <c r="B110" s="441">
        <v>343</v>
      </c>
      <c r="C110" s="458">
        <v>13.65</v>
      </c>
      <c r="D110" s="459">
        <v>14.04</v>
      </c>
      <c r="E110" s="459">
        <v>14.13</v>
      </c>
      <c r="F110" s="459">
        <v>14.16</v>
      </c>
      <c r="G110" s="459">
        <v>14.24</v>
      </c>
      <c r="H110" s="460">
        <v>14.44</v>
      </c>
      <c r="I110" s="458">
        <v>13.87</v>
      </c>
      <c r="J110" s="459">
        <v>14.26</v>
      </c>
      <c r="K110" s="459">
        <v>14.35</v>
      </c>
      <c r="L110" s="459">
        <v>14.39</v>
      </c>
      <c r="M110" s="459">
        <v>14.47</v>
      </c>
      <c r="N110" s="460">
        <v>14.67</v>
      </c>
      <c r="O110" s="465">
        <v>22.75</v>
      </c>
      <c r="P110" s="465">
        <v>27.3</v>
      </c>
      <c r="Q110" s="473">
        <v>10.92</v>
      </c>
      <c r="R110" s="474">
        <v>11.23</v>
      </c>
      <c r="S110" s="474">
        <v>11.3</v>
      </c>
      <c r="T110" s="474">
        <v>11.33</v>
      </c>
      <c r="U110" s="474">
        <v>11.39</v>
      </c>
      <c r="V110" s="475">
        <v>11.55</v>
      </c>
      <c r="W110" s="473">
        <v>10.92</v>
      </c>
      <c r="X110" s="474">
        <v>11.23</v>
      </c>
      <c r="Y110" s="474">
        <v>11.3</v>
      </c>
      <c r="Z110" s="474">
        <v>11.33</v>
      </c>
      <c r="AA110" s="474">
        <v>11.39</v>
      </c>
      <c r="AB110" s="475">
        <v>11.55</v>
      </c>
      <c r="AC110" s="481">
        <v>18.2</v>
      </c>
      <c r="AD110" s="481">
        <v>21.84</v>
      </c>
    </row>
    <row r="111" spans="1:30" x14ac:dyDescent="0.25">
      <c r="A111" s="442"/>
      <c r="B111" s="441"/>
      <c r="C111" s="458"/>
      <c r="D111" s="459"/>
      <c r="E111" s="459"/>
      <c r="F111" s="459"/>
      <c r="G111" s="459"/>
      <c r="H111" s="460"/>
      <c r="I111" s="458"/>
      <c r="J111" s="459"/>
      <c r="K111" s="459"/>
      <c r="L111" s="459"/>
      <c r="M111" s="459"/>
      <c r="N111" s="460"/>
      <c r="O111" s="465"/>
      <c r="P111" s="465"/>
      <c r="Q111" s="470"/>
      <c r="R111" s="471"/>
      <c r="S111" s="471"/>
      <c r="T111" s="471"/>
      <c r="U111" s="471"/>
      <c r="V111" s="472"/>
      <c r="W111" s="470"/>
      <c r="X111" s="471"/>
      <c r="Y111" s="471"/>
      <c r="Z111" s="471"/>
      <c r="AA111" s="471"/>
      <c r="AB111" s="472"/>
      <c r="AC111" s="480"/>
      <c r="AD111" s="480"/>
    </row>
    <row r="112" spans="1:30" x14ac:dyDescent="0.25">
      <c r="A112" s="442">
        <v>373</v>
      </c>
      <c r="B112" s="441">
        <v>344</v>
      </c>
      <c r="C112" s="458">
        <v>13.69</v>
      </c>
      <c r="D112" s="459">
        <v>14.09</v>
      </c>
      <c r="E112" s="459">
        <v>14.16</v>
      </c>
      <c r="F112" s="459">
        <v>14.2</v>
      </c>
      <c r="G112" s="459">
        <v>14.28</v>
      </c>
      <c r="H112" s="460">
        <v>14.48</v>
      </c>
      <c r="I112" s="458">
        <v>13.91</v>
      </c>
      <c r="J112" s="459">
        <v>14.31</v>
      </c>
      <c r="K112" s="459">
        <v>14.39</v>
      </c>
      <c r="L112" s="459">
        <v>14.43</v>
      </c>
      <c r="M112" s="459">
        <v>14.5</v>
      </c>
      <c r="N112" s="460">
        <v>14.71</v>
      </c>
      <c r="O112" s="465">
        <v>22.82</v>
      </c>
      <c r="P112" s="465">
        <v>27.38</v>
      </c>
      <c r="Q112" s="473">
        <v>10.95</v>
      </c>
      <c r="R112" s="474">
        <v>11.27</v>
      </c>
      <c r="S112" s="474">
        <v>11.33</v>
      </c>
      <c r="T112" s="474">
        <v>11.36</v>
      </c>
      <c r="U112" s="474">
        <v>11.42</v>
      </c>
      <c r="V112" s="475">
        <v>11.58</v>
      </c>
      <c r="W112" s="473">
        <v>10.95</v>
      </c>
      <c r="X112" s="474">
        <v>11.27</v>
      </c>
      <c r="Y112" s="474">
        <v>11.33</v>
      </c>
      <c r="Z112" s="474">
        <v>11.36</v>
      </c>
      <c r="AA112" s="474">
        <v>11.42</v>
      </c>
      <c r="AB112" s="475">
        <v>11.58</v>
      </c>
      <c r="AC112" s="481">
        <v>18.25</v>
      </c>
      <c r="AD112" s="481">
        <v>21.9</v>
      </c>
    </row>
    <row r="113" spans="1:30" x14ac:dyDescent="0.25">
      <c r="A113" s="442"/>
      <c r="B113" s="441"/>
      <c r="C113" s="458"/>
      <c r="D113" s="459"/>
      <c r="E113" s="459"/>
      <c r="F113" s="459"/>
      <c r="G113" s="459"/>
      <c r="H113" s="460"/>
      <c r="I113" s="458"/>
      <c r="J113" s="459"/>
      <c r="K113" s="459"/>
      <c r="L113" s="459"/>
      <c r="M113" s="459"/>
      <c r="N113" s="460"/>
      <c r="O113" s="465"/>
      <c r="P113" s="465"/>
      <c r="Q113" s="470"/>
      <c r="R113" s="471"/>
      <c r="S113" s="471"/>
      <c r="T113" s="471"/>
      <c r="U113" s="471"/>
      <c r="V113" s="472"/>
      <c r="W113" s="470"/>
      <c r="X113" s="471"/>
      <c r="Y113" s="471"/>
      <c r="Z113" s="471"/>
      <c r="AA113" s="471"/>
      <c r="AB113" s="472"/>
      <c r="AC113" s="480"/>
      <c r="AD113" s="480"/>
    </row>
    <row r="114" spans="1:30" x14ac:dyDescent="0.25">
      <c r="A114" s="442">
        <v>374</v>
      </c>
      <c r="B114" s="441">
        <v>345</v>
      </c>
      <c r="C114" s="458">
        <v>13.73</v>
      </c>
      <c r="D114" s="459">
        <v>14.13</v>
      </c>
      <c r="E114" s="459">
        <v>14.2</v>
      </c>
      <c r="F114" s="459">
        <v>14.24</v>
      </c>
      <c r="G114" s="459">
        <v>14.33</v>
      </c>
      <c r="H114" s="460">
        <v>14.53</v>
      </c>
      <c r="I114" s="458">
        <v>13.94</v>
      </c>
      <c r="J114" s="459">
        <v>14.35</v>
      </c>
      <c r="K114" s="459">
        <v>14.43</v>
      </c>
      <c r="L114" s="459">
        <v>14.47</v>
      </c>
      <c r="M114" s="459">
        <v>14.55</v>
      </c>
      <c r="N114" s="460">
        <v>14.76</v>
      </c>
      <c r="O114" s="465">
        <v>22.88</v>
      </c>
      <c r="P114" s="465">
        <v>27.46</v>
      </c>
      <c r="Q114" s="473">
        <v>10.98</v>
      </c>
      <c r="R114" s="474">
        <v>11.3</v>
      </c>
      <c r="S114" s="474">
        <v>11.36</v>
      </c>
      <c r="T114" s="474">
        <v>11.39</v>
      </c>
      <c r="U114" s="474">
        <v>11.46</v>
      </c>
      <c r="V114" s="475">
        <v>11.62</v>
      </c>
      <c r="W114" s="473">
        <v>10.98</v>
      </c>
      <c r="X114" s="474">
        <v>11.3</v>
      </c>
      <c r="Y114" s="474">
        <v>11.36</v>
      </c>
      <c r="Z114" s="474">
        <v>11.39</v>
      </c>
      <c r="AA114" s="474">
        <v>11.46</v>
      </c>
      <c r="AB114" s="475">
        <v>11.62</v>
      </c>
      <c r="AC114" s="481">
        <v>18.3</v>
      </c>
      <c r="AD114" s="481">
        <v>21.96</v>
      </c>
    </row>
    <row r="115" spans="1:30" x14ac:dyDescent="0.25">
      <c r="A115" s="442"/>
      <c r="B115" s="441"/>
      <c r="C115" s="458"/>
      <c r="D115" s="459"/>
      <c r="E115" s="459"/>
      <c r="F115" s="459"/>
      <c r="G115" s="459"/>
      <c r="H115" s="460"/>
      <c r="I115" s="458"/>
      <c r="J115" s="459"/>
      <c r="K115" s="459"/>
      <c r="L115" s="459"/>
      <c r="M115" s="459"/>
      <c r="N115" s="460"/>
      <c r="O115" s="465"/>
      <c r="P115" s="465"/>
      <c r="Q115" s="470"/>
      <c r="R115" s="471"/>
      <c r="S115" s="471"/>
      <c r="T115" s="471"/>
      <c r="U115" s="471"/>
      <c r="V115" s="472"/>
      <c r="W115" s="470"/>
      <c r="X115" s="471"/>
      <c r="Y115" s="471"/>
      <c r="Z115" s="471"/>
      <c r="AA115" s="471"/>
      <c r="AB115" s="472"/>
      <c r="AC115" s="480"/>
      <c r="AD115" s="480"/>
    </row>
    <row r="116" spans="1:30" x14ac:dyDescent="0.25">
      <c r="A116" s="442">
        <v>375</v>
      </c>
      <c r="B116" s="441">
        <v>346</v>
      </c>
      <c r="C116" s="458">
        <v>13.76</v>
      </c>
      <c r="D116" s="459">
        <v>14.16</v>
      </c>
      <c r="E116" s="459">
        <v>14.24</v>
      </c>
      <c r="F116" s="459">
        <v>14.28</v>
      </c>
      <c r="G116" s="459">
        <v>14.36</v>
      </c>
      <c r="H116" s="460">
        <v>14.56</v>
      </c>
      <c r="I116" s="458">
        <v>13.98</v>
      </c>
      <c r="J116" s="459">
        <v>14.39</v>
      </c>
      <c r="K116" s="459">
        <v>14.47</v>
      </c>
      <c r="L116" s="459">
        <v>14.5</v>
      </c>
      <c r="M116" s="459">
        <v>14.59</v>
      </c>
      <c r="N116" s="460">
        <v>14.8</v>
      </c>
      <c r="O116" s="465">
        <v>22.93</v>
      </c>
      <c r="P116" s="465">
        <v>27.52</v>
      </c>
      <c r="Q116" s="473">
        <v>11.01</v>
      </c>
      <c r="R116" s="474">
        <v>11.33</v>
      </c>
      <c r="S116" s="474">
        <v>11.39</v>
      </c>
      <c r="T116" s="474">
        <v>11.42</v>
      </c>
      <c r="U116" s="474">
        <v>11.49</v>
      </c>
      <c r="V116" s="475">
        <v>11.65</v>
      </c>
      <c r="W116" s="473">
        <v>11.01</v>
      </c>
      <c r="X116" s="474">
        <v>11.33</v>
      </c>
      <c r="Y116" s="474">
        <v>11.39</v>
      </c>
      <c r="Z116" s="474">
        <v>11.42</v>
      </c>
      <c r="AA116" s="474">
        <v>11.49</v>
      </c>
      <c r="AB116" s="475">
        <v>11.65</v>
      </c>
      <c r="AC116" s="481">
        <v>18.350000000000001</v>
      </c>
      <c r="AD116" s="481">
        <v>22.02</v>
      </c>
    </row>
    <row r="117" spans="1:30" x14ac:dyDescent="0.25">
      <c r="A117" s="442"/>
      <c r="B117" s="441"/>
      <c r="C117" s="458"/>
      <c r="D117" s="459"/>
      <c r="E117" s="459"/>
      <c r="F117" s="459"/>
      <c r="G117" s="459"/>
      <c r="H117" s="460"/>
      <c r="I117" s="458"/>
      <c r="J117" s="459"/>
      <c r="K117" s="459"/>
      <c r="L117" s="459"/>
      <c r="M117" s="459"/>
      <c r="N117" s="460"/>
      <c r="O117" s="465"/>
      <c r="P117" s="465"/>
      <c r="Q117" s="470"/>
      <c r="R117" s="471"/>
      <c r="S117" s="471"/>
      <c r="T117" s="471"/>
      <c r="U117" s="471"/>
      <c r="V117" s="472"/>
      <c r="W117" s="470"/>
      <c r="X117" s="471"/>
      <c r="Y117" s="471"/>
      <c r="Z117" s="471"/>
      <c r="AA117" s="471"/>
      <c r="AB117" s="472"/>
      <c r="AC117" s="480"/>
      <c r="AD117" s="480"/>
    </row>
    <row r="118" spans="1:30" x14ac:dyDescent="0.25">
      <c r="A118" s="442">
        <v>376</v>
      </c>
      <c r="B118" s="441">
        <v>346</v>
      </c>
      <c r="C118" s="458">
        <v>13.76</v>
      </c>
      <c r="D118" s="459">
        <v>14.16</v>
      </c>
      <c r="E118" s="459">
        <v>14.24</v>
      </c>
      <c r="F118" s="459">
        <v>14.28</v>
      </c>
      <c r="G118" s="459">
        <v>14.36</v>
      </c>
      <c r="H118" s="460">
        <v>14.56</v>
      </c>
      <c r="I118" s="458">
        <v>13.98</v>
      </c>
      <c r="J118" s="459">
        <v>14.39</v>
      </c>
      <c r="K118" s="459">
        <v>14.47</v>
      </c>
      <c r="L118" s="459">
        <v>14.5</v>
      </c>
      <c r="M118" s="459">
        <v>14.59</v>
      </c>
      <c r="N118" s="460">
        <v>14.8</v>
      </c>
      <c r="O118" s="465">
        <v>22.93</v>
      </c>
      <c r="P118" s="465">
        <v>27.52</v>
      </c>
      <c r="Q118" s="473">
        <v>11.01</v>
      </c>
      <c r="R118" s="474">
        <v>11.33</v>
      </c>
      <c r="S118" s="474">
        <v>11.39</v>
      </c>
      <c r="T118" s="474">
        <v>11.42</v>
      </c>
      <c r="U118" s="474">
        <v>11.49</v>
      </c>
      <c r="V118" s="475">
        <v>11.65</v>
      </c>
      <c r="W118" s="473">
        <v>11.01</v>
      </c>
      <c r="X118" s="474">
        <v>11.33</v>
      </c>
      <c r="Y118" s="474">
        <v>11.39</v>
      </c>
      <c r="Z118" s="474">
        <v>11.42</v>
      </c>
      <c r="AA118" s="474">
        <v>11.49</v>
      </c>
      <c r="AB118" s="475">
        <v>11.65</v>
      </c>
      <c r="AC118" s="481">
        <v>18.350000000000001</v>
      </c>
      <c r="AD118" s="481">
        <v>22.02</v>
      </c>
    </row>
    <row r="119" spans="1:30" x14ac:dyDescent="0.25">
      <c r="A119" s="442"/>
      <c r="B119" s="441"/>
      <c r="C119" s="458"/>
      <c r="D119" s="459"/>
      <c r="E119" s="459"/>
      <c r="F119" s="459"/>
      <c r="G119" s="459"/>
      <c r="H119" s="460"/>
      <c r="I119" s="458"/>
      <c r="J119" s="459"/>
      <c r="K119" s="459"/>
      <c r="L119" s="459"/>
      <c r="M119" s="459"/>
      <c r="N119" s="460"/>
      <c r="O119" s="465"/>
      <c r="P119" s="465"/>
      <c r="Q119" s="470"/>
      <c r="R119" s="471"/>
      <c r="S119" s="471"/>
      <c r="T119" s="471"/>
      <c r="U119" s="471"/>
      <c r="V119" s="472"/>
      <c r="W119" s="470"/>
      <c r="X119" s="471"/>
      <c r="Y119" s="471"/>
      <c r="Z119" s="471"/>
      <c r="AA119" s="471"/>
      <c r="AB119" s="472"/>
      <c r="AC119" s="480"/>
      <c r="AD119" s="480"/>
    </row>
    <row r="120" spans="1:30" x14ac:dyDescent="0.25">
      <c r="A120" s="442">
        <v>377</v>
      </c>
      <c r="B120" s="441">
        <v>347</v>
      </c>
      <c r="C120" s="458">
        <v>13.8</v>
      </c>
      <c r="D120" s="459">
        <v>14.2</v>
      </c>
      <c r="E120" s="459">
        <v>14.28</v>
      </c>
      <c r="F120" s="459">
        <v>14.33</v>
      </c>
      <c r="G120" s="459">
        <v>14.4</v>
      </c>
      <c r="H120" s="460">
        <v>14.6</v>
      </c>
      <c r="I120" s="458">
        <v>14.02</v>
      </c>
      <c r="J120" s="459">
        <v>14.43</v>
      </c>
      <c r="K120" s="459">
        <v>14.5</v>
      </c>
      <c r="L120" s="459">
        <v>14.55</v>
      </c>
      <c r="M120" s="459">
        <v>14.63</v>
      </c>
      <c r="N120" s="460">
        <v>14.83</v>
      </c>
      <c r="O120" s="465">
        <v>23</v>
      </c>
      <c r="P120" s="465">
        <v>27.6</v>
      </c>
      <c r="Q120" s="473">
        <v>11.04</v>
      </c>
      <c r="R120" s="474">
        <v>11.36</v>
      </c>
      <c r="S120" s="474">
        <v>11.42</v>
      </c>
      <c r="T120" s="474">
        <v>11.46</v>
      </c>
      <c r="U120" s="474">
        <v>11.52</v>
      </c>
      <c r="V120" s="475">
        <v>11.68</v>
      </c>
      <c r="W120" s="473">
        <v>11.04</v>
      </c>
      <c r="X120" s="474">
        <v>11.36</v>
      </c>
      <c r="Y120" s="474">
        <v>11.42</v>
      </c>
      <c r="Z120" s="474">
        <v>11.46</v>
      </c>
      <c r="AA120" s="474">
        <v>11.52</v>
      </c>
      <c r="AB120" s="475">
        <v>11.68</v>
      </c>
      <c r="AC120" s="481">
        <v>18.399999999999999</v>
      </c>
      <c r="AD120" s="481">
        <v>22.08</v>
      </c>
    </row>
    <row r="121" spans="1:30" x14ac:dyDescent="0.25">
      <c r="A121" s="442"/>
      <c r="B121" s="441"/>
      <c r="C121" s="458"/>
      <c r="D121" s="459"/>
      <c r="E121" s="459"/>
      <c r="F121" s="459"/>
      <c r="G121" s="459"/>
      <c r="H121" s="460"/>
      <c r="I121" s="458"/>
      <c r="J121" s="459"/>
      <c r="K121" s="459"/>
      <c r="L121" s="459"/>
      <c r="M121" s="459"/>
      <c r="N121" s="460"/>
      <c r="O121" s="465"/>
      <c r="P121" s="465"/>
      <c r="Q121" s="470"/>
      <c r="R121" s="471"/>
      <c r="S121" s="471"/>
      <c r="T121" s="471"/>
      <c r="U121" s="471"/>
      <c r="V121" s="472"/>
      <c r="W121" s="470"/>
      <c r="X121" s="471"/>
      <c r="Y121" s="471"/>
      <c r="Z121" s="471"/>
      <c r="AA121" s="471"/>
      <c r="AB121" s="472"/>
      <c r="AC121" s="480"/>
      <c r="AD121" s="480"/>
    </row>
    <row r="122" spans="1:30" x14ac:dyDescent="0.25">
      <c r="A122" s="442">
        <v>378</v>
      </c>
      <c r="B122" s="441">
        <v>348</v>
      </c>
      <c r="C122" s="458">
        <v>13.84</v>
      </c>
      <c r="D122" s="459">
        <v>14.24</v>
      </c>
      <c r="E122" s="459">
        <v>14.33</v>
      </c>
      <c r="F122" s="459">
        <v>14.36</v>
      </c>
      <c r="G122" s="459">
        <v>14.44</v>
      </c>
      <c r="H122" s="460">
        <v>14.64</v>
      </c>
      <c r="I122" s="458">
        <v>14.06</v>
      </c>
      <c r="J122" s="459">
        <v>14.47</v>
      </c>
      <c r="K122" s="459">
        <v>14.55</v>
      </c>
      <c r="L122" s="459">
        <v>14.59</v>
      </c>
      <c r="M122" s="459">
        <v>14.67</v>
      </c>
      <c r="N122" s="460">
        <v>14.87</v>
      </c>
      <c r="O122" s="465">
        <v>23.07</v>
      </c>
      <c r="P122" s="465">
        <v>27.68</v>
      </c>
      <c r="Q122" s="473">
        <v>11.07</v>
      </c>
      <c r="R122" s="474">
        <v>11.39</v>
      </c>
      <c r="S122" s="474">
        <v>11.46</v>
      </c>
      <c r="T122" s="474">
        <v>11.49</v>
      </c>
      <c r="U122" s="474">
        <v>11.55</v>
      </c>
      <c r="V122" s="475">
        <v>11.71</v>
      </c>
      <c r="W122" s="473">
        <v>11.07</v>
      </c>
      <c r="X122" s="474">
        <v>11.39</v>
      </c>
      <c r="Y122" s="474">
        <v>11.46</v>
      </c>
      <c r="Z122" s="474">
        <v>11.49</v>
      </c>
      <c r="AA122" s="474">
        <v>11.55</v>
      </c>
      <c r="AB122" s="475">
        <v>11.71</v>
      </c>
      <c r="AC122" s="481">
        <v>18.45</v>
      </c>
      <c r="AD122" s="481">
        <v>22.14</v>
      </c>
    </row>
    <row r="123" spans="1:30" x14ac:dyDescent="0.25">
      <c r="A123" s="442"/>
      <c r="B123" s="441"/>
      <c r="C123" s="458"/>
      <c r="D123" s="459"/>
      <c r="E123" s="459"/>
      <c r="F123" s="459"/>
      <c r="G123" s="459"/>
      <c r="H123" s="460"/>
      <c r="I123" s="458"/>
      <c r="J123" s="459"/>
      <c r="K123" s="459"/>
      <c r="L123" s="459"/>
      <c r="M123" s="459"/>
      <c r="N123" s="460"/>
      <c r="O123" s="465"/>
      <c r="P123" s="465"/>
      <c r="Q123" s="470"/>
      <c r="R123" s="471"/>
      <c r="S123" s="471"/>
      <c r="T123" s="471"/>
      <c r="U123" s="471"/>
      <c r="V123" s="472"/>
      <c r="W123" s="470"/>
      <c r="X123" s="471"/>
      <c r="Y123" s="471"/>
      <c r="Z123" s="471"/>
      <c r="AA123" s="471"/>
      <c r="AB123" s="472"/>
      <c r="AC123" s="480"/>
      <c r="AD123" s="480"/>
    </row>
    <row r="124" spans="1:30" x14ac:dyDescent="0.25">
      <c r="A124" s="442">
        <v>379</v>
      </c>
      <c r="B124" s="441">
        <v>349</v>
      </c>
      <c r="C124" s="458">
        <v>13.89</v>
      </c>
      <c r="D124" s="459">
        <v>14.28</v>
      </c>
      <c r="E124" s="459">
        <v>14.36</v>
      </c>
      <c r="F124" s="459">
        <v>14.4</v>
      </c>
      <c r="G124" s="459">
        <v>14.48</v>
      </c>
      <c r="H124" s="460">
        <v>14.68</v>
      </c>
      <c r="I124" s="458">
        <v>14.11</v>
      </c>
      <c r="J124" s="459">
        <v>14.5</v>
      </c>
      <c r="K124" s="459">
        <v>14.59</v>
      </c>
      <c r="L124" s="459">
        <v>14.63</v>
      </c>
      <c r="M124" s="459">
        <v>14.71</v>
      </c>
      <c r="N124" s="460">
        <v>14.91</v>
      </c>
      <c r="O124" s="465">
        <v>23.15</v>
      </c>
      <c r="P124" s="465">
        <v>27.78</v>
      </c>
      <c r="Q124" s="473">
        <v>11.11</v>
      </c>
      <c r="R124" s="474">
        <v>11.42</v>
      </c>
      <c r="S124" s="474">
        <v>11.49</v>
      </c>
      <c r="T124" s="474">
        <v>11.52</v>
      </c>
      <c r="U124" s="474">
        <v>11.58</v>
      </c>
      <c r="V124" s="475">
        <v>11.74</v>
      </c>
      <c r="W124" s="473">
        <v>11.11</v>
      </c>
      <c r="X124" s="474">
        <v>11.42</v>
      </c>
      <c r="Y124" s="474">
        <v>11.49</v>
      </c>
      <c r="Z124" s="474">
        <v>11.52</v>
      </c>
      <c r="AA124" s="474">
        <v>11.58</v>
      </c>
      <c r="AB124" s="475">
        <v>11.74</v>
      </c>
      <c r="AC124" s="481">
        <v>18.52</v>
      </c>
      <c r="AD124" s="481">
        <v>22.22</v>
      </c>
    </row>
    <row r="125" spans="1:30" x14ac:dyDescent="0.25">
      <c r="A125" s="442"/>
      <c r="B125" s="441"/>
      <c r="C125" s="458"/>
      <c r="D125" s="459"/>
      <c r="E125" s="459"/>
      <c r="F125" s="459"/>
      <c r="G125" s="459"/>
      <c r="H125" s="460"/>
      <c r="I125" s="458"/>
      <c r="J125" s="459"/>
      <c r="K125" s="459"/>
      <c r="L125" s="459"/>
      <c r="M125" s="459"/>
      <c r="N125" s="460"/>
      <c r="O125" s="465"/>
      <c r="P125" s="465"/>
      <c r="Q125" s="470"/>
      <c r="R125" s="471"/>
      <c r="S125" s="471"/>
      <c r="T125" s="471"/>
      <c r="U125" s="471"/>
      <c r="V125" s="472"/>
      <c r="W125" s="470"/>
      <c r="X125" s="471"/>
      <c r="Y125" s="471"/>
      <c r="Z125" s="471"/>
      <c r="AA125" s="471"/>
      <c r="AB125" s="472"/>
      <c r="AC125" s="480"/>
      <c r="AD125" s="480"/>
    </row>
    <row r="126" spans="1:30" x14ac:dyDescent="0.25">
      <c r="A126" s="442">
        <v>380</v>
      </c>
      <c r="B126" s="441">
        <v>350</v>
      </c>
      <c r="C126" s="458">
        <v>13.93</v>
      </c>
      <c r="D126" s="459">
        <v>14.33</v>
      </c>
      <c r="E126" s="459">
        <v>14.4</v>
      </c>
      <c r="F126" s="459">
        <v>14.44</v>
      </c>
      <c r="G126" s="459">
        <v>14.53</v>
      </c>
      <c r="H126" s="460">
        <v>14.71</v>
      </c>
      <c r="I126" s="458">
        <v>14.15</v>
      </c>
      <c r="J126" s="459">
        <v>14.55</v>
      </c>
      <c r="K126" s="459">
        <v>14.63</v>
      </c>
      <c r="L126" s="459">
        <v>14.67</v>
      </c>
      <c r="M126" s="459">
        <v>14.76</v>
      </c>
      <c r="N126" s="460">
        <v>14.95</v>
      </c>
      <c r="O126" s="465">
        <v>23.22</v>
      </c>
      <c r="P126" s="465">
        <v>27.86</v>
      </c>
      <c r="Q126" s="473">
        <v>11.14</v>
      </c>
      <c r="R126" s="474">
        <v>11.46</v>
      </c>
      <c r="S126" s="474">
        <v>11.52</v>
      </c>
      <c r="T126" s="474">
        <v>11.55</v>
      </c>
      <c r="U126" s="474">
        <v>11.62</v>
      </c>
      <c r="V126" s="475">
        <v>11.77</v>
      </c>
      <c r="W126" s="473">
        <v>11.14</v>
      </c>
      <c r="X126" s="474">
        <v>11.46</v>
      </c>
      <c r="Y126" s="474">
        <v>11.52</v>
      </c>
      <c r="Z126" s="474">
        <v>11.55</v>
      </c>
      <c r="AA126" s="474">
        <v>11.62</v>
      </c>
      <c r="AB126" s="475">
        <v>11.77</v>
      </c>
      <c r="AC126" s="481">
        <v>18.57</v>
      </c>
      <c r="AD126" s="481">
        <v>22.28</v>
      </c>
    </row>
    <row r="127" spans="1:30" x14ac:dyDescent="0.25">
      <c r="A127" s="442"/>
      <c r="B127" s="441"/>
      <c r="C127" s="458"/>
      <c r="D127" s="459"/>
      <c r="E127" s="459"/>
      <c r="F127" s="459"/>
      <c r="G127" s="459"/>
      <c r="H127" s="460"/>
      <c r="I127" s="458"/>
      <c r="J127" s="459"/>
      <c r="K127" s="459"/>
      <c r="L127" s="459"/>
      <c r="M127" s="459"/>
      <c r="N127" s="460"/>
      <c r="O127" s="465"/>
      <c r="P127" s="465"/>
      <c r="Q127" s="470"/>
      <c r="R127" s="471"/>
      <c r="S127" s="471"/>
      <c r="T127" s="471"/>
      <c r="U127" s="471"/>
      <c r="V127" s="472"/>
      <c r="W127" s="470"/>
      <c r="X127" s="471"/>
      <c r="Y127" s="471"/>
      <c r="Z127" s="471"/>
      <c r="AA127" s="471"/>
      <c r="AB127" s="472"/>
      <c r="AC127" s="480"/>
      <c r="AD127" s="480"/>
    </row>
    <row r="128" spans="1:30" x14ac:dyDescent="0.25">
      <c r="A128" s="442">
        <v>381</v>
      </c>
      <c r="B128" s="441">
        <v>351</v>
      </c>
      <c r="C128" s="458">
        <v>13.96</v>
      </c>
      <c r="D128" s="459">
        <v>14.36</v>
      </c>
      <c r="E128" s="459">
        <v>14.44</v>
      </c>
      <c r="F128" s="459">
        <v>14.48</v>
      </c>
      <c r="G128" s="459">
        <v>14.56</v>
      </c>
      <c r="H128" s="460">
        <v>14.76</v>
      </c>
      <c r="I128" s="458">
        <v>14.19</v>
      </c>
      <c r="J128" s="459">
        <v>14.59</v>
      </c>
      <c r="K128" s="459">
        <v>14.67</v>
      </c>
      <c r="L128" s="459">
        <v>14.71</v>
      </c>
      <c r="M128" s="459">
        <v>14.8</v>
      </c>
      <c r="N128" s="460">
        <v>15</v>
      </c>
      <c r="O128" s="465">
        <v>23.27</v>
      </c>
      <c r="P128" s="465">
        <v>27.92</v>
      </c>
      <c r="Q128" s="473">
        <v>11.17</v>
      </c>
      <c r="R128" s="474">
        <v>11.49</v>
      </c>
      <c r="S128" s="474">
        <v>11.55</v>
      </c>
      <c r="T128" s="474">
        <v>11.58</v>
      </c>
      <c r="U128" s="474">
        <v>11.65</v>
      </c>
      <c r="V128" s="475">
        <v>11.81</v>
      </c>
      <c r="W128" s="473">
        <v>11.17</v>
      </c>
      <c r="X128" s="474">
        <v>11.49</v>
      </c>
      <c r="Y128" s="474">
        <v>11.55</v>
      </c>
      <c r="Z128" s="474">
        <v>11.58</v>
      </c>
      <c r="AA128" s="474">
        <v>11.65</v>
      </c>
      <c r="AB128" s="475">
        <v>11.81</v>
      </c>
      <c r="AC128" s="481">
        <v>18.62</v>
      </c>
      <c r="AD128" s="481">
        <v>22.34</v>
      </c>
    </row>
    <row r="129" spans="1:30" x14ac:dyDescent="0.25">
      <c r="A129" s="442"/>
      <c r="B129" s="441"/>
      <c r="C129" s="458"/>
      <c r="D129" s="459"/>
      <c r="E129" s="459"/>
      <c r="F129" s="459"/>
      <c r="G129" s="459"/>
      <c r="H129" s="460"/>
      <c r="I129" s="458"/>
      <c r="J129" s="459"/>
      <c r="K129" s="459"/>
      <c r="L129" s="459"/>
      <c r="M129" s="459"/>
      <c r="N129" s="460"/>
      <c r="O129" s="465"/>
      <c r="P129" s="465"/>
      <c r="Q129" s="470"/>
      <c r="R129" s="471"/>
      <c r="S129" s="471"/>
      <c r="T129" s="471"/>
      <c r="U129" s="471"/>
      <c r="V129" s="472"/>
      <c r="W129" s="470"/>
      <c r="X129" s="471"/>
      <c r="Y129" s="471"/>
      <c r="Z129" s="471"/>
      <c r="AA129" s="471"/>
      <c r="AB129" s="472"/>
      <c r="AC129" s="480"/>
      <c r="AD129" s="480"/>
    </row>
    <row r="130" spans="1:30" x14ac:dyDescent="0.25">
      <c r="A130" s="442">
        <v>382</v>
      </c>
      <c r="B130" s="441">
        <v>352</v>
      </c>
      <c r="C130" s="458">
        <v>14</v>
      </c>
      <c r="D130" s="459">
        <v>14.4</v>
      </c>
      <c r="E130" s="459">
        <v>14.48</v>
      </c>
      <c r="F130" s="459">
        <v>14.53</v>
      </c>
      <c r="G130" s="459">
        <v>14.6</v>
      </c>
      <c r="H130" s="460">
        <v>14.8</v>
      </c>
      <c r="I130" s="458">
        <v>14.22</v>
      </c>
      <c r="J130" s="459">
        <v>14.63</v>
      </c>
      <c r="K130" s="459">
        <v>14.71</v>
      </c>
      <c r="L130" s="459">
        <v>14.76</v>
      </c>
      <c r="M130" s="459">
        <v>14.83</v>
      </c>
      <c r="N130" s="460">
        <v>15.04</v>
      </c>
      <c r="O130" s="465">
        <v>23.33</v>
      </c>
      <c r="P130" s="465">
        <v>28</v>
      </c>
      <c r="Q130" s="473">
        <v>11.2</v>
      </c>
      <c r="R130" s="474">
        <v>11.52</v>
      </c>
      <c r="S130" s="474">
        <v>11.58</v>
      </c>
      <c r="T130" s="474">
        <v>11.62</v>
      </c>
      <c r="U130" s="474">
        <v>11.68</v>
      </c>
      <c r="V130" s="475">
        <v>11.84</v>
      </c>
      <c r="W130" s="473">
        <v>11.2</v>
      </c>
      <c r="X130" s="474">
        <v>11.52</v>
      </c>
      <c r="Y130" s="474">
        <v>11.58</v>
      </c>
      <c r="Z130" s="474">
        <v>11.62</v>
      </c>
      <c r="AA130" s="474">
        <v>11.68</v>
      </c>
      <c r="AB130" s="475">
        <v>11.84</v>
      </c>
      <c r="AC130" s="481">
        <v>18.670000000000002</v>
      </c>
      <c r="AD130" s="481">
        <v>22.4</v>
      </c>
    </row>
    <row r="131" spans="1:30" x14ac:dyDescent="0.25">
      <c r="A131" s="442"/>
      <c r="B131" s="441"/>
      <c r="C131" s="458"/>
      <c r="D131" s="459"/>
      <c r="E131" s="459"/>
      <c r="F131" s="459"/>
      <c r="G131" s="459"/>
      <c r="H131" s="460"/>
      <c r="I131" s="458"/>
      <c r="J131" s="459"/>
      <c r="K131" s="459"/>
      <c r="L131" s="459"/>
      <c r="M131" s="459"/>
      <c r="N131" s="460"/>
      <c r="O131" s="465"/>
      <c r="P131" s="465"/>
      <c r="Q131" s="470"/>
      <c r="R131" s="471"/>
      <c r="S131" s="471"/>
      <c r="T131" s="471"/>
      <c r="U131" s="471"/>
      <c r="V131" s="472"/>
      <c r="W131" s="470"/>
      <c r="X131" s="471"/>
      <c r="Y131" s="471"/>
      <c r="Z131" s="471"/>
      <c r="AA131" s="471"/>
      <c r="AB131" s="472"/>
      <c r="AC131" s="480"/>
      <c r="AD131" s="480"/>
    </row>
    <row r="132" spans="1:30" x14ac:dyDescent="0.25">
      <c r="A132" s="442">
        <v>383</v>
      </c>
      <c r="B132" s="441">
        <v>352</v>
      </c>
      <c r="C132" s="458">
        <v>14</v>
      </c>
      <c r="D132" s="459">
        <v>14.4</v>
      </c>
      <c r="E132" s="459">
        <v>14.48</v>
      </c>
      <c r="F132" s="459">
        <v>14.53</v>
      </c>
      <c r="G132" s="459">
        <v>14.6</v>
      </c>
      <c r="H132" s="460">
        <v>14.8</v>
      </c>
      <c r="I132" s="458">
        <v>14.22</v>
      </c>
      <c r="J132" s="459">
        <v>14.63</v>
      </c>
      <c r="K132" s="459">
        <v>14.71</v>
      </c>
      <c r="L132" s="459">
        <v>14.76</v>
      </c>
      <c r="M132" s="459">
        <v>14.83</v>
      </c>
      <c r="N132" s="460">
        <v>15.04</v>
      </c>
      <c r="O132" s="465">
        <v>23.33</v>
      </c>
      <c r="P132" s="465">
        <v>28</v>
      </c>
      <c r="Q132" s="473">
        <v>11.2</v>
      </c>
      <c r="R132" s="474">
        <v>11.52</v>
      </c>
      <c r="S132" s="474">
        <v>11.58</v>
      </c>
      <c r="T132" s="474">
        <v>11.62</v>
      </c>
      <c r="U132" s="474">
        <v>11.68</v>
      </c>
      <c r="V132" s="475">
        <v>11.84</v>
      </c>
      <c r="W132" s="473">
        <v>11.2</v>
      </c>
      <c r="X132" s="474">
        <v>11.52</v>
      </c>
      <c r="Y132" s="474">
        <v>11.58</v>
      </c>
      <c r="Z132" s="474">
        <v>11.62</v>
      </c>
      <c r="AA132" s="474">
        <v>11.68</v>
      </c>
      <c r="AB132" s="475">
        <v>11.84</v>
      </c>
      <c r="AC132" s="481">
        <v>18.670000000000002</v>
      </c>
      <c r="AD132" s="481">
        <v>22.4</v>
      </c>
    </row>
    <row r="133" spans="1:30" x14ac:dyDescent="0.25">
      <c r="A133" s="442"/>
      <c r="B133" s="441"/>
      <c r="C133" s="458"/>
      <c r="D133" s="459"/>
      <c r="E133" s="459"/>
      <c r="F133" s="459"/>
      <c r="G133" s="459"/>
      <c r="H133" s="460"/>
      <c r="I133" s="458"/>
      <c r="J133" s="459"/>
      <c r="K133" s="459"/>
      <c r="L133" s="459"/>
      <c r="M133" s="459"/>
      <c r="N133" s="460"/>
      <c r="O133" s="465"/>
      <c r="P133" s="465"/>
      <c r="Q133" s="470"/>
      <c r="R133" s="471"/>
      <c r="S133" s="471"/>
      <c r="T133" s="471"/>
      <c r="U133" s="471"/>
      <c r="V133" s="472"/>
      <c r="W133" s="470"/>
      <c r="X133" s="471"/>
      <c r="Y133" s="471"/>
      <c r="Z133" s="471"/>
      <c r="AA133" s="471"/>
      <c r="AB133" s="472"/>
      <c r="AC133" s="480"/>
      <c r="AD133" s="480"/>
    </row>
    <row r="134" spans="1:30" x14ac:dyDescent="0.25">
      <c r="A134" s="442">
        <v>384</v>
      </c>
      <c r="B134" s="441">
        <v>352</v>
      </c>
      <c r="C134" s="458">
        <v>14</v>
      </c>
      <c r="D134" s="459">
        <v>14.4</v>
      </c>
      <c r="E134" s="459">
        <v>14.48</v>
      </c>
      <c r="F134" s="459">
        <v>14.53</v>
      </c>
      <c r="G134" s="459">
        <v>14.6</v>
      </c>
      <c r="H134" s="460">
        <v>14.8</v>
      </c>
      <c r="I134" s="458">
        <v>14.22</v>
      </c>
      <c r="J134" s="459">
        <v>14.63</v>
      </c>
      <c r="K134" s="459">
        <v>14.71</v>
      </c>
      <c r="L134" s="459">
        <v>14.76</v>
      </c>
      <c r="M134" s="459">
        <v>14.83</v>
      </c>
      <c r="N134" s="460">
        <v>15.04</v>
      </c>
      <c r="O134" s="465">
        <v>23.33</v>
      </c>
      <c r="P134" s="465">
        <v>28</v>
      </c>
      <c r="Q134" s="473">
        <v>11.2</v>
      </c>
      <c r="R134" s="474">
        <v>11.52</v>
      </c>
      <c r="S134" s="474">
        <v>11.58</v>
      </c>
      <c r="T134" s="474">
        <v>11.62</v>
      </c>
      <c r="U134" s="474">
        <v>11.68</v>
      </c>
      <c r="V134" s="475">
        <v>11.84</v>
      </c>
      <c r="W134" s="473">
        <v>11.2</v>
      </c>
      <c r="X134" s="474">
        <v>11.52</v>
      </c>
      <c r="Y134" s="474">
        <v>11.58</v>
      </c>
      <c r="Z134" s="474">
        <v>11.62</v>
      </c>
      <c r="AA134" s="474">
        <v>11.68</v>
      </c>
      <c r="AB134" s="475">
        <v>11.84</v>
      </c>
      <c r="AC134" s="481">
        <v>18.670000000000002</v>
      </c>
      <c r="AD134" s="481">
        <v>22.4</v>
      </c>
    </row>
    <row r="135" spans="1:30" x14ac:dyDescent="0.25">
      <c r="A135" s="442"/>
      <c r="B135" s="441"/>
      <c r="C135" s="458"/>
      <c r="D135" s="459"/>
      <c r="E135" s="459"/>
      <c r="F135" s="459"/>
      <c r="G135" s="459"/>
      <c r="H135" s="460"/>
      <c r="I135" s="458"/>
      <c r="J135" s="459"/>
      <c r="K135" s="459"/>
      <c r="L135" s="459"/>
      <c r="M135" s="459"/>
      <c r="N135" s="460"/>
      <c r="O135" s="465"/>
      <c r="P135" s="465"/>
      <c r="Q135" s="470"/>
      <c r="R135" s="471"/>
      <c r="S135" s="471"/>
      <c r="T135" s="471"/>
      <c r="U135" s="471"/>
      <c r="V135" s="472"/>
      <c r="W135" s="470"/>
      <c r="X135" s="471"/>
      <c r="Y135" s="471"/>
      <c r="Z135" s="471"/>
      <c r="AA135" s="471"/>
      <c r="AB135" s="472"/>
      <c r="AC135" s="480"/>
      <c r="AD135" s="480"/>
    </row>
    <row r="136" spans="1:30" x14ac:dyDescent="0.25">
      <c r="A136" s="442">
        <v>385</v>
      </c>
      <c r="B136" s="441">
        <v>353</v>
      </c>
      <c r="C136" s="458">
        <v>14.04</v>
      </c>
      <c r="D136" s="459">
        <v>14.44</v>
      </c>
      <c r="E136" s="459">
        <v>14.53</v>
      </c>
      <c r="F136" s="459">
        <v>14.56</v>
      </c>
      <c r="G136" s="459">
        <v>14.64</v>
      </c>
      <c r="H136" s="460">
        <v>14.84</v>
      </c>
      <c r="I136" s="458">
        <v>14.26</v>
      </c>
      <c r="J136" s="459">
        <v>14.67</v>
      </c>
      <c r="K136" s="459">
        <v>14.76</v>
      </c>
      <c r="L136" s="459">
        <v>14.8</v>
      </c>
      <c r="M136" s="459">
        <v>14.87</v>
      </c>
      <c r="N136" s="460">
        <v>15.07</v>
      </c>
      <c r="O136" s="465">
        <v>23.4</v>
      </c>
      <c r="P136" s="465">
        <v>28.08</v>
      </c>
      <c r="Q136" s="473">
        <v>11.23</v>
      </c>
      <c r="R136" s="474">
        <v>11.55</v>
      </c>
      <c r="S136" s="474">
        <v>11.62</v>
      </c>
      <c r="T136" s="474">
        <v>11.65</v>
      </c>
      <c r="U136" s="474">
        <v>11.71</v>
      </c>
      <c r="V136" s="475">
        <v>11.87</v>
      </c>
      <c r="W136" s="473">
        <v>11.23</v>
      </c>
      <c r="X136" s="474">
        <v>11.55</v>
      </c>
      <c r="Y136" s="474">
        <v>11.62</v>
      </c>
      <c r="Z136" s="474">
        <v>11.65</v>
      </c>
      <c r="AA136" s="474">
        <v>11.71</v>
      </c>
      <c r="AB136" s="475">
        <v>11.87</v>
      </c>
      <c r="AC136" s="481">
        <v>18.72</v>
      </c>
      <c r="AD136" s="481">
        <v>22.46</v>
      </c>
    </row>
    <row r="137" spans="1:30" x14ac:dyDescent="0.25">
      <c r="A137" s="442"/>
      <c r="B137" s="441"/>
      <c r="C137" s="458"/>
      <c r="D137" s="459"/>
      <c r="E137" s="459"/>
      <c r="F137" s="459"/>
      <c r="G137" s="459"/>
      <c r="H137" s="460"/>
      <c r="I137" s="458"/>
      <c r="J137" s="459"/>
      <c r="K137" s="459"/>
      <c r="L137" s="459"/>
      <c r="M137" s="459"/>
      <c r="N137" s="460"/>
      <c r="O137" s="465"/>
      <c r="P137" s="465"/>
      <c r="Q137" s="470"/>
      <c r="R137" s="471"/>
      <c r="S137" s="471"/>
      <c r="T137" s="471"/>
      <c r="U137" s="471"/>
      <c r="V137" s="472"/>
      <c r="W137" s="470"/>
      <c r="X137" s="471"/>
      <c r="Y137" s="471"/>
      <c r="Z137" s="471"/>
      <c r="AA137" s="471"/>
      <c r="AB137" s="472"/>
      <c r="AC137" s="480"/>
      <c r="AD137" s="480"/>
    </row>
    <row r="138" spans="1:30" x14ac:dyDescent="0.25">
      <c r="A138" s="442">
        <v>386</v>
      </c>
      <c r="B138" s="441">
        <v>354</v>
      </c>
      <c r="C138" s="458">
        <v>14.09</v>
      </c>
      <c r="D138" s="459">
        <v>14.48</v>
      </c>
      <c r="E138" s="459">
        <v>14.56</v>
      </c>
      <c r="F138" s="459">
        <v>14.6</v>
      </c>
      <c r="G138" s="459">
        <v>14.68</v>
      </c>
      <c r="H138" s="460">
        <v>14.88</v>
      </c>
      <c r="I138" s="458">
        <v>14.31</v>
      </c>
      <c r="J138" s="459">
        <v>14.71</v>
      </c>
      <c r="K138" s="459">
        <v>14.8</v>
      </c>
      <c r="L138" s="459">
        <v>14.83</v>
      </c>
      <c r="M138" s="459">
        <v>14.91</v>
      </c>
      <c r="N138" s="460">
        <v>15.11</v>
      </c>
      <c r="O138" s="465">
        <v>23.48</v>
      </c>
      <c r="P138" s="465">
        <v>28.18</v>
      </c>
      <c r="Q138" s="473">
        <v>11.27</v>
      </c>
      <c r="R138" s="474">
        <v>11.58</v>
      </c>
      <c r="S138" s="474">
        <v>11.65</v>
      </c>
      <c r="T138" s="474">
        <v>11.68</v>
      </c>
      <c r="U138" s="474">
        <v>11.74</v>
      </c>
      <c r="V138" s="475">
        <v>11.9</v>
      </c>
      <c r="W138" s="473">
        <v>11.27</v>
      </c>
      <c r="X138" s="474">
        <v>11.58</v>
      </c>
      <c r="Y138" s="474">
        <v>11.65</v>
      </c>
      <c r="Z138" s="474">
        <v>11.68</v>
      </c>
      <c r="AA138" s="474">
        <v>11.74</v>
      </c>
      <c r="AB138" s="475">
        <v>11.9</v>
      </c>
      <c r="AC138" s="481">
        <v>18.78</v>
      </c>
      <c r="AD138" s="481">
        <v>22.54</v>
      </c>
    </row>
    <row r="139" spans="1:30" x14ac:dyDescent="0.25">
      <c r="A139" s="442"/>
      <c r="B139" s="441"/>
      <c r="C139" s="458"/>
      <c r="D139" s="459"/>
      <c r="E139" s="459"/>
      <c r="F139" s="459"/>
      <c r="G139" s="459"/>
      <c r="H139" s="460"/>
      <c r="I139" s="458"/>
      <c r="J139" s="459"/>
      <c r="K139" s="459"/>
      <c r="L139" s="459"/>
      <c r="M139" s="459"/>
      <c r="N139" s="460"/>
      <c r="O139" s="465"/>
      <c r="P139" s="465"/>
      <c r="Q139" s="470"/>
      <c r="R139" s="471"/>
      <c r="S139" s="471"/>
      <c r="T139" s="471"/>
      <c r="U139" s="471"/>
      <c r="V139" s="472"/>
      <c r="W139" s="470"/>
      <c r="X139" s="471"/>
      <c r="Y139" s="471"/>
      <c r="Z139" s="471"/>
      <c r="AA139" s="471"/>
      <c r="AB139" s="472"/>
      <c r="AC139" s="480"/>
      <c r="AD139" s="480"/>
    </row>
    <row r="140" spans="1:30" x14ac:dyDescent="0.25">
      <c r="A140" s="442">
        <v>387</v>
      </c>
      <c r="B140" s="441">
        <v>354</v>
      </c>
      <c r="C140" s="458">
        <v>14.09</v>
      </c>
      <c r="D140" s="459">
        <v>14.48</v>
      </c>
      <c r="E140" s="459">
        <v>14.56</v>
      </c>
      <c r="F140" s="459">
        <v>14.6</v>
      </c>
      <c r="G140" s="459">
        <v>14.68</v>
      </c>
      <c r="H140" s="460">
        <v>14.88</v>
      </c>
      <c r="I140" s="458">
        <v>14.31</v>
      </c>
      <c r="J140" s="459">
        <v>14.71</v>
      </c>
      <c r="K140" s="459">
        <v>14.8</v>
      </c>
      <c r="L140" s="459">
        <v>14.83</v>
      </c>
      <c r="M140" s="459">
        <v>14.91</v>
      </c>
      <c r="N140" s="460">
        <v>15.11</v>
      </c>
      <c r="O140" s="465">
        <v>23.48</v>
      </c>
      <c r="P140" s="465">
        <v>28.18</v>
      </c>
      <c r="Q140" s="473">
        <v>11.27</v>
      </c>
      <c r="R140" s="474">
        <v>11.58</v>
      </c>
      <c r="S140" s="474">
        <v>11.65</v>
      </c>
      <c r="T140" s="474">
        <v>11.68</v>
      </c>
      <c r="U140" s="474">
        <v>11.74</v>
      </c>
      <c r="V140" s="475">
        <v>11.9</v>
      </c>
      <c r="W140" s="473">
        <v>11.27</v>
      </c>
      <c r="X140" s="474">
        <v>11.58</v>
      </c>
      <c r="Y140" s="474">
        <v>11.65</v>
      </c>
      <c r="Z140" s="474">
        <v>11.68</v>
      </c>
      <c r="AA140" s="474">
        <v>11.74</v>
      </c>
      <c r="AB140" s="475">
        <v>11.9</v>
      </c>
      <c r="AC140" s="481">
        <v>18.78</v>
      </c>
      <c r="AD140" s="481">
        <v>22.54</v>
      </c>
    </row>
    <row r="141" spans="1:30" x14ac:dyDescent="0.25">
      <c r="A141" s="442"/>
      <c r="B141" s="441"/>
      <c r="C141" s="458"/>
      <c r="D141" s="459"/>
      <c r="E141" s="459"/>
      <c r="F141" s="459"/>
      <c r="G141" s="459"/>
      <c r="H141" s="460"/>
      <c r="I141" s="458"/>
      <c r="J141" s="459"/>
      <c r="K141" s="459"/>
      <c r="L141" s="459"/>
      <c r="M141" s="459"/>
      <c r="N141" s="460"/>
      <c r="O141" s="465"/>
      <c r="P141" s="465"/>
      <c r="Q141" s="470"/>
      <c r="R141" s="471"/>
      <c r="S141" s="471"/>
      <c r="T141" s="471"/>
      <c r="U141" s="471"/>
      <c r="V141" s="472"/>
      <c r="W141" s="470"/>
      <c r="X141" s="471"/>
      <c r="Y141" s="471"/>
      <c r="Z141" s="471"/>
      <c r="AA141" s="471"/>
      <c r="AB141" s="472"/>
      <c r="AC141" s="480"/>
      <c r="AD141" s="480"/>
    </row>
    <row r="142" spans="1:30" x14ac:dyDescent="0.25">
      <c r="A142" s="442">
        <v>388</v>
      </c>
      <c r="B142" s="441">
        <v>355</v>
      </c>
      <c r="C142" s="458">
        <v>14.13</v>
      </c>
      <c r="D142" s="459">
        <v>14.53</v>
      </c>
      <c r="E142" s="459">
        <v>14.6</v>
      </c>
      <c r="F142" s="459">
        <v>14.64</v>
      </c>
      <c r="G142" s="459">
        <v>14.71</v>
      </c>
      <c r="H142" s="460">
        <v>14.91</v>
      </c>
      <c r="I142" s="458">
        <v>14.35</v>
      </c>
      <c r="J142" s="459">
        <v>14.76</v>
      </c>
      <c r="K142" s="459">
        <v>14.83</v>
      </c>
      <c r="L142" s="459">
        <v>14.87</v>
      </c>
      <c r="M142" s="459">
        <v>14.95</v>
      </c>
      <c r="N142" s="460">
        <v>15.15</v>
      </c>
      <c r="O142" s="465">
        <v>23.55</v>
      </c>
      <c r="P142" s="465">
        <v>28.26</v>
      </c>
      <c r="Q142" s="473">
        <v>11.3</v>
      </c>
      <c r="R142" s="474">
        <v>11.62</v>
      </c>
      <c r="S142" s="474">
        <v>11.68</v>
      </c>
      <c r="T142" s="474">
        <v>11.71</v>
      </c>
      <c r="U142" s="474">
        <v>11.77</v>
      </c>
      <c r="V142" s="475">
        <v>11.93</v>
      </c>
      <c r="W142" s="473">
        <v>11.3</v>
      </c>
      <c r="X142" s="474">
        <v>11.62</v>
      </c>
      <c r="Y142" s="474">
        <v>11.68</v>
      </c>
      <c r="Z142" s="474">
        <v>11.71</v>
      </c>
      <c r="AA142" s="474">
        <v>11.77</v>
      </c>
      <c r="AB142" s="475">
        <v>11.93</v>
      </c>
      <c r="AC142" s="481">
        <v>18.829999999999998</v>
      </c>
      <c r="AD142" s="481">
        <v>22.6</v>
      </c>
    </row>
    <row r="143" spans="1:30" x14ac:dyDescent="0.25">
      <c r="A143" s="442"/>
      <c r="B143" s="441"/>
      <c r="C143" s="458"/>
      <c r="D143" s="459"/>
      <c r="E143" s="459"/>
      <c r="F143" s="459"/>
      <c r="G143" s="459"/>
      <c r="H143" s="460"/>
      <c r="I143" s="458"/>
      <c r="J143" s="459"/>
      <c r="K143" s="459"/>
      <c r="L143" s="459"/>
      <c r="M143" s="459"/>
      <c r="N143" s="460"/>
      <c r="O143" s="465"/>
      <c r="P143" s="465"/>
      <c r="Q143" s="470"/>
      <c r="R143" s="471"/>
      <c r="S143" s="471"/>
      <c r="T143" s="471"/>
      <c r="U143" s="471"/>
      <c r="V143" s="472"/>
      <c r="W143" s="470"/>
      <c r="X143" s="471"/>
      <c r="Y143" s="471"/>
      <c r="Z143" s="471"/>
      <c r="AA143" s="471"/>
      <c r="AB143" s="472"/>
      <c r="AC143" s="480"/>
      <c r="AD143" s="480"/>
    </row>
    <row r="144" spans="1:30" x14ac:dyDescent="0.25">
      <c r="A144" s="442">
        <v>389</v>
      </c>
      <c r="B144" s="441">
        <v>356</v>
      </c>
      <c r="C144" s="458">
        <v>14.16</v>
      </c>
      <c r="D144" s="459">
        <v>14.56</v>
      </c>
      <c r="E144" s="459">
        <v>14.64</v>
      </c>
      <c r="F144" s="459">
        <v>14.68</v>
      </c>
      <c r="G144" s="459">
        <v>14.76</v>
      </c>
      <c r="H144" s="460">
        <v>14.96</v>
      </c>
      <c r="I144" s="458">
        <v>14.39</v>
      </c>
      <c r="J144" s="459">
        <v>14.8</v>
      </c>
      <c r="K144" s="459">
        <v>14.87</v>
      </c>
      <c r="L144" s="459">
        <v>14.91</v>
      </c>
      <c r="M144" s="459">
        <v>15</v>
      </c>
      <c r="N144" s="460">
        <v>15.2</v>
      </c>
      <c r="O144" s="465">
        <v>23.6</v>
      </c>
      <c r="P144" s="465">
        <v>28.32</v>
      </c>
      <c r="Q144" s="473">
        <v>11.33</v>
      </c>
      <c r="R144" s="474">
        <v>11.65</v>
      </c>
      <c r="S144" s="474">
        <v>11.71</v>
      </c>
      <c r="T144" s="474">
        <v>11.74</v>
      </c>
      <c r="U144" s="474">
        <v>11.81</v>
      </c>
      <c r="V144" s="475">
        <v>11.97</v>
      </c>
      <c r="W144" s="473">
        <v>11.33</v>
      </c>
      <c r="X144" s="474">
        <v>11.65</v>
      </c>
      <c r="Y144" s="474">
        <v>11.71</v>
      </c>
      <c r="Z144" s="474">
        <v>11.74</v>
      </c>
      <c r="AA144" s="474">
        <v>11.81</v>
      </c>
      <c r="AB144" s="475">
        <v>11.97</v>
      </c>
      <c r="AC144" s="481">
        <v>18.88</v>
      </c>
      <c r="AD144" s="481">
        <v>22.66</v>
      </c>
    </row>
    <row r="145" spans="1:30" x14ac:dyDescent="0.25">
      <c r="A145" s="442"/>
      <c r="B145" s="441"/>
      <c r="C145" s="458"/>
      <c r="D145" s="459"/>
      <c r="E145" s="459"/>
      <c r="F145" s="459"/>
      <c r="G145" s="459"/>
      <c r="H145" s="460"/>
      <c r="I145" s="458"/>
      <c r="J145" s="459"/>
      <c r="K145" s="459"/>
      <c r="L145" s="459"/>
      <c r="M145" s="459"/>
      <c r="N145" s="460"/>
      <c r="O145" s="465"/>
      <c r="P145" s="465"/>
      <c r="Q145" s="470"/>
      <c r="R145" s="471"/>
      <c r="S145" s="471"/>
      <c r="T145" s="471"/>
      <c r="U145" s="471"/>
      <c r="V145" s="472"/>
      <c r="W145" s="470"/>
      <c r="X145" s="471"/>
      <c r="Y145" s="471"/>
      <c r="Z145" s="471"/>
      <c r="AA145" s="471"/>
      <c r="AB145" s="472"/>
      <c r="AC145" s="480"/>
      <c r="AD145" s="480"/>
    </row>
    <row r="146" spans="1:30" x14ac:dyDescent="0.25">
      <c r="A146" s="442">
        <v>390</v>
      </c>
      <c r="B146" s="441">
        <v>357</v>
      </c>
      <c r="C146" s="458">
        <v>14.2</v>
      </c>
      <c r="D146" s="459">
        <v>14.6</v>
      </c>
      <c r="E146" s="459">
        <v>14.68</v>
      </c>
      <c r="F146" s="459">
        <v>14.71</v>
      </c>
      <c r="G146" s="459">
        <v>14.8</v>
      </c>
      <c r="H146" s="460">
        <v>15</v>
      </c>
      <c r="I146" s="458">
        <v>14.43</v>
      </c>
      <c r="J146" s="459">
        <v>14.83</v>
      </c>
      <c r="K146" s="459">
        <v>14.91</v>
      </c>
      <c r="L146" s="459">
        <v>14.95</v>
      </c>
      <c r="M146" s="459">
        <v>15.04</v>
      </c>
      <c r="N146" s="460">
        <v>15.24</v>
      </c>
      <c r="O146" s="465">
        <v>23.67</v>
      </c>
      <c r="P146" s="465">
        <v>28.4</v>
      </c>
      <c r="Q146" s="473">
        <v>11.36</v>
      </c>
      <c r="R146" s="474">
        <v>11.68</v>
      </c>
      <c r="S146" s="474">
        <v>11.74</v>
      </c>
      <c r="T146" s="474">
        <v>11.77</v>
      </c>
      <c r="U146" s="474">
        <v>11.84</v>
      </c>
      <c r="V146" s="475">
        <v>12</v>
      </c>
      <c r="W146" s="473">
        <v>11.36</v>
      </c>
      <c r="X146" s="474">
        <v>11.68</v>
      </c>
      <c r="Y146" s="474">
        <v>11.74</v>
      </c>
      <c r="Z146" s="474">
        <v>11.77</v>
      </c>
      <c r="AA146" s="474">
        <v>11.84</v>
      </c>
      <c r="AB146" s="475">
        <v>12</v>
      </c>
      <c r="AC146" s="481">
        <v>18.93</v>
      </c>
      <c r="AD146" s="481">
        <v>22.72</v>
      </c>
    </row>
    <row r="147" spans="1:30" x14ac:dyDescent="0.25">
      <c r="A147" s="442"/>
      <c r="B147" s="441"/>
      <c r="C147" s="458"/>
      <c r="D147" s="459"/>
      <c r="E147" s="459"/>
      <c r="F147" s="459"/>
      <c r="G147" s="459"/>
      <c r="H147" s="460"/>
      <c r="I147" s="458"/>
      <c r="J147" s="459"/>
      <c r="K147" s="459"/>
      <c r="L147" s="459"/>
      <c r="M147" s="459"/>
      <c r="N147" s="460"/>
      <c r="O147" s="465"/>
      <c r="P147" s="465"/>
      <c r="Q147" s="470"/>
      <c r="R147" s="471"/>
      <c r="S147" s="471"/>
      <c r="T147" s="471"/>
      <c r="U147" s="471"/>
      <c r="V147" s="472"/>
      <c r="W147" s="470"/>
      <c r="X147" s="471"/>
      <c r="Y147" s="471"/>
      <c r="Z147" s="471"/>
      <c r="AA147" s="471"/>
      <c r="AB147" s="472"/>
      <c r="AC147" s="480"/>
      <c r="AD147" s="480"/>
    </row>
    <row r="148" spans="1:30" x14ac:dyDescent="0.25">
      <c r="A148" s="442">
        <v>391</v>
      </c>
      <c r="B148" s="441">
        <v>357</v>
      </c>
      <c r="C148" s="458">
        <v>14.2</v>
      </c>
      <c r="D148" s="459">
        <v>14.6</v>
      </c>
      <c r="E148" s="459">
        <v>14.68</v>
      </c>
      <c r="F148" s="459">
        <v>14.71</v>
      </c>
      <c r="G148" s="459">
        <v>14.8</v>
      </c>
      <c r="H148" s="460">
        <v>15</v>
      </c>
      <c r="I148" s="458">
        <v>14.43</v>
      </c>
      <c r="J148" s="459">
        <v>14.83</v>
      </c>
      <c r="K148" s="459">
        <v>14.91</v>
      </c>
      <c r="L148" s="459">
        <v>14.95</v>
      </c>
      <c r="M148" s="459">
        <v>15.04</v>
      </c>
      <c r="N148" s="460">
        <v>15.24</v>
      </c>
      <c r="O148" s="465">
        <v>23.67</v>
      </c>
      <c r="P148" s="465">
        <v>28.4</v>
      </c>
      <c r="Q148" s="473">
        <v>11.36</v>
      </c>
      <c r="R148" s="474">
        <v>11.68</v>
      </c>
      <c r="S148" s="474">
        <v>11.74</v>
      </c>
      <c r="T148" s="474">
        <v>11.77</v>
      </c>
      <c r="U148" s="474">
        <v>11.84</v>
      </c>
      <c r="V148" s="475">
        <v>12</v>
      </c>
      <c r="W148" s="473">
        <v>11.36</v>
      </c>
      <c r="X148" s="474">
        <v>11.68</v>
      </c>
      <c r="Y148" s="474">
        <v>11.74</v>
      </c>
      <c r="Z148" s="474">
        <v>11.77</v>
      </c>
      <c r="AA148" s="474">
        <v>11.84</v>
      </c>
      <c r="AB148" s="475">
        <v>12</v>
      </c>
      <c r="AC148" s="481">
        <v>18.93</v>
      </c>
      <c r="AD148" s="481">
        <v>22.72</v>
      </c>
    </row>
    <row r="149" spans="1:30" x14ac:dyDescent="0.25">
      <c r="A149" s="442"/>
      <c r="B149" s="441"/>
      <c r="C149" s="458"/>
      <c r="D149" s="459"/>
      <c r="E149" s="459"/>
      <c r="F149" s="459"/>
      <c r="G149" s="459"/>
      <c r="H149" s="460"/>
      <c r="I149" s="458"/>
      <c r="J149" s="459"/>
      <c r="K149" s="459"/>
      <c r="L149" s="459"/>
      <c r="M149" s="459"/>
      <c r="N149" s="460"/>
      <c r="O149" s="465"/>
      <c r="P149" s="465"/>
      <c r="Q149" s="470"/>
      <c r="R149" s="471"/>
      <c r="S149" s="471"/>
      <c r="T149" s="471"/>
      <c r="U149" s="471"/>
      <c r="V149" s="472"/>
      <c r="W149" s="470"/>
      <c r="X149" s="471"/>
      <c r="Y149" s="471"/>
      <c r="Z149" s="471"/>
      <c r="AA149" s="471"/>
      <c r="AB149" s="472"/>
      <c r="AC149" s="480"/>
      <c r="AD149" s="480"/>
    </row>
    <row r="150" spans="1:30" x14ac:dyDescent="0.25">
      <c r="A150" s="442">
        <v>392</v>
      </c>
      <c r="B150" s="441">
        <v>357</v>
      </c>
      <c r="C150" s="458">
        <v>14.2</v>
      </c>
      <c r="D150" s="459">
        <v>14.6</v>
      </c>
      <c r="E150" s="459">
        <v>14.68</v>
      </c>
      <c r="F150" s="459">
        <v>14.71</v>
      </c>
      <c r="G150" s="459">
        <v>14.8</v>
      </c>
      <c r="H150" s="460">
        <v>15</v>
      </c>
      <c r="I150" s="458">
        <v>14.43</v>
      </c>
      <c r="J150" s="459">
        <v>14.83</v>
      </c>
      <c r="K150" s="459">
        <v>14.91</v>
      </c>
      <c r="L150" s="459">
        <v>14.95</v>
      </c>
      <c r="M150" s="459">
        <v>15.04</v>
      </c>
      <c r="N150" s="460">
        <v>15.24</v>
      </c>
      <c r="O150" s="465">
        <v>23.67</v>
      </c>
      <c r="P150" s="465">
        <v>28.4</v>
      </c>
      <c r="Q150" s="473">
        <v>11.36</v>
      </c>
      <c r="R150" s="474">
        <v>11.68</v>
      </c>
      <c r="S150" s="474">
        <v>11.74</v>
      </c>
      <c r="T150" s="474">
        <v>11.77</v>
      </c>
      <c r="U150" s="474">
        <v>11.84</v>
      </c>
      <c r="V150" s="475">
        <v>12</v>
      </c>
      <c r="W150" s="473">
        <v>11.36</v>
      </c>
      <c r="X150" s="474">
        <v>11.68</v>
      </c>
      <c r="Y150" s="474">
        <v>11.74</v>
      </c>
      <c r="Z150" s="474">
        <v>11.77</v>
      </c>
      <c r="AA150" s="474">
        <v>11.84</v>
      </c>
      <c r="AB150" s="475">
        <v>12</v>
      </c>
      <c r="AC150" s="481">
        <v>18.93</v>
      </c>
      <c r="AD150" s="481">
        <v>22.72</v>
      </c>
    </row>
    <row r="151" spans="1:30" x14ac:dyDescent="0.25">
      <c r="A151" s="442"/>
      <c r="B151" s="441"/>
      <c r="C151" s="458"/>
      <c r="D151" s="459"/>
      <c r="E151" s="459"/>
      <c r="F151" s="459"/>
      <c r="G151" s="459"/>
      <c r="H151" s="460"/>
      <c r="I151" s="458"/>
      <c r="J151" s="459"/>
      <c r="K151" s="459"/>
      <c r="L151" s="459"/>
      <c r="M151" s="459"/>
      <c r="N151" s="460"/>
      <c r="O151" s="465"/>
      <c r="P151" s="465"/>
      <c r="Q151" s="470"/>
      <c r="R151" s="471"/>
      <c r="S151" s="471"/>
      <c r="T151" s="471"/>
      <c r="U151" s="471"/>
      <c r="V151" s="472"/>
      <c r="W151" s="470"/>
      <c r="X151" s="471"/>
      <c r="Y151" s="471"/>
      <c r="Z151" s="471"/>
      <c r="AA151" s="471"/>
      <c r="AB151" s="472"/>
      <c r="AC151" s="480"/>
      <c r="AD151" s="480"/>
    </row>
    <row r="152" spans="1:30" x14ac:dyDescent="0.25">
      <c r="A152" s="442">
        <v>393</v>
      </c>
      <c r="B152" s="441">
        <v>358</v>
      </c>
      <c r="C152" s="458">
        <v>14.24</v>
      </c>
      <c r="D152" s="459">
        <v>14.64</v>
      </c>
      <c r="E152" s="459">
        <v>14.71</v>
      </c>
      <c r="F152" s="459">
        <v>14.76</v>
      </c>
      <c r="G152" s="459">
        <v>14.84</v>
      </c>
      <c r="H152" s="460">
        <v>15.04</v>
      </c>
      <c r="I152" s="458">
        <v>14.47</v>
      </c>
      <c r="J152" s="459">
        <v>14.87</v>
      </c>
      <c r="K152" s="459">
        <v>14.95</v>
      </c>
      <c r="L152" s="459">
        <v>15</v>
      </c>
      <c r="M152" s="459">
        <v>15.07</v>
      </c>
      <c r="N152" s="460">
        <v>15.28</v>
      </c>
      <c r="O152" s="465">
        <v>23.73</v>
      </c>
      <c r="P152" s="465">
        <v>28.48</v>
      </c>
      <c r="Q152" s="473">
        <v>11.39</v>
      </c>
      <c r="R152" s="474">
        <v>11.71</v>
      </c>
      <c r="S152" s="474">
        <v>11.77</v>
      </c>
      <c r="T152" s="474">
        <v>11.81</v>
      </c>
      <c r="U152" s="474">
        <v>11.87</v>
      </c>
      <c r="V152" s="475">
        <v>12.03</v>
      </c>
      <c r="W152" s="473">
        <v>11.39</v>
      </c>
      <c r="X152" s="474">
        <v>11.71</v>
      </c>
      <c r="Y152" s="474">
        <v>11.77</v>
      </c>
      <c r="Z152" s="474">
        <v>11.81</v>
      </c>
      <c r="AA152" s="474">
        <v>11.87</v>
      </c>
      <c r="AB152" s="475">
        <v>12.03</v>
      </c>
      <c r="AC152" s="481">
        <v>18.98</v>
      </c>
      <c r="AD152" s="481">
        <v>22.78</v>
      </c>
    </row>
    <row r="153" spans="1:30" x14ac:dyDescent="0.25">
      <c r="A153" s="442"/>
      <c r="B153" s="441"/>
      <c r="C153" s="458"/>
      <c r="D153" s="459"/>
      <c r="E153" s="459"/>
      <c r="F153" s="459"/>
      <c r="G153" s="459"/>
      <c r="H153" s="460"/>
      <c r="I153" s="458"/>
      <c r="J153" s="459"/>
      <c r="K153" s="459"/>
      <c r="L153" s="459"/>
      <c r="M153" s="459"/>
      <c r="N153" s="460"/>
      <c r="O153" s="465"/>
      <c r="P153" s="465"/>
      <c r="Q153" s="470"/>
      <c r="R153" s="471"/>
      <c r="S153" s="471"/>
      <c r="T153" s="471"/>
      <c r="U153" s="471"/>
      <c r="V153" s="472"/>
      <c r="W153" s="470"/>
      <c r="X153" s="471"/>
      <c r="Y153" s="471"/>
      <c r="Z153" s="471"/>
      <c r="AA153" s="471"/>
      <c r="AB153" s="472"/>
      <c r="AC153" s="480"/>
      <c r="AD153" s="480"/>
    </row>
    <row r="154" spans="1:30" x14ac:dyDescent="0.25">
      <c r="A154" s="442">
        <v>394</v>
      </c>
      <c r="B154" s="441">
        <v>359</v>
      </c>
      <c r="C154" s="458">
        <v>14.28</v>
      </c>
      <c r="D154" s="459">
        <v>14.68</v>
      </c>
      <c r="E154" s="459">
        <v>14.76</v>
      </c>
      <c r="F154" s="459">
        <v>14.8</v>
      </c>
      <c r="G154" s="459">
        <v>14.88</v>
      </c>
      <c r="H154" s="460">
        <v>15.08</v>
      </c>
      <c r="I154" s="458">
        <v>14.5</v>
      </c>
      <c r="J154" s="459">
        <v>14.91</v>
      </c>
      <c r="K154" s="459">
        <v>15</v>
      </c>
      <c r="L154" s="459">
        <v>15.04</v>
      </c>
      <c r="M154" s="459">
        <v>15.11</v>
      </c>
      <c r="N154" s="460">
        <v>15.32</v>
      </c>
      <c r="O154" s="465">
        <v>23.8</v>
      </c>
      <c r="P154" s="465">
        <v>28.56</v>
      </c>
      <c r="Q154" s="473">
        <v>11.42</v>
      </c>
      <c r="R154" s="474">
        <v>11.74</v>
      </c>
      <c r="S154" s="474">
        <v>11.81</v>
      </c>
      <c r="T154" s="474">
        <v>11.84</v>
      </c>
      <c r="U154" s="474">
        <v>11.9</v>
      </c>
      <c r="V154" s="475">
        <v>12.06</v>
      </c>
      <c r="W154" s="473">
        <v>11.42</v>
      </c>
      <c r="X154" s="474">
        <v>11.74</v>
      </c>
      <c r="Y154" s="474">
        <v>11.81</v>
      </c>
      <c r="Z154" s="474">
        <v>11.84</v>
      </c>
      <c r="AA154" s="474">
        <v>11.9</v>
      </c>
      <c r="AB154" s="475">
        <v>12.06</v>
      </c>
      <c r="AC154" s="481">
        <v>19.03</v>
      </c>
      <c r="AD154" s="481">
        <v>22.84</v>
      </c>
    </row>
    <row r="155" spans="1:30" x14ac:dyDescent="0.25">
      <c r="A155" s="442"/>
      <c r="B155" s="441"/>
      <c r="C155" s="458"/>
      <c r="D155" s="459"/>
      <c r="E155" s="459"/>
      <c r="F155" s="459"/>
      <c r="G155" s="459"/>
      <c r="H155" s="460"/>
      <c r="I155" s="458"/>
      <c r="J155" s="459"/>
      <c r="K155" s="459"/>
      <c r="L155" s="459"/>
      <c r="M155" s="459"/>
      <c r="N155" s="460"/>
      <c r="O155" s="465"/>
      <c r="P155" s="465"/>
      <c r="Q155" s="470"/>
      <c r="R155" s="471"/>
      <c r="S155" s="471"/>
      <c r="T155" s="471"/>
      <c r="U155" s="471"/>
      <c r="V155" s="472"/>
      <c r="W155" s="470"/>
      <c r="X155" s="471"/>
      <c r="Y155" s="471"/>
      <c r="Z155" s="471"/>
      <c r="AA155" s="471"/>
      <c r="AB155" s="472"/>
      <c r="AC155" s="480"/>
      <c r="AD155" s="480"/>
    </row>
    <row r="156" spans="1:30" x14ac:dyDescent="0.25">
      <c r="A156" s="442">
        <v>395</v>
      </c>
      <c r="B156" s="441">
        <v>359</v>
      </c>
      <c r="C156" s="458">
        <v>14.28</v>
      </c>
      <c r="D156" s="459">
        <v>14.68</v>
      </c>
      <c r="E156" s="459">
        <v>14.76</v>
      </c>
      <c r="F156" s="459">
        <v>14.8</v>
      </c>
      <c r="G156" s="459">
        <v>14.88</v>
      </c>
      <c r="H156" s="460">
        <v>15.08</v>
      </c>
      <c r="I156" s="458">
        <v>14.5</v>
      </c>
      <c r="J156" s="459">
        <v>14.91</v>
      </c>
      <c r="K156" s="459">
        <v>15</v>
      </c>
      <c r="L156" s="459">
        <v>15.04</v>
      </c>
      <c r="M156" s="459">
        <v>15.11</v>
      </c>
      <c r="N156" s="460">
        <v>15.32</v>
      </c>
      <c r="O156" s="465">
        <v>23.8</v>
      </c>
      <c r="P156" s="465">
        <v>28.56</v>
      </c>
      <c r="Q156" s="473">
        <v>11.42</v>
      </c>
      <c r="R156" s="474">
        <v>11.74</v>
      </c>
      <c r="S156" s="474">
        <v>11.81</v>
      </c>
      <c r="T156" s="474">
        <v>11.84</v>
      </c>
      <c r="U156" s="474">
        <v>11.9</v>
      </c>
      <c r="V156" s="475">
        <v>12.06</v>
      </c>
      <c r="W156" s="473">
        <v>11.42</v>
      </c>
      <c r="X156" s="474">
        <v>11.74</v>
      </c>
      <c r="Y156" s="474">
        <v>11.81</v>
      </c>
      <c r="Z156" s="474">
        <v>11.84</v>
      </c>
      <c r="AA156" s="474">
        <v>11.9</v>
      </c>
      <c r="AB156" s="475">
        <v>12.06</v>
      </c>
      <c r="AC156" s="481">
        <v>19.03</v>
      </c>
      <c r="AD156" s="481">
        <v>22.84</v>
      </c>
    </row>
    <row r="157" spans="1:30" x14ac:dyDescent="0.25">
      <c r="A157" s="442"/>
      <c r="B157" s="441"/>
      <c r="C157" s="458"/>
      <c r="D157" s="459"/>
      <c r="E157" s="459"/>
      <c r="F157" s="459"/>
      <c r="G157" s="459"/>
      <c r="H157" s="460"/>
      <c r="I157" s="458"/>
      <c r="J157" s="459"/>
      <c r="K157" s="459"/>
      <c r="L157" s="459"/>
      <c r="M157" s="459"/>
      <c r="N157" s="460"/>
      <c r="O157" s="465"/>
      <c r="P157" s="465"/>
      <c r="Q157" s="470"/>
      <c r="R157" s="471"/>
      <c r="S157" s="471"/>
      <c r="T157" s="471"/>
      <c r="U157" s="471"/>
      <c r="V157" s="472"/>
      <c r="W157" s="470"/>
      <c r="X157" s="471"/>
      <c r="Y157" s="471"/>
      <c r="Z157" s="471"/>
      <c r="AA157" s="471"/>
      <c r="AB157" s="472"/>
      <c r="AC157" s="480"/>
      <c r="AD157" s="480"/>
    </row>
    <row r="158" spans="1:30" x14ac:dyDescent="0.25">
      <c r="A158" s="442">
        <v>396</v>
      </c>
      <c r="B158" s="441">
        <v>360</v>
      </c>
      <c r="C158" s="458">
        <v>14.33</v>
      </c>
      <c r="D158" s="459">
        <v>14.71</v>
      </c>
      <c r="E158" s="459">
        <v>14.8</v>
      </c>
      <c r="F158" s="459">
        <v>14.84</v>
      </c>
      <c r="G158" s="459">
        <v>14.91</v>
      </c>
      <c r="H158" s="460">
        <v>15.11</v>
      </c>
      <c r="I158" s="458">
        <v>14.55</v>
      </c>
      <c r="J158" s="459">
        <v>14.95</v>
      </c>
      <c r="K158" s="459">
        <v>15.04</v>
      </c>
      <c r="L158" s="459">
        <v>15.07</v>
      </c>
      <c r="M158" s="459">
        <v>15.15</v>
      </c>
      <c r="N158" s="460">
        <v>15.35</v>
      </c>
      <c r="O158" s="465">
        <v>23.88</v>
      </c>
      <c r="P158" s="465">
        <v>28.66</v>
      </c>
      <c r="Q158" s="473">
        <v>11.46</v>
      </c>
      <c r="R158" s="474">
        <v>11.77</v>
      </c>
      <c r="S158" s="474">
        <v>11.84</v>
      </c>
      <c r="T158" s="474">
        <v>11.87</v>
      </c>
      <c r="U158" s="474">
        <v>11.93</v>
      </c>
      <c r="V158" s="475">
        <v>12.09</v>
      </c>
      <c r="W158" s="473">
        <v>11.46</v>
      </c>
      <c r="X158" s="474">
        <v>11.77</v>
      </c>
      <c r="Y158" s="474">
        <v>11.84</v>
      </c>
      <c r="Z158" s="474">
        <v>11.87</v>
      </c>
      <c r="AA158" s="474">
        <v>11.93</v>
      </c>
      <c r="AB158" s="475">
        <v>12.09</v>
      </c>
      <c r="AC158" s="481">
        <v>19.100000000000001</v>
      </c>
      <c r="AD158" s="481">
        <v>22.92</v>
      </c>
    </row>
    <row r="159" spans="1:30" x14ac:dyDescent="0.25">
      <c r="A159" s="442"/>
      <c r="B159" s="441"/>
      <c r="C159" s="458"/>
      <c r="D159" s="459"/>
      <c r="E159" s="459"/>
      <c r="F159" s="459"/>
      <c r="G159" s="459"/>
      <c r="H159" s="460"/>
      <c r="I159" s="458"/>
      <c r="J159" s="459"/>
      <c r="K159" s="459"/>
      <c r="L159" s="459"/>
      <c r="M159" s="459"/>
      <c r="N159" s="460"/>
      <c r="O159" s="465"/>
      <c r="P159" s="465"/>
      <c r="Q159" s="470"/>
      <c r="R159" s="471"/>
      <c r="S159" s="471"/>
      <c r="T159" s="471"/>
      <c r="U159" s="471"/>
      <c r="V159" s="472"/>
      <c r="W159" s="470"/>
      <c r="X159" s="471"/>
      <c r="Y159" s="471"/>
      <c r="Z159" s="471"/>
      <c r="AA159" s="471"/>
      <c r="AB159" s="472"/>
      <c r="AC159" s="480"/>
      <c r="AD159" s="480"/>
    </row>
    <row r="160" spans="1:30" x14ac:dyDescent="0.25">
      <c r="A160" s="442">
        <v>397</v>
      </c>
      <c r="B160" s="441">
        <v>361</v>
      </c>
      <c r="C160" s="458">
        <v>14.36</v>
      </c>
      <c r="D160" s="459">
        <v>14.76</v>
      </c>
      <c r="E160" s="459">
        <v>14.84</v>
      </c>
      <c r="F160" s="459">
        <v>14.88</v>
      </c>
      <c r="G160" s="459">
        <v>14.96</v>
      </c>
      <c r="H160" s="460">
        <v>15.15</v>
      </c>
      <c r="I160" s="458">
        <v>14.59</v>
      </c>
      <c r="J160" s="459">
        <v>15</v>
      </c>
      <c r="K160" s="459">
        <v>15.07</v>
      </c>
      <c r="L160" s="459">
        <v>15.11</v>
      </c>
      <c r="M160" s="459">
        <v>15.2</v>
      </c>
      <c r="N160" s="460">
        <v>15.39</v>
      </c>
      <c r="O160" s="465">
        <v>23.93</v>
      </c>
      <c r="P160" s="465">
        <v>28.72</v>
      </c>
      <c r="Q160" s="473">
        <v>11.49</v>
      </c>
      <c r="R160" s="474">
        <v>11.81</v>
      </c>
      <c r="S160" s="474">
        <v>11.87</v>
      </c>
      <c r="T160" s="474">
        <v>11.9</v>
      </c>
      <c r="U160" s="474">
        <v>11.97</v>
      </c>
      <c r="V160" s="475">
        <v>12.12</v>
      </c>
      <c r="W160" s="473">
        <v>11.49</v>
      </c>
      <c r="X160" s="474">
        <v>11.81</v>
      </c>
      <c r="Y160" s="474">
        <v>11.87</v>
      </c>
      <c r="Z160" s="474">
        <v>11.9</v>
      </c>
      <c r="AA160" s="474">
        <v>11.97</v>
      </c>
      <c r="AB160" s="475">
        <v>12.12</v>
      </c>
      <c r="AC160" s="481">
        <v>19.149999999999999</v>
      </c>
      <c r="AD160" s="481">
        <v>22.98</v>
      </c>
    </row>
    <row r="161" spans="1:30" x14ac:dyDescent="0.25">
      <c r="A161" s="442"/>
      <c r="B161" s="441"/>
      <c r="C161" s="458"/>
      <c r="D161" s="459"/>
      <c r="E161" s="459"/>
      <c r="F161" s="459"/>
      <c r="G161" s="459"/>
      <c r="H161" s="460"/>
      <c r="I161" s="458"/>
      <c r="J161" s="459"/>
      <c r="K161" s="459"/>
      <c r="L161" s="459"/>
      <c r="M161" s="459"/>
      <c r="N161" s="460"/>
      <c r="O161" s="465"/>
      <c r="P161" s="465"/>
      <c r="Q161" s="470"/>
      <c r="R161" s="471"/>
      <c r="S161" s="471"/>
      <c r="T161" s="471"/>
      <c r="U161" s="471"/>
      <c r="V161" s="472"/>
      <c r="W161" s="470"/>
      <c r="X161" s="471"/>
      <c r="Y161" s="471"/>
      <c r="Z161" s="471"/>
      <c r="AA161" s="471"/>
      <c r="AB161" s="472"/>
      <c r="AC161" s="480"/>
      <c r="AD161" s="480"/>
    </row>
    <row r="162" spans="1:30" x14ac:dyDescent="0.25">
      <c r="A162" s="442">
        <v>398</v>
      </c>
      <c r="B162" s="441">
        <v>362</v>
      </c>
      <c r="C162" s="458">
        <v>14.4</v>
      </c>
      <c r="D162" s="459">
        <v>14.8</v>
      </c>
      <c r="E162" s="459">
        <v>14.88</v>
      </c>
      <c r="F162" s="459">
        <v>14.91</v>
      </c>
      <c r="G162" s="459">
        <v>15</v>
      </c>
      <c r="H162" s="460">
        <v>15.2</v>
      </c>
      <c r="I162" s="458">
        <v>14.63</v>
      </c>
      <c r="J162" s="459">
        <v>15.04</v>
      </c>
      <c r="K162" s="459">
        <v>15.11</v>
      </c>
      <c r="L162" s="459">
        <v>15.15</v>
      </c>
      <c r="M162" s="459">
        <v>15.24</v>
      </c>
      <c r="N162" s="460">
        <v>15.44</v>
      </c>
      <c r="O162" s="465">
        <v>24</v>
      </c>
      <c r="P162" s="465">
        <v>28.8</v>
      </c>
      <c r="Q162" s="473">
        <v>11.52</v>
      </c>
      <c r="R162" s="474">
        <v>11.84</v>
      </c>
      <c r="S162" s="474">
        <v>11.9</v>
      </c>
      <c r="T162" s="474">
        <v>11.93</v>
      </c>
      <c r="U162" s="474">
        <v>12</v>
      </c>
      <c r="V162" s="475">
        <v>12.16</v>
      </c>
      <c r="W162" s="473">
        <v>11.52</v>
      </c>
      <c r="X162" s="474">
        <v>11.84</v>
      </c>
      <c r="Y162" s="474">
        <v>11.9</v>
      </c>
      <c r="Z162" s="474">
        <v>11.93</v>
      </c>
      <c r="AA162" s="474">
        <v>12</v>
      </c>
      <c r="AB162" s="475">
        <v>12.16</v>
      </c>
      <c r="AC162" s="481">
        <v>19.2</v>
      </c>
      <c r="AD162" s="481">
        <v>23.04</v>
      </c>
    </row>
    <row r="163" spans="1:30" x14ac:dyDescent="0.25">
      <c r="A163" s="442"/>
      <c r="B163" s="441"/>
      <c r="C163" s="458"/>
      <c r="D163" s="459"/>
      <c r="E163" s="459"/>
      <c r="F163" s="459"/>
      <c r="G163" s="459"/>
      <c r="H163" s="460"/>
      <c r="I163" s="458"/>
      <c r="J163" s="459"/>
      <c r="K163" s="459"/>
      <c r="L163" s="459"/>
      <c r="M163" s="459"/>
      <c r="N163" s="460"/>
      <c r="O163" s="465"/>
      <c r="P163" s="465"/>
      <c r="Q163" s="470"/>
      <c r="R163" s="471"/>
      <c r="S163" s="471"/>
      <c r="T163" s="471"/>
      <c r="U163" s="471"/>
      <c r="V163" s="472"/>
      <c r="W163" s="470"/>
      <c r="X163" s="471"/>
      <c r="Y163" s="471"/>
      <c r="Z163" s="471"/>
      <c r="AA163" s="471"/>
      <c r="AB163" s="472"/>
      <c r="AC163" s="480"/>
      <c r="AD163" s="480"/>
    </row>
    <row r="164" spans="1:30" x14ac:dyDescent="0.25">
      <c r="A164" s="442">
        <v>399</v>
      </c>
      <c r="B164" s="441">
        <v>362</v>
      </c>
      <c r="C164" s="458">
        <v>14.4</v>
      </c>
      <c r="D164" s="459">
        <v>14.8</v>
      </c>
      <c r="E164" s="459">
        <v>14.88</v>
      </c>
      <c r="F164" s="459">
        <v>14.91</v>
      </c>
      <c r="G164" s="459">
        <v>15</v>
      </c>
      <c r="H164" s="460">
        <v>15.2</v>
      </c>
      <c r="I164" s="458">
        <v>14.63</v>
      </c>
      <c r="J164" s="459">
        <v>15.04</v>
      </c>
      <c r="K164" s="459">
        <v>15.11</v>
      </c>
      <c r="L164" s="459">
        <v>15.15</v>
      </c>
      <c r="M164" s="459">
        <v>15.24</v>
      </c>
      <c r="N164" s="460">
        <v>15.44</v>
      </c>
      <c r="O164" s="465">
        <v>24</v>
      </c>
      <c r="P164" s="465">
        <v>28.8</v>
      </c>
      <c r="Q164" s="473">
        <v>11.52</v>
      </c>
      <c r="R164" s="474">
        <v>11.84</v>
      </c>
      <c r="S164" s="474">
        <v>11.9</v>
      </c>
      <c r="T164" s="474">
        <v>11.93</v>
      </c>
      <c r="U164" s="474">
        <v>12</v>
      </c>
      <c r="V164" s="475">
        <v>12.16</v>
      </c>
      <c r="W164" s="473">
        <v>11.52</v>
      </c>
      <c r="X164" s="474">
        <v>11.84</v>
      </c>
      <c r="Y164" s="474">
        <v>11.9</v>
      </c>
      <c r="Z164" s="474">
        <v>11.93</v>
      </c>
      <c r="AA164" s="474">
        <v>12</v>
      </c>
      <c r="AB164" s="475">
        <v>12.16</v>
      </c>
      <c r="AC164" s="481">
        <v>19.2</v>
      </c>
      <c r="AD164" s="481">
        <v>23.04</v>
      </c>
    </row>
    <row r="165" spans="1:30" x14ac:dyDescent="0.25">
      <c r="A165" s="442"/>
      <c r="B165" s="441"/>
      <c r="C165" s="458"/>
      <c r="D165" s="459"/>
      <c r="E165" s="459"/>
      <c r="F165" s="459"/>
      <c r="G165" s="459"/>
      <c r="H165" s="460"/>
      <c r="I165" s="458"/>
      <c r="J165" s="459"/>
      <c r="K165" s="459"/>
      <c r="L165" s="459"/>
      <c r="M165" s="459"/>
      <c r="N165" s="460"/>
      <c r="O165" s="465"/>
      <c r="P165" s="465"/>
      <c r="Q165" s="470"/>
      <c r="R165" s="471"/>
      <c r="S165" s="471"/>
      <c r="T165" s="471"/>
      <c r="U165" s="471"/>
      <c r="V165" s="472"/>
      <c r="W165" s="470"/>
      <c r="X165" s="471"/>
      <c r="Y165" s="471"/>
      <c r="Z165" s="471"/>
      <c r="AA165" s="471"/>
      <c r="AB165" s="472"/>
      <c r="AC165" s="480"/>
      <c r="AD165" s="480"/>
    </row>
    <row r="166" spans="1:30" x14ac:dyDescent="0.25">
      <c r="A166" s="442">
        <v>400</v>
      </c>
      <c r="B166" s="441">
        <v>363</v>
      </c>
      <c r="C166" s="458">
        <v>14.44</v>
      </c>
      <c r="D166" s="459">
        <v>14.84</v>
      </c>
      <c r="E166" s="459">
        <v>14.91</v>
      </c>
      <c r="F166" s="459">
        <v>14.96</v>
      </c>
      <c r="G166" s="459">
        <v>15.04</v>
      </c>
      <c r="H166" s="460">
        <v>15.24</v>
      </c>
      <c r="I166" s="458">
        <v>14.67</v>
      </c>
      <c r="J166" s="459">
        <v>15.07</v>
      </c>
      <c r="K166" s="459">
        <v>15.15</v>
      </c>
      <c r="L166" s="459">
        <v>15.2</v>
      </c>
      <c r="M166" s="459">
        <v>15.28</v>
      </c>
      <c r="N166" s="460">
        <v>15.48</v>
      </c>
      <c r="O166" s="465">
        <v>24.07</v>
      </c>
      <c r="P166" s="465">
        <v>28.88</v>
      </c>
      <c r="Q166" s="473">
        <v>11.55</v>
      </c>
      <c r="R166" s="474">
        <v>11.87</v>
      </c>
      <c r="S166" s="474">
        <v>11.93</v>
      </c>
      <c r="T166" s="474">
        <v>11.97</v>
      </c>
      <c r="U166" s="474">
        <v>12.03</v>
      </c>
      <c r="V166" s="475">
        <v>12.19</v>
      </c>
      <c r="W166" s="473">
        <v>11.55</v>
      </c>
      <c r="X166" s="474">
        <v>11.87</v>
      </c>
      <c r="Y166" s="474">
        <v>11.93</v>
      </c>
      <c r="Z166" s="474">
        <v>11.97</v>
      </c>
      <c r="AA166" s="474">
        <v>12.03</v>
      </c>
      <c r="AB166" s="475">
        <v>12.19</v>
      </c>
      <c r="AC166" s="481">
        <v>19.25</v>
      </c>
      <c r="AD166" s="481">
        <v>23.1</v>
      </c>
    </row>
    <row r="167" spans="1:30" x14ac:dyDescent="0.25">
      <c r="A167" s="442"/>
      <c r="B167" s="441"/>
      <c r="C167" s="458"/>
      <c r="D167" s="459"/>
      <c r="E167" s="459"/>
      <c r="F167" s="459"/>
      <c r="G167" s="459"/>
      <c r="H167" s="460"/>
      <c r="I167" s="458"/>
      <c r="J167" s="459"/>
      <c r="K167" s="459"/>
      <c r="L167" s="459"/>
      <c r="M167" s="459"/>
      <c r="N167" s="460"/>
      <c r="O167" s="465"/>
      <c r="P167" s="465"/>
      <c r="Q167" s="470"/>
      <c r="R167" s="471"/>
      <c r="S167" s="471"/>
      <c r="T167" s="471"/>
      <c r="U167" s="471"/>
      <c r="V167" s="472"/>
      <c r="W167" s="470"/>
      <c r="X167" s="471"/>
      <c r="Y167" s="471"/>
      <c r="Z167" s="471"/>
      <c r="AA167" s="471"/>
      <c r="AB167" s="472"/>
      <c r="AC167" s="480"/>
      <c r="AD167" s="480"/>
    </row>
    <row r="168" spans="1:30" x14ac:dyDescent="0.25">
      <c r="A168" s="442">
        <v>401</v>
      </c>
      <c r="B168" s="441">
        <v>363</v>
      </c>
      <c r="C168" s="458">
        <v>14.44</v>
      </c>
      <c r="D168" s="459">
        <v>14.84</v>
      </c>
      <c r="E168" s="459">
        <v>14.91</v>
      </c>
      <c r="F168" s="459">
        <v>14.96</v>
      </c>
      <c r="G168" s="459">
        <v>15.04</v>
      </c>
      <c r="H168" s="460">
        <v>15.24</v>
      </c>
      <c r="I168" s="458">
        <v>14.67</v>
      </c>
      <c r="J168" s="459">
        <v>15.07</v>
      </c>
      <c r="K168" s="459">
        <v>15.15</v>
      </c>
      <c r="L168" s="459">
        <v>15.2</v>
      </c>
      <c r="M168" s="459">
        <v>15.28</v>
      </c>
      <c r="N168" s="460">
        <v>15.48</v>
      </c>
      <c r="O168" s="465">
        <v>24.07</v>
      </c>
      <c r="P168" s="465">
        <v>28.88</v>
      </c>
      <c r="Q168" s="473">
        <v>11.55</v>
      </c>
      <c r="R168" s="474">
        <v>11.87</v>
      </c>
      <c r="S168" s="474">
        <v>11.93</v>
      </c>
      <c r="T168" s="474">
        <v>11.97</v>
      </c>
      <c r="U168" s="474">
        <v>12.03</v>
      </c>
      <c r="V168" s="475">
        <v>12.19</v>
      </c>
      <c r="W168" s="473">
        <v>11.55</v>
      </c>
      <c r="X168" s="474">
        <v>11.87</v>
      </c>
      <c r="Y168" s="474">
        <v>11.93</v>
      </c>
      <c r="Z168" s="474">
        <v>11.97</v>
      </c>
      <c r="AA168" s="474">
        <v>12.03</v>
      </c>
      <c r="AB168" s="475">
        <v>12.19</v>
      </c>
      <c r="AC168" s="481">
        <v>19.25</v>
      </c>
      <c r="AD168" s="481">
        <v>23.1</v>
      </c>
    </row>
    <row r="169" spans="1:30" x14ac:dyDescent="0.25">
      <c r="A169" s="442"/>
      <c r="B169" s="441"/>
      <c r="C169" s="458"/>
      <c r="D169" s="459"/>
      <c r="E169" s="459"/>
      <c r="F169" s="459"/>
      <c r="G169" s="459"/>
      <c r="H169" s="460"/>
      <c r="I169" s="458"/>
      <c r="J169" s="459"/>
      <c r="K169" s="459"/>
      <c r="L169" s="459"/>
      <c r="M169" s="459"/>
      <c r="N169" s="460"/>
      <c r="O169" s="465"/>
      <c r="P169" s="465"/>
      <c r="Q169" s="470"/>
      <c r="R169" s="471"/>
      <c r="S169" s="471"/>
      <c r="T169" s="471"/>
      <c r="U169" s="471"/>
      <c r="V169" s="472"/>
      <c r="W169" s="470"/>
      <c r="X169" s="471"/>
      <c r="Y169" s="471"/>
      <c r="Z169" s="471"/>
      <c r="AA169" s="471"/>
      <c r="AB169" s="472"/>
      <c r="AC169" s="480"/>
      <c r="AD169" s="480"/>
    </row>
    <row r="170" spans="1:30" x14ac:dyDescent="0.25">
      <c r="A170" s="442">
        <v>402</v>
      </c>
      <c r="B170" s="441">
        <v>364</v>
      </c>
      <c r="C170" s="458">
        <v>14.48</v>
      </c>
      <c r="D170" s="459">
        <v>14.88</v>
      </c>
      <c r="E170" s="459">
        <v>14.96</v>
      </c>
      <c r="F170" s="459">
        <v>15</v>
      </c>
      <c r="G170" s="459">
        <v>15.08</v>
      </c>
      <c r="H170" s="460">
        <v>15.28</v>
      </c>
      <c r="I170" s="458">
        <v>14.71</v>
      </c>
      <c r="J170" s="459">
        <v>15.11</v>
      </c>
      <c r="K170" s="459">
        <v>15.2</v>
      </c>
      <c r="L170" s="459">
        <v>15.24</v>
      </c>
      <c r="M170" s="459">
        <v>15.32</v>
      </c>
      <c r="N170" s="460">
        <v>15.52</v>
      </c>
      <c r="O170" s="465">
        <v>24.13</v>
      </c>
      <c r="P170" s="465">
        <v>28.96</v>
      </c>
      <c r="Q170" s="473">
        <v>11.58</v>
      </c>
      <c r="R170" s="474">
        <v>11.9</v>
      </c>
      <c r="S170" s="474">
        <v>11.97</v>
      </c>
      <c r="T170" s="474">
        <v>12</v>
      </c>
      <c r="U170" s="474">
        <v>12.06</v>
      </c>
      <c r="V170" s="475">
        <v>12.22</v>
      </c>
      <c r="W170" s="473">
        <v>11.58</v>
      </c>
      <c r="X170" s="474">
        <v>11.9</v>
      </c>
      <c r="Y170" s="474">
        <v>11.97</v>
      </c>
      <c r="Z170" s="474">
        <v>12</v>
      </c>
      <c r="AA170" s="474">
        <v>12.06</v>
      </c>
      <c r="AB170" s="475">
        <v>12.22</v>
      </c>
      <c r="AC170" s="481">
        <v>19.3</v>
      </c>
      <c r="AD170" s="481">
        <v>23.16</v>
      </c>
    </row>
    <row r="171" spans="1:30" x14ac:dyDescent="0.25">
      <c r="A171" s="442"/>
      <c r="B171" s="441"/>
      <c r="C171" s="458"/>
      <c r="D171" s="459"/>
      <c r="E171" s="459"/>
      <c r="F171" s="459"/>
      <c r="G171" s="459"/>
      <c r="H171" s="460"/>
      <c r="I171" s="458"/>
      <c r="J171" s="459"/>
      <c r="K171" s="459"/>
      <c r="L171" s="459"/>
      <c r="M171" s="459"/>
      <c r="N171" s="460"/>
      <c r="O171" s="465"/>
      <c r="P171" s="465"/>
      <c r="Q171" s="470"/>
      <c r="R171" s="471"/>
      <c r="S171" s="471"/>
      <c r="T171" s="471"/>
      <c r="U171" s="471"/>
      <c r="V171" s="472"/>
      <c r="W171" s="470"/>
      <c r="X171" s="471"/>
      <c r="Y171" s="471"/>
      <c r="Z171" s="471"/>
      <c r="AA171" s="471"/>
      <c r="AB171" s="472"/>
      <c r="AC171" s="480"/>
      <c r="AD171" s="480"/>
    </row>
    <row r="172" spans="1:30" x14ac:dyDescent="0.25">
      <c r="A172" s="442">
        <v>403</v>
      </c>
      <c r="B172" s="441">
        <v>364</v>
      </c>
      <c r="C172" s="458">
        <v>14.48</v>
      </c>
      <c r="D172" s="459">
        <v>14.88</v>
      </c>
      <c r="E172" s="459">
        <v>14.96</v>
      </c>
      <c r="F172" s="459">
        <v>15</v>
      </c>
      <c r="G172" s="459">
        <v>15.08</v>
      </c>
      <c r="H172" s="460">
        <v>15.28</v>
      </c>
      <c r="I172" s="458">
        <v>14.71</v>
      </c>
      <c r="J172" s="459">
        <v>15.11</v>
      </c>
      <c r="K172" s="459">
        <v>15.2</v>
      </c>
      <c r="L172" s="459">
        <v>15.24</v>
      </c>
      <c r="M172" s="459">
        <v>15.32</v>
      </c>
      <c r="N172" s="460">
        <v>15.52</v>
      </c>
      <c r="O172" s="465">
        <v>24.13</v>
      </c>
      <c r="P172" s="465">
        <v>28.96</v>
      </c>
      <c r="Q172" s="473">
        <v>11.58</v>
      </c>
      <c r="R172" s="474">
        <v>11.9</v>
      </c>
      <c r="S172" s="474">
        <v>11.97</v>
      </c>
      <c r="T172" s="474">
        <v>12</v>
      </c>
      <c r="U172" s="474">
        <v>12.06</v>
      </c>
      <c r="V172" s="475">
        <v>12.22</v>
      </c>
      <c r="W172" s="473">
        <v>11.58</v>
      </c>
      <c r="X172" s="474">
        <v>11.9</v>
      </c>
      <c r="Y172" s="474">
        <v>11.97</v>
      </c>
      <c r="Z172" s="474">
        <v>12</v>
      </c>
      <c r="AA172" s="474">
        <v>12.06</v>
      </c>
      <c r="AB172" s="475">
        <v>12.22</v>
      </c>
      <c r="AC172" s="481">
        <v>19.3</v>
      </c>
      <c r="AD172" s="481">
        <v>23.16</v>
      </c>
    </row>
    <row r="173" spans="1:30" x14ac:dyDescent="0.25">
      <c r="A173" s="442"/>
      <c r="B173" s="441"/>
      <c r="C173" s="458"/>
      <c r="D173" s="459"/>
      <c r="E173" s="459"/>
      <c r="F173" s="459"/>
      <c r="G173" s="459"/>
      <c r="H173" s="460"/>
      <c r="I173" s="458"/>
      <c r="J173" s="459"/>
      <c r="K173" s="459"/>
      <c r="L173" s="459"/>
      <c r="M173" s="459"/>
      <c r="N173" s="460"/>
      <c r="O173" s="465"/>
      <c r="P173" s="465"/>
      <c r="Q173" s="470"/>
      <c r="R173" s="471"/>
      <c r="S173" s="471"/>
      <c r="T173" s="471"/>
      <c r="U173" s="471"/>
      <c r="V173" s="472"/>
      <c r="W173" s="470"/>
      <c r="X173" s="471"/>
      <c r="Y173" s="471"/>
      <c r="Z173" s="471"/>
      <c r="AA173" s="471"/>
      <c r="AB173" s="472"/>
      <c r="AC173" s="480"/>
      <c r="AD173" s="480"/>
    </row>
    <row r="174" spans="1:30" x14ac:dyDescent="0.25">
      <c r="A174" s="442">
        <v>404</v>
      </c>
      <c r="B174" s="441">
        <v>365</v>
      </c>
      <c r="C174" s="458">
        <v>14.53</v>
      </c>
      <c r="D174" s="459">
        <v>14.91</v>
      </c>
      <c r="E174" s="459">
        <v>15</v>
      </c>
      <c r="F174" s="459">
        <v>15.04</v>
      </c>
      <c r="G174" s="459">
        <v>15.11</v>
      </c>
      <c r="H174" s="460">
        <v>15.31</v>
      </c>
      <c r="I174" s="458">
        <v>14.76</v>
      </c>
      <c r="J174" s="459">
        <v>15.15</v>
      </c>
      <c r="K174" s="459">
        <v>15.24</v>
      </c>
      <c r="L174" s="459">
        <v>15.28</v>
      </c>
      <c r="M174" s="459">
        <v>15.35</v>
      </c>
      <c r="N174" s="460">
        <v>15.56</v>
      </c>
      <c r="O174" s="465">
        <v>24.22</v>
      </c>
      <c r="P174" s="465">
        <v>29.06</v>
      </c>
      <c r="Q174" s="473">
        <v>11.62</v>
      </c>
      <c r="R174" s="474">
        <v>11.93</v>
      </c>
      <c r="S174" s="474">
        <v>12</v>
      </c>
      <c r="T174" s="474">
        <v>12.03</v>
      </c>
      <c r="U174" s="474">
        <v>12.09</v>
      </c>
      <c r="V174" s="475">
        <v>12.25</v>
      </c>
      <c r="W174" s="473">
        <v>11.62</v>
      </c>
      <c r="X174" s="474">
        <v>11.93</v>
      </c>
      <c r="Y174" s="474">
        <v>12</v>
      </c>
      <c r="Z174" s="474">
        <v>12.03</v>
      </c>
      <c r="AA174" s="474">
        <v>12.09</v>
      </c>
      <c r="AB174" s="475">
        <v>12.25</v>
      </c>
      <c r="AC174" s="481">
        <v>19.37</v>
      </c>
      <c r="AD174" s="481">
        <v>23.24</v>
      </c>
    </row>
    <row r="175" spans="1:30" x14ac:dyDescent="0.25">
      <c r="A175" s="442"/>
      <c r="B175" s="441"/>
      <c r="C175" s="458"/>
      <c r="D175" s="459"/>
      <c r="E175" s="459"/>
      <c r="F175" s="459"/>
      <c r="G175" s="459"/>
      <c r="H175" s="460"/>
      <c r="I175" s="458"/>
      <c r="J175" s="459"/>
      <c r="K175" s="459"/>
      <c r="L175" s="459"/>
      <c r="M175" s="459"/>
      <c r="N175" s="460"/>
      <c r="O175" s="465"/>
      <c r="P175" s="465"/>
      <c r="Q175" s="470"/>
      <c r="R175" s="471"/>
      <c r="S175" s="471"/>
      <c r="T175" s="471"/>
      <c r="U175" s="471"/>
      <c r="V175" s="472"/>
      <c r="W175" s="470"/>
      <c r="X175" s="471"/>
      <c r="Y175" s="471"/>
      <c r="Z175" s="471"/>
      <c r="AA175" s="471"/>
      <c r="AB175" s="472"/>
      <c r="AC175" s="480"/>
      <c r="AD175" s="480"/>
    </row>
    <row r="176" spans="1:30" x14ac:dyDescent="0.25">
      <c r="A176" s="442">
        <v>405</v>
      </c>
      <c r="B176" s="441">
        <v>366</v>
      </c>
      <c r="C176" s="458">
        <v>14.56</v>
      </c>
      <c r="D176" s="459">
        <v>14.96</v>
      </c>
      <c r="E176" s="459">
        <v>15.04</v>
      </c>
      <c r="F176" s="459">
        <v>15.08</v>
      </c>
      <c r="G176" s="459">
        <v>15.15</v>
      </c>
      <c r="H176" s="460">
        <v>15.35</v>
      </c>
      <c r="I176" s="458">
        <v>14.8</v>
      </c>
      <c r="J176" s="459">
        <v>15.2</v>
      </c>
      <c r="K176" s="459">
        <v>15.28</v>
      </c>
      <c r="L176" s="459">
        <v>15.32</v>
      </c>
      <c r="M176" s="459">
        <v>15.39</v>
      </c>
      <c r="N176" s="460">
        <v>15.6</v>
      </c>
      <c r="O176" s="465">
        <v>24.27</v>
      </c>
      <c r="P176" s="465">
        <v>29.12</v>
      </c>
      <c r="Q176" s="473">
        <v>11.65</v>
      </c>
      <c r="R176" s="474">
        <v>11.97</v>
      </c>
      <c r="S176" s="474">
        <v>12.03</v>
      </c>
      <c r="T176" s="474">
        <v>12.06</v>
      </c>
      <c r="U176" s="474">
        <v>12.12</v>
      </c>
      <c r="V176" s="475">
        <v>12.28</v>
      </c>
      <c r="W176" s="473">
        <v>11.65</v>
      </c>
      <c r="X176" s="474">
        <v>11.97</v>
      </c>
      <c r="Y176" s="474">
        <v>12.03</v>
      </c>
      <c r="Z176" s="474">
        <v>12.06</v>
      </c>
      <c r="AA176" s="474">
        <v>12.12</v>
      </c>
      <c r="AB176" s="475">
        <v>12.28</v>
      </c>
      <c r="AC176" s="481">
        <v>19.420000000000002</v>
      </c>
      <c r="AD176" s="481">
        <v>23.3</v>
      </c>
    </row>
    <row r="177" spans="1:30" x14ac:dyDescent="0.25">
      <c r="A177" s="442"/>
      <c r="B177" s="441"/>
      <c r="C177" s="458"/>
      <c r="D177" s="459"/>
      <c r="E177" s="459"/>
      <c r="F177" s="459"/>
      <c r="G177" s="459"/>
      <c r="H177" s="460"/>
      <c r="I177" s="458"/>
      <c r="J177" s="459"/>
      <c r="K177" s="459"/>
      <c r="L177" s="459"/>
      <c r="M177" s="459"/>
      <c r="N177" s="460"/>
      <c r="O177" s="465"/>
      <c r="P177" s="465"/>
      <c r="Q177" s="470"/>
      <c r="R177" s="471"/>
      <c r="S177" s="471"/>
      <c r="T177" s="471"/>
      <c r="U177" s="471"/>
      <c r="V177" s="472"/>
      <c r="W177" s="470"/>
      <c r="X177" s="471"/>
      <c r="Y177" s="471"/>
      <c r="Z177" s="471"/>
      <c r="AA177" s="471"/>
      <c r="AB177" s="472"/>
      <c r="AC177" s="480"/>
      <c r="AD177" s="480"/>
    </row>
    <row r="178" spans="1:30" x14ac:dyDescent="0.25">
      <c r="A178" s="442">
        <v>406</v>
      </c>
      <c r="B178" s="441">
        <v>366</v>
      </c>
      <c r="C178" s="458">
        <v>14.56</v>
      </c>
      <c r="D178" s="459">
        <v>14.96</v>
      </c>
      <c r="E178" s="459">
        <v>15.04</v>
      </c>
      <c r="F178" s="459">
        <v>15.08</v>
      </c>
      <c r="G178" s="459">
        <v>15.15</v>
      </c>
      <c r="H178" s="460">
        <v>15.35</v>
      </c>
      <c r="I178" s="458">
        <v>14.8</v>
      </c>
      <c r="J178" s="459">
        <v>15.2</v>
      </c>
      <c r="K178" s="459">
        <v>15.28</v>
      </c>
      <c r="L178" s="459">
        <v>15.32</v>
      </c>
      <c r="M178" s="459">
        <v>15.39</v>
      </c>
      <c r="N178" s="460">
        <v>15.6</v>
      </c>
      <c r="O178" s="465">
        <v>24.27</v>
      </c>
      <c r="P178" s="465">
        <v>29.12</v>
      </c>
      <c r="Q178" s="473">
        <v>11.65</v>
      </c>
      <c r="R178" s="474">
        <v>11.97</v>
      </c>
      <c r="S178" s="474">
        <v>12.03</v>
      </c>
      <c r="T178" s="474">
        <v>12.06</v>
      </c>
      <c r="U178" s="474">
        <v>12.12</v>
      </c>
      <c r="V178" s="475">
        <v>12.28</v>
      </c>
      <c r="W178" s="473">
        <v>11.65</v>
      </c>
      <c r="X178" s="474">
        <v>11.97</v>
      </c>
      <c r="Y178" s="474">
        <v>12.03</v>
      </c>
      <c r="Z178" s="474">
        <v>12.06</v>
      </c>
      <c r="AA178" s="474">
        <v>12.12</v>
      </c>
      <c r="AB178" s="475">
        <v>12.28</v>
      </c>
      <c r="AC178" s="481">
        <v>19.420000000000002</v>
      </c>
      <c r="AD178" s="481">
        <v>23.3</v>
      </c>
    </row>
    <row r="179" spans="1:30" x14ac:dyDescent="0.25">
      <c r="A179" s="442"/>
      <c r="B179" s="441"/>
      <c r="C179" s="458"/>
      <c r="D179" s="459"/>
      <c r="E179" s="459"/>
      <c r="F179" s="459"/>
      <c r="G179" s="459"/>
      <c r="H179" s="460"/>
      <c r="I179" s="458"/>
      <c r="J179" s="459"/>
      <c r="K179" s="459"/>
      <c r="L179" s="459"/>
      <c r="M179" s="459"/>
      <c r="N179" s="460"/>
      <c r="O179" s="465"/>
      <c r="P179" s="465"/>
      <c r="Q179" s="470"/>
      <c r="R179" s="471"/>
      <c r="S179" s="471"/>
      <c r="T179" s="471"/>
      <c r="U179" s="471"/>
      <c r="V179" s="472"/>
      <c r="W179" s="470"/>
      <c r="X179" s="471"/>
      <c r="Y179" s="471"/>
      <c r="Z179" s="471"/>
      <c r="AA179" s="471"/>
      <c r="AB179" s="472"/>
      <c r="AC179" s="480"/>
      <c r="AD179" s="480"/>
    </row>
    <row r="180" spans="1:30" x14ac:dyDescent="0.25">
      <c r="A180" s="442">
        <v>407</v>
      </c>
      <c r="B180" s="441">
        <v>367</v>
      </c>
      <c r="C180" s="458">
        <v>14.6</v>
      </c>
      <c r="D180" s="459">
        <v>15</v>
      </c>
      <c r="E180" s="459">
        <v>15.08</v>
      </c>
      <c r="F180" s="459">
        <v>15.11</v>
      </c>
      <c r="G180" s="459">
        <v>15.2</v>
      </c>
      <c r="H180" s="460">
        <v>15.4</v>
      </c>
      <c r="I180" s="458">
        <v>14.83</v>
      </c>
      <c r="J180" s="459">
        <v>15.24</v>
      </c>
      <c r="K180" s="459">
        <v>15.32</v>
      </c>
      <c r="L180" s="459">
        <v>15.35</v>
      </c>
      <c r="M180" s="459">
        <v>15.44</v>
      </c>
      <c r="N180" s="460">
        <v>15.65</v>
      </c>
      <c r="O180" s="465">
        <v>24.33</v>
      </c>
      <c r="P180" s="465">
        <v>29.2</v>
      </c>
      <c r="Q180" s="473">
        <v>11.68</v>
      </c>
      <c r="R180" s="474">
        <v>12</v>
      </c>
      <c r="S180" s="474">
        <v>12.06</v>
      </c>
      <c r="T180" s="474">
        <v>12.09</v>
      </c>
      <c r="U180" s="474">
        <v>12.16</v>
      </c>
      <c r="V180" s="475">
        <v>12.32</v>
      </c>
      <c r="W180" s="473">
        <v>11.68</v>
      </c>
      <c r="X180" s="474">
        <v>12</v>
      </c>
      <c r="Y180" s="474">
        <v>12.06</v>
      </c>
      <c r="Z180" s="474">
        <v>12.09</v>
      </c>
      <c r="AA180" s="474">
        <v>12.16</v>
      </c>
      <c r="AB180" s="475">
        <v>12.32</v>
      </c>
      <c r="AC180" s="481">
        <v>19.47</v>
      </c>
      <c r="AD180" s="481">
        <v>23.36</v>
      </c>
    </row>
    <row r="181" spans="1:30" x14ac:dyDescent="0.25">
      <c r="A181" s="442"/>
      <c r="B181" s="441"/>
      <c r="C181" s="458"/>
      <c r="D181" s="459"/>
      <c r="E181" s="459"/>
      <c r="F181" s="459"/>
      <c r="G181" s="459"/>
      <c r="H181" s="460"/>
      <c r="I181" s="458"/>
      <c r="J181" s="459"/>
      <c r="K181" s="459"/>
      <c r="L181" s="459"/>
      <c r="M181" s="459"/>
      <c r="N181" s="460"/>
      <c r="O181" s="465"/>
      <c r="P181" s="465"/>
      <c r="Q181" s="470"/>
      <c r="R181" s="471"/>
      <c r="S181" s="471"/>
      <c r="T181" s="471"/>
      <c r="U181" s="471"/>
      <c r="V181" s="472"/>
      <c r="W181" s="470"/>
      <c r="X181" s="471"/>
      <c r="Y181" s="471"/>
      <c r="Z181" s="471"/>
      <c r="AA181" s="471"/>
      <c r="AB181" s="472"/>
      <c r="AC181" s="480"/>
      <c r="AD181" s="480"/>
    </row>
    <row r="182" spans="1:30" x14ac:dyDescent="0.25">
      <c r="A182" s="442">
        <v>408</v>
      </c>
      <c r="B182" s="441">
        <v>367</v>
      </c>
      <c r="C182" s="458">
        <v>14.6</v>
      </c>
      <c r="D182" s="459">
        <v>15</v>
      </c>
      <c r="E182" s="459">
        <v>15.08</v>
      </c>
      <c r="F182" s="459">
        <v>15.11</v>
      </c>
      <c r="G182" s="459">
        <v>15.2</v>
      </c>
      <c r="H182" s="460">
        <v>15.4</v>
      </c>
      <c r="I182" s="458">
        <v>14.83</v>
      </c>
      <c r="J182" s="459">
        <v>15.24</v>
      </c>
      <c r="K182" s="459">
        <v>15.32</v>
      </c>
      <c r="L182" s="459">
        <v>15.35</v>
      </c>
      <c r="M182" s="459">
        <v>15.44</v>
      </c>
      <c r="N182" s="460">
        <v>15.65</v>
      </c>
      <c r="O182" s="465">
        <v>24.33</v>
      </c>
      <c r="P182" s="465">
        <v>29.2</v>
      </c>
      <c r="Q182" s="473">
        <v>11.68</v>
      </c>
      <c r="R182" s="474">
        <v>12</v>
      </c>
      <c r="S182" s="474">
        <v>12.06</v>
      </c>
      <c r="T182" s="474">
        <v>12.09</v>
      </c>
      <c r="U182" s="474">
        <v>12.16</v>
      </c>
      <c r="V182" s="475">
        <v>12.32</v>
      </c>
      <c r="W182" s="473">
        <v>11.68</v>
      </c>
      <c r="X182" s="474">
        <v>12</v>
      </c>
      <c r="Y182" s="474">
        <v>12.06</v>
      </c>
      <c r="Z182" s="474">
        <v>12.09</v>
      </c>
      <c r="AA182" s="474">
        <v>12.16</v>
      </c>
      <c r="AB182" s="475">
        <v>12.32</v>
      </c>
      <c r="AC182" s="481">
        <v>19.47</v>
      </c>
      <c r="AD182" s="481">
        <v>23.36</v>
      </c>
    </row>
    <row r="183" spans="1:30" x14ac:dyDescent="0.25">
      <c r="A183" s="442"/>
      <c r="B183" s="441"/>
      <c r="C183" s="458"/>
      <c r="D183" s="459"/>
      <c r="E183" s="459"/>
      <c r="F183" s="459"/>
      <c r="G183" s="459"/>
      <c r="H183" s="460"/>
      <c r="I183" s="458"/>
      <c r="J183" s="459"/>
      <c r="K183" s="459"/>
      <c r="L183" s="459"/>
      <c r="M183" s="459"/>
      <c r="N183" s="460"/>
      <c r="O183" s="465"/>
      <c r="P183" s="465"/>
      <c r="Q183" s="470"/>
      <c r="R183" s="471"/>
      <c r="S183" s="471"/>
      <c r="T183" s="471"/>
      <c r="U183" s="471"/>
      <c r="V183" s="472"/>
      <c r="W183" s="470"/>
      <c r="X183" s="471"/>
      <c r="Y183" s="471"/>
      <c r="Z183" s="471"/>
      <c r="AA183" s="471"/>
      <c r="AB183" s="472"/>
      <c r="AC183" s="480"/>
      <c r="AD183" s="480"/>
    </row>
    <row r="184" spans="1:30" x14ac:dyDescent="0.25">
      <c r="A184" s="442">
        <v>409</v>
      </c>
      <c r="B184" s="441">
        <v>368</v>
      </c>
      <c r="C184" s="458">
        <v>14.64</v>
      </c>
      <c r="D184" s="459">
        <v>15.04</v>
      </c>
      <c r="E184" s="459">
        <v>15.11</v>
      </c>
      <c r="F184" s="459">
        <v>15.15</v>
      </c>
      <c r="G184" s="459">
        <v>15.24</v>
      </c>
      <c r="H184" s="460">
        <v>15.44</v>
      </c>
      <c r="I184" s="458">
        <v>14.87</v>
      </c>
      <c r="J184" s="459">
        <v>15.28</v>
      </c>
      <c r="K184" s="459">
        <v>15.35</v>
      </c>
      <c r="L184" s="459">
        <v>15.39</v>
      </c>
      <c r="M184" s="459">
        <v>15.48</v>
      </c>
      <c r="N184" s="460">
        <v>15.68</v>
      </c>
      <c r="O184" s="465">
        <v>24.4</v>
      </c>
      <c r="P184" s="465">
        <v>29.28</v>
      </c>
      <c r="Q184" s="473">
        <v>11.71</v>
      </c>
      <c r="R184" s="474">
        <v>12.03</v>
      </c>
      <c r="S184" s="474">
        <v>12.09</v>
      </c>
      <c r="T184" s="474">
        <v>12.12</v>
      </c>
      <c r="U184" s="474">
        <v>12.19</v>
      </c>
      <c r="V184" s="475">
        <v>12.35</v>
      </c>
      <c r="W184" s="473">
        <v>11.71</v>
      </c>
      <c r="X184" s="474">
        <v>12.03</v>
      </c>
      <c r="Y184" s="474">
        <v>12.09</v>
      </c>
      <c r="Z184" s="474">
        <v>12.12</v>
      </c>
      <c r="AA184" s="474">
        <v>12.19</v>
      </c>
      <c r="AB184" s="475">
        <v>12.35</v>
      </c>
      <c r="AC184" s="481">
        <v>19.52</v>
      </c>
      <c r="AD184" s="481">
        <v>23.42</v>
      </c>
    </row>
    <row r="185" spans="1:30" x14ac:dyDescent="0.25">
      <c r="A185" s="442"/>
      <c r="B185" s="441"/>
      <c r="C185" s="458"/>
      <c r="D185" s="459"/>
      <c r="E185" s="459"/>
      <c r="F185" s="459"/>
      <c r="G185" s="459"/>
      <c r="H185" s="460"/>
      <c r="I185" s="458"/>
      <c r="J185" s="459"/>
      <c r="K185" s="459"/>
      <c r="L185" s="459"/>
      <c r="M185" s="459"/>
      <c r="N185" s="460"/>
      <c r="O185" s="465"/>
      <c r="P185" s="465"/>
      <c r="Q185" s="470"/>
      <c r="R185" s="471"/>
      <c r="S185" s="471"/>
      <c r="T185" s="471"/>
      <c r="U185" s="471"/>
      <c r="V185" s="472"/>
      <c r="W185" s="470"/>
      <c r="X185" s="471"/>
      <c r="Y185" s="471"/>
      <c r="Z185" s="471"/>
      <c r="AA185" s="471"/>
      <c r="AB185" s="472"/>
      <c r="AC185" s="480"/>
      <c r="AD185" s="480"/>
    </row>
    <row r="186" spans="1:30" x14ac:dyDescent="0.25">
      <c r="A186" s="442">
        <v>410</v>
      </c>
      <c r="B186" s="441">
        <v>368</v>
      </c>
      <c r="C186" s="458">
        <v>14.64</v>
      </c>
      <c r="D186" s="459">
        <v>15.04</v>
      </c>
      <c r="E186" s="459">
        <v>15.11</v>
      </c>
      <c r="F186" s="459">
        <v>15.15</v>
      </c>
      <c r="G186" s="459">
        <v>15.24</v>
      </c>
      <c r="H186" s="460">
        <v>15.44</v>
      </c>
      <c r="I186" s="458">
        <v>14.87</v>
      </c>
      <c r="J186" s="459">
        <v>15.28</v>
      </c>
      <c r="K186" s="459">
        <v>15.35</v>
      </c>
      <c r="L186" s="459">
        <v>15.39</v>
      </c>
      <c r="M186" s="459">
        <v>15.48</v>
      </c>
      <c r="N186" s="460">
        <v>15.68</v>
      </c>
      <c r="O186" s="465">
        <v>24.4</v>
      </c>
      <c r="P186" s="465">
        <v>29.28</v>
      </c>
      <c r="Q186" s="473">
        <v>11.71</v>
      </c>
      <c r="R186" s="474">
        <v>12.03</v>
      </c>
      <c r="S186" s="474">
        <v>12.09</v>
      </c>
      <c r="T186" s="474">
        <v>12.12</v>
      </c>
      <c r="U186" s="474">
        <v>12.19</v>
      </c>
      <c r="V186" s="475">
        <v>12.35</v>
      </c>
      <c r="W186" s="473">
        <v>11.71</v>
      </c>
      <c r="X186" s="474">
        <v>12.03</v>
      </c>
      <c r="Y186" s="474">
        <v>12.09</v>
      </c>
      <c r="Z186" s="474">
        <v>12.12</v>
      </c>
      <c r="AA186" s="474">
        <v>12.19</v>
      </c>
      <c r="AB186" s="475">
        <v>12.35</v>
      </c>
      <c r="AC186" s="481">
        <v>19.52</v>
      </c>
      <c r="AD186" s="481">
        <v>23.42</v>
      </c>
    </row>
    <row r="187" spans="1:30" x14ac:dyDescent="0.25">
      <c r="A187" s="442"/>
      <c r="B187" s="441"/>
      <c r="C187" s="458"/>
      <c r="D187" s="459"/>
      <c r="E187" s="459"/>
      <c r="F187" s="459"/>
      <c r="G187" s="459"/>
      <c r="H187" s="460"/>
      <c r="I187" s="458"/>
      <c r="J187" s="459"/>
      <c r="K187" s="459"/>
      <c r="L187" s="459"/>
      <c r="M187" s="459"/>
      <c r="N187" s="460"/>
      <c r="O187" s="465"/>
      <c r="P187" s="465"/>
      <c r="Q187" s="470"/>
      <c r="R187" s="471"/>
      <c r="S187" s="471"/>
      <c r="T187" s="471"/>
      <c r="U187" s="471"/>
      <c r="V187" s="472"/>
      <c r="W187" s="470"/>
      <c r="X187" s="471"/>
      <c r="Y187" s="471"/>
      <c r="Z187" s="471"/>
      <c r="AA187" s="471"/>
      <c r="AB187" s="472"/>
      <c r="AC187" s="480"/>
      <c r="AD187" s="480"/>
    </row>
    <row r="188" spans="1:30" x14ac:dyDescent="0.25">
      <c r="A188" s="442">
        <v>411</v>
      </c>
      <c r="B188" s="441">
        <v>368</v>
      </c>
      <c r="C188" s="458">
        <v>14.64</v>
      </c>
      <c r="D188" s="459">
        <v>15.04</v>
      </c>
      <c r="E188" s="459">
        <v>15.11</v>
      </c>
      <c r="F188" s="459">
        <v>15.15</v>
      </c>
      <c r="G188" s="459">
        <v>15.24</v>
      </c>
      <c r="H188" s="460">
        <v>15.44</v>
      </c>
      <c r="I188" s="458">
        <v>14.87</v>
      </c>
      <c r="J188" s="459">
        <v>15.28</v>
      </c>
      <c r="K188" s="459">
        <v>15.35</v>
      </c>
      <c r="L188" s="459">
        <v>15.39</v>
      </c>
      <c r="M188" s="459">
        <v>15.48</v>
      </c>
      <c r="N188" s="460">
        <v>15.68</v>
      </c>
      <c r="O188" s="465">
        <v>24.4</v>
      </c>
      <c r="P188" s="465">
        <v>29.28</v>
      </c>
      <c r="Q188" s="473">
        <v>11.71</v>
      </c>
      <c r="R188" s="474">
        <v>12.03</v>
      </c>
      <c r="S188" s="474">
        <v>12.09</v>
      </c>
      <c r="T188" s="474">
        <v>12.12</v>
      </c>
      <c r="U188" s="474">
        <v>12.19</v>
      </c>
      <c r="V188" s="475">
        <v>12.35</v>
      </c>
      <c r="W188" s="473">
        <v>11.71</v>
      </c>
      <c r="X188" s="474">
        <v>12.03</v>
      </c>
      <c r="Y188" s="474">
        <v>12.09</v>
      </c>
      <c r="Z188" s="474">
        <v>12.12</v>
      </c>
      <c r="AA188" s="474">
        <v>12.19</v>
      </c>
      <c r="AB188" s="475">
        <v>12.35</v>
      </c>
      <c r="AC188" s="481">
        <v>19.52</v>
      </c>
      <c r="AD188" s="481">
        <v>23.42</v>
      </c>
    </row>
    <row r="189" spans="1:30" x14ac:dyDescent="0.25">
      <c r="A189" s="442"/>
      <c r="B189" s="441"/>
      <c r="C189" s="458"/>
      <c r="D189" s="459"/>
      <c r="E189" s="459"/>
      <c r="F189" s="459"/>
      <c r="G189" s="459"/>
      <c r="H189" s="460"/>
      <c r="I189" s="458"/>
      <c r="J189" s="459"/>
      <c r="K189" s="459"/>
      <c r="L189" s="459"/>
      <c r="M189" s="459"/>
      <c r="N189" s="460"/>
      <c r="O189" s="465"/>
      <c r="P189" s="465"/>
      <c r="Q189" s="470"/>
      <c r="R189" s="471"/>
      <c r="S189" s="471"/>
      <c r="T189" s="471"/>
      <c r="U189" s="471"/>
      <c r="V189" s="472"/>
      <c r="W189" s="470"/>
      <c r="X189" s="471"/>
      <c r="Y189" s="471"/>
      <c r="Z189" s="471"/>
      <c r="AA189" s="471"/>
      <c r="AB189" s="472"/>
      <c r="AC189" s="480"/>
      <c r="AD189" s="480"/>
    </row>
    <row r="190" spans="1:30" x14ac:dyDescent="0.25">
      <c r="A190" s="442">
        <v>412</v>
      </c>
      <c r="B190" s="441">
        <v>368</v>
      </c>
      <c r="C190" s="458">
        <v>14.64</v>
      </c>
      <c r="D190" s="459">
        <v>15.04</v>
      </c>
      <c r="E190" s="459">
        <v>15.11</v>
      </c>
      <c r="F190" s="459">
        <v>15.15</v>
      </c>
      <c r="G190" s="459">
        <v>15.24</v>
      </c>
      <c r="H190" s="460">
        <v>15.44</v>
      </c>
      <c r="I190" s="458">
        <v>14.87</v>
      </c>
      <c r="J190" s="459">
        <v>15.28</v>
      </c>
      <c r="K190" s="459">
        <v>15.35</v>
      </c>
      <c r="L190" s="459">
        <v>15.39</v>
      </c>
      <c r="M190" s="459">
        <v>15.48</v>
      </c>
      <c r="N190" s="460">
        <v>15.68</v>
      </c>
      <c r="O190" s="465">
        <v>24.4</v>
      </c>
      <c r="P190" s="465">
        <v>29.28</v>
      </c>
      <c r="Q190" s="473">
        <v>11.71</v>
      </c>
      <c r="R190" s="474">
        <v>12.03</v>
      </c>
      <c r="S190" s="474">
        <v>12.09</v>
      </c>
      <c r="T190" s="474">
        <v>12.12</v>
      </c>
      <c r="U190" s="474">
        <v>12.19</v>
      </c>
      <c r="V190" s="475">
        <v>12.35</v>
      </c>
      <c r="W190" s="473">
        <v>11.71</v>
      </c>
      <c r="X190" s="474">
        <v>12.03</v>
      </c>
      <c r="Y190" s="474">
        <v>12.09</v>
      </c>
      <c r="Z190" s="474">
        <v>12.12</v>
      </c>
      <c r="AA190" s="474">
        <v>12.19</v>
      </c>
      <c r="AB190" s="475">
        <v>12.35</v>
      </c>
      <c r="AC190" s="481">
        <v>19.52</v>
      </c>
      <c r="AD190" s="481">
        <v>23.42</v>
      </c>
    </row>
    <row r="191" spans="1:30" x14ac:dyDescent="0.25">
      <c r="A191" s="442"/>
      <c r="B191" s="441"/>
      <c r="C191" s="458"/>
      <c r="D191" s="459"/>
      <c r="E191" s="459"/>
      <c r="F191" s="459"/>
      <c r="G191" s="459"/>
      <c r="H191" s="460"/>
      <c r="I191" s="458"/>
      <c r="J191" s="459"/>
      <c r="K191" s="459"/>
      <c r="L191" s="459"/>
      <c r="M191" s="459"/>
      <c r="N191" s="460"/>
      <c r="O191" s="465"/>
      <c r="P191" s="465"/>
      <c r="Q191" s="470"/>
      <c r="R191" s="471"/>
      <c r="S191" s="471"/>
      <c r="T191" s="471"/>
      <c r="U191" s="471"/>
      <c r="V191" s="472"/>
      <c r="W191" s="470"/>
      <c r="X191" s="471"/>
      <c r="Y191" s="471"/>
      <c r="Z191" s="471"/>
      <c r="AA191" s="471"/>
      <c r="AB191" s="472"/>
      <c r="AC191" s="480"/>
      <c r="AD191" s="480"/>
    </row>
    <row r="192" spans="1:30" x14ac:dyDescent="0.25">
      <c r="A192" s="442">
        <v>413</v>
      </c>
      <c r="B192" s="441">
        <v>369</v>
      </c>
      <c r="C192" s="458">
        <v>14.68</v>
      </c>
      <c r="D192" s="459">
        <v>15.08</v>
      </c>
      <c r="E192" s="459">
        <v>15.15</v>
      </c>
      <c r="F192" s="459">
        <v>15.2</v>
      </c>
      <c r="G192" s="459">
        <v>15.28</v>
      </c>
      <c r="H192" s="460">
        <v>15.48</v>
      </c>
      <c r="I192" s="458">
        <v>14.91</v>
      </c>
      <c r="J192" s="459">
        <v>15.32</v>
      </c>
      <c r="K192" s="459">
        <v>15.39</v>
      </c>
      <c r="L192" s="459">
        <v>15.44</v>
      </c>
      <c r="M192" s="459">
        <v>15.52</v>
      </c>
      <c r="N192" s="460">
        <v>15.72</v>
      </c>
      <c r="O192" s="465">
        <v>24.47</v>
      </c>
      <c r="P192" s="465">
        <v>29.36</v>
      </c>
      <c r="Q192" s="473">
        <v>11.74</v>
      </c>
      <c r="R192" s="474">
        <v>12.06</v>
      </c>
      <c r="S192" s="474">
        <v>12.12</v>
      </c>
      <c r="T192" s="474">
        <v>12.16</v>
      </c>
      <c r="U192" s="474">
        <v>12.22</v>
      </c>
      <c r="V192" s="475">
        <v>12.38</v>
      </c>
      <c r="W192" s="473">
        <v>11.74</v>
      </c>
      <c r="X192" s="474">
        <v>12.06</v>
      </c>
      <c r="Y192" s="474">
        <v>12.12</v>
      </c>
      <c r="Z192" s="474">
        <v>12.16</v>
      </c>
      <c r="AA192" s="474">
        <v>12.22</v>
      </c>
      <c r="AB192" s="475">
        <v>12.38</v>
      </c>
      <c r="AC192" s="481">
        <v>19.57</v>
      </c>
      <c r="AD192" s="481">
        <v>23.48</v>
      </c>
    </row>
    <row r="193" spans="1:30" x14ac:dyDescent="0.25">
      <c r="A193" s="442"/>
      <c r="B193" s="441"/>
      <c r="C193" s="458"/>
      <c r="D193" s="459"/>
      <c r="E193" s="459"/>
      <c r="F193" s="459"/>
      <c r="G193" s="459"/>
      <c r="H193" s="460"/>
      <c r="I193" s="458"/>
      <c r="J193" s="459"/>
      <c r="K193" s="459"/>
      <c r="L193" s="459"/>
      <c r="M193" s="459"/>
      <c r="N193" s="460"/>
      <c r="O193" s="465"/>
      <c r="P193" s="465"/>
      <c r="Q193" s="470"/>
      <c r="R193" s="471"/>
      <c r="S193" s="471"/>
      <c r="T193" s="471"/>
      <c r="U193" s="471"/>
      <c r="V193" s="472"/>
      <c r="W193" s="470"/>
      <c r="X193" s="471"/>
      <c r="Y193" s="471"/>
      <c r="Z193" s="471"/>
      <c r="AA193" s="471"/>
      <c r="AB193" s="472"/>
      <c r="AC193" s="480"/>
      <c r="AD193" s="480"/>
    </row>
    <row r="194" spans="1:30" x14ac:dyDescent="0.25">
      <c r="A194" s="442">
        <v>414</v>
      </c>
      <c r="B194" s="441">
        <v>369</v>
      </c>
      <c r="C194" s="458">
        <v>14.68</v>
      </c>
      <c r="D194" s="459">
        <v>15.08</v>
      </c>
      <c r="E194" s="459">
        <v>15.15</v>
      </c>
      <c r="F194" s="459">
        <v>15.2</v>
      </c>
      <c r="G194" s="459">
        <v>15.28</v>
      </c>
      <c r="H194" s="460">
        <v>15.48</v>
      </c>
      <c r="I194" s="458">
        <v>14.91</v>
      </c>
      <c r="J194" s="459">
        <v>15.32</v>
      </c>
      <c r="K194" s="459">
        <v>15.39</v>
      </c>
      <c r="L194" s="459">
        <v>15.44</v>
      </c>
      <c r="M194" s="459">
        <v>15.52</v>
      </c>
      <c r="N194" s="460">
        <v>15.72</v>
      </c>
      <c r="O194" s="465">
        <v>24.47</v>
      </c>
      <c r="P194" s="465">
        <v>29.36</v>
      </c>
      <c r="Q194" s="473">
        <v>11.74</v>
      </c>
      <c r="R194" s="474">
        <v>12.06</v>
      </c>
      <c r="S194" s="474">
        <v>12.12</v>
      </c>
      <c r="T194" s="474">
        <v>12.16</v>
      </c>
      <c r="U194" s="474">
        <v>12.22</v>
      </c>
      <c r="V194" s="475">
        <v>12.38</v>
      </c>
      <c r="W194" s="473">
        <v>11.74</v>
      </c>
      <c r="X194" s="474">
        <v>12.06</v>
      </c>
      <c r="Y194" s="474">
        <v>12.12</v>
      </c>
      <c r="Z194" s="474">
        <v>12.16</v>
      </c>
      <c r="AA194" s="474">
        <v>12.22</v>
      </c>
      <c r="AB194" s="475">
        <v>12.38</v>
      </c>
      <c r="AC194" s="481">
        <v>19.57</v>
      </c>
      <c r="AD194" s="481">
        <v>23.48</v>
      </c>
    </row>
    <row r="195" spans="1:30" x14ac:dyDescent="0.25">
      <c r="A195" s="442"/>
      <c r="B195" s="441"/>
      <c r="C195" s="458"/>
      <c r="D195" s="459"/>
      <c r="E195" s="459"/>
      <c r="F195" s="459"/>
      <c r="G195" s="459"/>
      <c r="H195" s="460"/>
      <c r="I195" s="458"/>
      <c r="J195" s="459"/>
      <c r="K195" s="459"/>
      <c r="L195" s="459"/>
      <c r="M195" s="459"/>
      <c r="N195" s="460"/>
      <c r="O195" s="465"/>
      <c r="P195" s="465"/>
      <c r="Q195" s="470"/>
      <c r="R195" s="471"/>
      <c r="S195" s="471"/>
      <c r="T195" s="471"/>
      <c r="U195" s="471"/>
      <c r="V195" s="472"/>
      <c r="W195" s="470"/>
      <c r="X195" s="471"/>
      <c r="Y195" s="471"/>
      <c r="Z195" s="471"/>
      <c r="AA195" s="471"/>
      <c r="AB195" s="472"/>
      <c r="AC195" s="480"/>
      <c r="AD195" s="480"/>
    </row>
    <row r="196" spans="1:30" x14ac:dyDescent="0.25">
      <c r="A196" s="442">
        <v>415</v>
      </c>
      <c r="B196" s="441">
        <v>369</v>
      </c>
      <c r="C196" s="458">
        <v>14.68</v>
      </c>
      <c r="D196" s="459">
        <v>15.08</v>
      </c>
      <c r="E196" s="459">
        <v>15.15</v>
      </c>
      <c r="F196" s="459">
        <v>15.2</v>
      </c>
      <c r="G196" s="459">
        <v>15.28</v>
      </c>
      <c r="H196" s="460">
        <v>15.48</v>
      </c>
      <c r="I196" s="458">
        <v>14.91</v>
      </c>
      <c r="J196" s="459">
        <v>15.32</v>
      </c>
      <c r="K196" s="459">
        <v>15.39</v>
      </c>
      <c r="L196" s="459">
        <v>15.44</v>
      </c>
      <c r="M196" s="459">
        <v>15.52</v>
      </c>
      <c r="N196" s="460">
        <v>15.72</v>
      </c>
      <c r="O196" s="465">
        <v>24.47</v>
      </c>
      <c r="P196" s="465">
        <v>29.36</v>
      </c>
      <c r="Q196" s="473">
        <v>11.74</v>
      </c>
      <c r="R196" s="474">
        <v>12.06</v>
      </c>
      <c r="S196" s="474">
        <v>12.12</v>
      </c>
      <c r="T196" s="474">
        <v>12.16</v>
      </c>
      <c r="U196" s="474">
        <v>12.22</v>
      </c>
      <c r="V196" s="475">
        <v>12.38</v>
      </c>
      <c r="W196" s="473">
        <v>11.74</v>
      </c>
      <c r="X196" s="474">
        <v>12.06</v>
      </c>
      <c r="Y196" s="474">
        <v>12.12</v>
      </c>
      <c r="Z196" s="474">
        <v>12.16</v>
      </c>
      <c r="AA196" s="474">
        <v>12.22</v>
      </c>
      <c r="AB196" s="475">
        <v>12.38</v>
      </c>
      <c r="AC196" s="481">
        <v>19.57</v>
      </c>
      <c r="AD196" s="481">
        <v>23.48</v>
      </c>
    </row>
    <row r="197" spans="1:30" x14ac:dyDescent="0.25">
      <c r="A197" s="442"/>
      <c r="B197" s="441"/>
      <c r="C197" s="458"/>
      <c r="D197" s="459"/>
      <c r="E197" s="459"/>
      <c r="F197" s="459"/>
      <c r="G197" s="459"/>
      <c r="H197" s="460"/>
      <c r="I197" s="458"/>
      <c r="J197" s="459"/>
      <c r="K197" s="459"/>
      <c r="L197" s="459"/>
      <c r="M197" s="459"/>
      <c r="N197" s="460"/>
      <c r="O197" s="465"/>
      <c r="P197" s="465"/>
      <c r="Q197" s="470"/>
      <c r="R197" s="471"/>
      <c r="S197" s="471"/>
      <c r="T197" s="471"/>
      <c r="U197" s="471"/>
      <c r="V197" s="472"/>
      <c r="W197" s="470"/>
      <c r="X197" s="471"/>
      <c r="Y197" s="471"/>
      <c r="Z197" s="471"/>
      <c r="AA197" s="471"/>
      <c r="AB197" s="472"/>
      <c r="AC197" s="480"/>
      <c r="AD197" s="480"/>
    </row>
    <row r="198" spans="1:30" x14ac:dyDescent="0.25">
      <c r="A198" s="442">
        <v>416</v>
      </c>
      <c r="B198" s="441">
        <v>370</v>
      </c>
      <c r="C198" s="458">
        <v>14.71</v>
      </c>
      <c r="D198" s="459">
        <v>15.11</v>
      </c>
      <c r="E198" s="459">
        <v>15.2</v>
      </c>
      <c r="F198" s="459">
        <v>15.24</v>
      </c>
      <c r="G198" s="459">
        <v>15.31</v>
      </c>
      <c r="H198" s="460">
        <v>15.51</v>
      </c>
      <c r="I198" s="458">
        <v>14.95</v>
      </c>
      <c r="J198" s="459">
        <v>15.35</v>
      </c>
      <c r="K198" s="459">
        <v>15.44</v>
      </c>
      <c r="L198" s="459">
        <v>15.48</v>
      </c>
      <c r="M198" s="459">
        <v>15.56</v>
      </c>
      <c r="N198" s="460">
        <v>15.76</v>
      </c>
      <c r="O198" s="465">
        <v>24.52</v>
      </c>
      <c r="P198" s="465">
        <v>29.42</v>
      </c>
      <c r="Q198" s="473">
        <v>11.77</v>
      </c>
      <c r="R198" s="474">
        <v>12.09</v>
      </c>
      <c r="S198" s="474">
        <v>12.16</v>
      </c>
      <c r="T198" s="474">
        <v>12.19</v>
      </c>
      <c r="U198" s="474">
        <v>12.25</v>
      </c>
      <c r="V198" s="475">
        <v>12.41</v>
      </c>
      <c r="W198" s="473">
        <v>11.77</v>
      </c>
      <c r="X198" s="474">
        <v>12.09</v>
      </c>
      <c r="Y198" s="474">
        <v>12.16</v>
      </c>
      <c r="Z198" s="474">
        <v>12.19</v>
      </c>
      <c r="AA198" s="474">
        <v>12.25</v>
      </c>
      <c r="AB198" s="475">
        <v>12.41</v>
      </c>
      <c r="AC198" s="481">
        <v>19.62</v>
      </c>
      <c r="AD198" s="481">
        <v>23.54</v>
      </c>
    </row>
    <row r="199" spans="1:30" x14ac:dyDescent="0.25">
      <c r="A199" s="442"/>
      <c r="B199" s="441"/>
      <c r="C199" s="458"/>
      <c r="D199" s="459"/>
      <c r="E199" s="459"/>
      <c r="F199" s="459"/>
      <c r="G199" s="459"/>
      <c r="H199" s="460"/>
      <c r="I199" s="458"/>
      <c r="J199" s="459"/>
      <c r="K199" s="459"/>
      <c r="L199" s="459"/>
      <c r="M199" s="459"/>
      <c r="N199" s="460"/>
      <c r="O199" s="465"/>
      <c r="P199" s="465"/>
      <c r="Q199" s="470"/>
      <c r="R199" s="471"/>
      <c r="S199" s="471"/>
      <c r="T199" s="471"/>
      <c r="U199" s="471"/>
      <c r="V199" s="472"/>
      <c r="W199" s="470"/>
      <c r="X199" s="471"/>
      <c r="Y199" s="471"/>
      <c r="Z199" s="471"/>
      <c r="AA199" s="471"/>
      <c r="AB199" s="472"/>
      <c r="AC199" s="480"/>
      <c r="AD199" s="480"/>
    </row>
    <row r="200" spans="1:30" x14ac:dyDescent="0.25">
      <c r="A200" s="442">
        <v>417</v>
      </c>
      <c r="B200" s="441">
        <v>371</v>
      </c>
      <c r="C200" s="458">
        <v>14.76</v>
      </c>
      <c r="D200" s="459">
        <v>15.15</v>
      </c>
      <c r="E200" s="459">
        <v>15.24</v>
      </c>
      <c r="F200" s="459">
        <v>15.28</v>
      </c>
      <c r="G200" s="459">
        <v>15.35</v>
      </c>
      <c r="H200" s="460">
        <v>15.55</v>
      </c>
      <c r="I200" s="458">
        <v>15</v>
      </c>
      <c r="J200" s="459">
        <v>15.39</v>
      </c>
      <c r="K200" s="459">
        <v>15.48</v>
      </c>
      <c r="L200" s="459">
        <v>15.52</v>
      </c>
      <c r="M200" s="459">
        <v>15.6</v>
      </c>
      <c r="N200" s="460">
        <v>15.8</v>
      </c>
      <c r="O200" s="465">
        <v>24.6</v>
      </c>
      <c r="P200" s="465">
        <v>29.52</v>
      </c>
      <c r="Q200" s="473">
        <v>11.81</v>
      </c>
      <c r="R200" s="474">
        <v>12.12</v>
      </c>
      <c r="S200" s="474">
        <v>12.19</v>
      </c>
      <c r="T200" s="474">
        <v>12.22</v>
      </c>
      <c r="U200" s="474">
        <v>12.28</v>
      </c>
      <c r="V200" s="475">
        <v>12.44</v>
      </c>
      <c r="W200" s="473">
        <v>11.81</v>
      </c>
      <c r="X200" s="474">
        <v>12.12</v>
      </c>
      <c r="Y200" s="474">
        <v>12.19</v>
      </c>
      <c r="Z200" s="474">
        <v>12.22</v>
      </c>
      <c r="AA200" s="474">
        <v>12.28</v>
      </c>
      <c r="AB200" s="475">
        <v>12.44</v>
      </c>
      <c r="AC200" s="481">
        <v>19.68</v>
      </c>
      <c r="AD200" s="481">
        <v>23.62</v>
      </c>
    </row>
    <row r="201" spans="1:30" x14ac:dyDescent="0.25">
      <c r="A201" s="442"/>
      <c r="B201" s="441"/>
      <c r="C201" s="458"/>
      <c r="D201" s="459"/>
      <c r="E201" s="459"/>
      <c r="F201" s="459"/>
      <c r="G201" s="459"/>
      <c r="H201" s="460"/>
      <c r="I201" s="458"/>
      <c r="J201" s="459"/>
      <c r="K201" s="459"/>
      <c r="L201" s="459"/>
      <c r="M201" s="459"/>
      <c r="N201" s="460"/>
      <c r="O201" s="465"/>
      <c r="P201" s="465"/>
      <c r="Q201" s="470"/>
      <c r="R201" s="471"/>
      <c r="S201" s="471"/>
      <c r="T201" s="471"/>
      <c r="U201" s="471"/>
      <c r="V201" s="472"/>
      <c r="W201" s="470"/>
      <c r="X201" s="471"/>
      <c r="Y201" s="471"/>
      <c r="Z201" s="471"/>
      <c r="AA201" s="471"/>
      <c r="AB201" s="472"/>
      <c r="AC201" s="480"/>
      <c r="AD201" s="480"/>
    </row>
    <row r="202" spans="1:30" x14ac:dyDescent="0.25">
      <c r="A202" s="442">
        <v>418</v>
      </c>
      <c r="B202" s="441">
        <v>371</v>
      </c>
      <c r="C202" s="458">
        <v>14.76</v>
      </c>
      <c r="D202" s="459">
        <v>15.15</v>
      </c>
      <c r="E202" s="459">
        <v>15.24</v>
      </c>
      <c r="F202" s="459">
        <v>15.28</v>
      </c>
      <c r="G202" s="459">
        <v>15.35</v>
      </c>
      <c r="H202" s="460">
        <v>15.55</v>
      </c>
      <c r="I202" s="458">
        <v>15</v>
      </c>
      <c r="J202" s="459">
        <v>15.39</v>
      </c>
      <c r="K202" s="459">
        <v>15.48</v>
      </c>
      <c r="L202" s="459">
        <v>15.52</v>
      </c>
      <c r="M202" s="459">
        <v>15.6</v>
      </c>
      <c r="N202" s="460">
        <v>15.8</v>
      </c>
      <c r="O202" s="465">
        <v>24.6</v>
      </c>
      <c r="P202" s="465">
        <v>29.52</v>
      </c>
      <c r="Q202" s="473">
        <v>11.81</v>
      </c>
      <c r="R202" s="474">
        <v>12.12</v>
      </c>
      <c r="S202" s="474">
        <v>12.19</v>
      </c>
      <c r="T202" s="474">
        <v>12.22</v>
      </c>
      <c r="U202" s="474">
        <v>12.28</v>
      </c>
      <c r="V202" s="475">
        <v>12.44</v>
      </c>
      <c r="W202" s="473">
        <v>11.81</v>
      </c>
      <c r="X202" s="474">
        <v>12.12</v>
      </c>
      <c r="Y202" s="474">
        <v>12.19</v>
      </c>
      <c r="Z202" s="474">
        <v>12.22</v>
      </c>
      <c r="AA202" s="474">
        <v>12.28</v>
      </c>
      <c r="AB202" s="475">
        <v>12.44</v>
      </c>
      <c r="AC202" s="481">
        <v>19.68</v>
      </c>
      <c r="AD202" s="481">
        <v>23.62</v>
      </c>
    </row>
    <row r="203" spans="1:30" x14ac:dyDescent="0.25">
      <c r="A203" s="442"/>
      <c r="B203" s="441"/>
      <c r="C203" s="458"/>
      <c r="D203" s="459"/>
      <c r="E203" s="459"/>
      <c r="F203" s="459"/>
      <c r="G203" s="459"/>
      <c r="H203" s="460"/>
      <c r="I203" s="458"/>
      <c r="J203" s="459"/>
      <c r="K203" s="459"/>
      <c r="L203" s="459"/>
      <c r="M203" s="459"/>
      <c r="N203" s="460"/>
      <c r="O203" s="465"/>
      <c r="P203" s="465"/>
      <c r="Q203" s="470"/>
      <c r="R203" s="471"/>
      <c r="S203" s="471"/>
      <c r="T203" s="471"/>
      <c r="U203" s="471"/>
      <c r="V203" s="472"/>
      <c r="W203" s="470"/>
      <c r="X203" s="471"/>
      <c r="Y203" s="471"/>
      <c r="Z203" s="471"/>
      <c r="AA203" s="471"/>
      <c r="AB203" s="472"/>
      <c r="AC203" s="480"/>
      <c r="AD203" s="480"/>
    </row>
    <row r="204" spans="1:30" x14ac:dyDescent="0.25">
      <c r="A204" s="442">
        <v>419</v>
      </c>
      <c r="B204" s="441">
        <v>372</v>
      </c>
      <c r="C204" s="458">
        <v>14.8</v>
      </c>
      <c r="D204" s="459">
        <v>15.2</v>
      </c>
      <c r="E204" s="459">
        <v>15.28</v>
      </c>
      <c r="F204" s="459">
        <v>15.31</v>
      </c>
      <c r="G204" s="459">
        <v>15.4</v>
      </c>
      <c r="H204" s="460">
        <v>15.59</v>
      </c>
      <c r="I204" s="458">
        <v>15.04</v>
      </c>
      <c r="J204" s="459">
        <v>15.44</v>
      </c>
      <c r="K204" s="459">
        <v>15.52</v>
      </c>
      <c r="L204" s="459">
        <v>15.56</v>
      </c>
      <c r="M204" s="459">
        <v>15.65</v>
      </c>
      <c r="N204" s="460">
        <v>15.84</v>
      </c>
      <c r="O204" s="465">
        <v>24.67</v>
      </c>
      <c r="P204" s="465">
        <v>29.6</v>
      </c>
      <c r="Q204" s="473">
        <v>11.84</v>
      </c>
      <c r="R204" s="474">
        <v>12.16</v>
      </c>
      <c r="S204" s="474">
        <v>12.22</v>
      </c>
      <c r="T204" s="474">
        <v>12.25</v>
      </c>
      <c r="U204" s="474">
        <v>12.32</v>
      </c>
      <c r="V204" s="475">
        <v>12.47</v>
      </c>
      <c r="W204" s="473">
        <v>11.84</v>
      </c>
      <c r="X204" s="474">
        <v>12.16</v>
      </c>
      <c r="Y204" s="474">
        <v>12.22</v>
      </c>
      <c r="Z204" s="474">
        <v>12.25</v>
      </c>
      <c r="AA204" s="474">
        <v>12.32</v>
      </c>
      <c r="AB204" s="475">
        <v>12.47</v>
      </c>
      <c r="AC204" s="481">
        <v>19.73</v>
      </c>
      <c r="AD204" s="481">
        <v>23.68</v>
      </c>
    </row>
    <row r="205" spans="1:30" x14ac:dyDescent="0.25">
      <c r="A205" s="442"/>
      <c r="B205" s="441"/>
      <c r="C205" s="458"/>
      <c r="D205" s="459"/>
      <c r="E205" s="459"/>
      <c r="F205" s="459"/>
      <c r="G205" s="459"/>
      <c r="H205" s="460"/>
      <c r="I205" s="458"/>
      <c r="J205" s="459"/>
      <c r="K205" s="459"/>
      <c r="L205" s="459"/>
      <c r="M205" s="459"/>
      <c r="N205" s="460"/>
      <c r="O205" s="465"/>
      <c r="P205" s="465"/>
      <c r="Q205" s="470"/>
      <c r="R205" s="471"/>
      <c r="S205" s="471"/>
      <c r="T205" s="471"/>
      <c r="U205" s="471"/>
      <c r="V205" s="472"/>
      <c r="W205" s="470"/>
      <c r="X205" s="471"/>
      <c r="Y205" s="471"/>
      <c r="Z205" s="471"/>
      <c r="AA205" s="471"/>
      <c r="AB205" s="472"/>
      <c r="AC205" s="480"/>
      <c r="AD205" s="480"/>
    </row>
    <row r="206" spans="1:30" x14ac:dyDescent="0.25">
      <c r="A206" s="442">
        <v>420</v>
      </c>
      <c r="B206" s="441">
        <v>373</v>
      </c>
      <c r="C206" s="458">
        <v>14.84</v>
      </c>
      <c r="D206" s="459">
        <v>15.24</v>
      </c>
      <c r="E206" s="459">
        <v>15.31</v>
      </c>
      <c r="F206" s="459">
        <v>15.35</v>
      </c>
      <c r="G206" s="459">
        <v>15.44</v>
      </c>
      <c r="H206" s="460">
        <v>15.64</v>
      </c>
      <c r="I206" s="458">
        <v>15.07</v>
      </c>
      <c r="J206" s="459">
        <v>15.48</v>
      </c>
      <c r="K206" s="459">
        <v>15.56</v>
      </c>
      <c r="L206" s="459">
        <v>15.6</v>
      </c>
      <c r="M206" s="459">
        <v>15.68</v>
      </c>
      <c r="N206" s="460">
        <v>15.89</v>
      </c>
      <c r="O206" s="465">
        <v>24.73</v>
      </c>
      <c r="P206" s="465">
        <v>29.68</v>
      </c>
      <c r="Q206" s="473">
        <v>11.87</v>
      </c>
      <c r="R206" s="474">
        <v>12.19</v>
      </c>
      <c r="S206" s="474">
        <v>12.25</v>
      </c>
      <c r="T206" s="474">
        <v>12.28</v>
      </c>
      <c r="U206" s="474">
        <v>12.35</v>
      </c>
      <c r="V206" s="475">
        <v>12.51</v>
      </c>
      <c r="W206" s="473">
        <v>11.87</v>
      </c>
      <c r="X206" s="474">
        <v>12.19</v>
      </c>
      <c r="Y206" s="474">
        <v>12.25</v>
      </c>
      <c r="Z206" s="474">
        <v>12.28</v>
      </c>
      <c r="AA206" s="474">
        <v>12.35</v>
      </c>
      <c r="AB206" s="475">
        <v>12.51</v>
      </c>
      <c r="AC206" s="481">
        <v>19.78</v>
      </c>
      <c r="AD206" s="481">
        <v>23.74</v>
      </c>
    </row>
    <row r="207" spans="1:30" x14ac:dyDescent="0.25">
      <c r="A207" s="442"/>
      <c r="B207" s="441"/>
      <c r="C207" s="458"/>
      <c r="D207" s="459"/>
      <c r="E207" s="459"/>
      <c r="F207" s="459"/>
      <c r="G207" s="459"/>
      <c r="H207" s="460"/>
      <c r="I207" s="458"/>
      <c r="J207" s="459"/>
      <c r="K207" s="459"/>
      <c r="L207" s="459"/>
      <c r="M207" s="459"/>
      <c r="N207" s="460"/>
      <c r="O207" s="465"/>
      <c r="P207" s="465"/>
      <c r="Q207" s="470"/>
      <c r="R207" s="471"/>
      <c r="S207" s="471"/>
      <c r="T207" s="471"/>
      <c r="U207" s="471"/>
      <c r="V207" s="472"/>
      <c r="W207" s="470"/>
      <c r="X207" s="471"/>
      <c r="Y207" s="471"/>
      <c r="Z207" s="471"/>
      <c r="AA207" s="471"/>
      <c r="AB207" s="472"/>
      <c r="AC207" s="480"/>
      <c r="AD207" s="480"/>
    </row>
    <row r="208" spans="1:30" x14ac:dyDescent="0.25">
      <c r="A208" s="442">
        <v>421</v>
      </c>
      <c r="B208" s="441">
        <v>374</v>
      </c>
      <c r="C208" s="458">
        <v>14.88</v>
      </c>
      <c r="D208" s="459">
        <v>15.28</v>
      </c>
      <c r="E208" s="459">
        <v>15.35</v>
      </c>
      <c r="F208" s="459">
        <v>15.4</v>
      </c>
      <c r="G208" s="459">
        <v>15.48</v>
      </c>
      <c r="H208" s="460">
        <v>15.68</v>
      </c>
      <c r="I208" s="458">
        <v>15.11</v>
      </c>
      <c r="J208" s="459">
        <v>15.52</v>
      </c>
      <c r="K208" s="459">
        <v>15.6</v>
      </c>
      <c r="L208" s="459">
        <v>15.65</v>
      </c>
      <c r="M208" s="459">
        <v>15.72</v>
      </c>
      <c r="N208" s="460">
        <v>15.93</v>
      </c>
      <c r="O208" s="465">
        <v>24.8</v>
      </c>
      <c r="P208" s="465">
        <v>29.76</v>
      </c>
      <c r="Q208" s="473">
        <v>11.9</v>
      </c>
      <c r="R208" s="474">
        <v>12.22</v>
      </c>
      <c r="S208" s="474">
        <v>12.28</v>
      </c>
      <c r="T208" s="474">
        <v>12.32</v>
      </c>
      <c r="U208" s="474">
        <v>12.38</v>
      </c>
      <c r="V208" s="475">
        <v>12.54</v>
      </c>
      <c r="W208" s="473">
        <v>11.9</v>
      </c>
      <c r="X208" s="474">
        <v>12.22</v>
      </c>
      <c r="Y208" s="474">
        <v>12.28</v>
      </c>
      <c r="Z208" s="474">
        <v>12.32</v>
      </c>
      <c r="AA208" s="474">
        <v>12.38</v>
      </c>
      <c r="AB208" s="475">
        <v>12.54</v>
      </c>
      <c r="AC208" s="481">
        <v>19.829999999999998</v>
      </c>
      <c r="AD208" s="481">
        <v>23.8</v>
      </c>
    </row>
    <row r="209" spans="1:30" x14ac:dyDescent="0.25">
      <c r="A209" s="442"/>
      <c r="B209" s="441"/>
      <c r="C209" s="458"/>
      <c r="D209" s="459"/>
      <c r="E209" s="459"/>
      <c r="F209" s="459"/>
      <c r="G209" s="459"/>
      <c r="H209" s="460"/>
      <c r="I209" s="458"/>
      <c r="J209" s="459"/>
      <c r="K209" s="459"/>
      <c r="L209" s="459"/>
      <c r="M209" s="459"/>
      <c r="N209" s="460"/>
      <c r="O209" s="465"/>
      <c r="P209" s="465"/>
      <c r="Q209" s="470"/>
      <c r="R209" s="471"/>
      <c r="S209" s="471"/>
      <c r="T209" s="471"/>
      <c r="U209" s="471"/>
      <c r="V209" s="472"/>
      <c r="W209" s="470"/>
      <c r="X209" s="471"/>
      <c r="Y209" s="471"/>
      <c r="Z209" s="471"/>
      <c r="AA209" s="471"/>
      <c r="AB209" s="472"/>
      <c r="AC209" s="480"/>
      <c r="AD209" s="480"/>
    </row>
    <row r="210" spans="1:30" x14ac:dyDescent="0.25">
      <c r="A210" s="442">
        <v>422</v>
      </c>
      <c r="B210" s="441">
        <v>375</v>
      </c>
      <c r="C210" s="458">
        <v>14.91</v>
      </c>
      <c r="D210" s="459">
        <v>15.31</v>
      </c>
      <c r="E210" s="459">
        <v>15.4</v>
      </c>
      <c r="F210" s="459">
        <v>15.44</v>
      </c>
      <c r="G210" s="459">
        <v>15.51</v>
      </c>
      <c r="H210" s="460">
        <v>15.71</v>
      </c>
      <c r="I210" s="458">
        <v>15.15</v>
      </c>
      <c r="J210" s="459">
        <v>15.56</v>
      </c>
      <c r="K210" s="459">
        <v>15.65</v>
      </c>
      <c r="L210" s="459">
        <v>15.68</v>
      </c>
      <c r="M210" s="459">
        <v>15.76</v>
      </c>
      <c r="N210" s="460">
        <v>15.96</v>
      </c>
      <c r="O210" s="465">
        <v>24.85</v>
      </c>
      <c r="P210" s="465">
        <v>29.82</v>
      </c>
      <c r="Q210" s="473">
        <v>11.93</v>
      </c>
      <c r="R210" s="474">
        <v>12.25</v>
      </c>
      <c r="S210" s="474">
        <v>12.32</v>
      </c>
      <c r="T210" s="474">
        <v>12.35</v>
      </c>
      <c r="U210" s="474">
        <v>12.41</v>
      </c>
      <c r="V210" s="475">
        <v>12.57</v>
      </c>
      <c r="W210" s="473">
        <v>11.93</v>
      </c>
      <c r="X210" s="474">
        <v>12.25</v>
      </c>
      <c r="Y210" s="474">
        <v>12.32</v>
      </c>
      <c r="Z210" s="474">
        <v>12.35</v>
      </c>
      <c r="AA210" s="474">
        <v>12.41</v>
      </c>
      <c r="AB210" s="475">
        <v>12.57</v>
      </c>
      <c r="AC210" s="481">
        <v>19.88</v>
      </c>
      <c r="AD210" s="481">
        <v>23.86</v>
      </c>
    </row>
    <row r="211" spans="1:30" x14ac:dyDescent="0.25">
      <c r="A211" s="442"/>
      <c r="B211" s="441"/>
      <c r="C211" s="458"/>
      <c r="D211" s="459"/>
      <c r="E211" s="459"/>
      <c r="F211" s="459"/>
      <c r="G211" s="459"/>
      <c r="H211" s="460"/>
      <c r="I211" s="458"/>
      <c r="J211" s="459"/>
      <c r="K211" s="459"/>
      <c r="L211" s="459"/>
      <c r="M211" s="459"/>
      <c r="N211" s="460"/>
      <c r="O211" s="465"/>
      <c r="P211" s="465"/>
      <c r="Q211" s="470"/>
      <c r="R211" s="471"/>
      <c r="S211" s="471"/>
      <c r="T211" s="471"/>
      <c r="U211" s="471"/>
      <c r="V211" s="472"/>
      <c r="W211" s="470"/>
      <c r="X211" s="471"/>
      <c r="Y211" s="471"/>
      <c r="Z211" s="471"/>
      <c r="AA211" s="471"/>
      <c r="AB211" s="472"/>
      <c r="AC211" s="480"/>
      <c r="AD211" s="480"/>
    </row>
    <row r="212" spans="1:30" x14ac:dyDescent="0.25">
      <c r="A212" s="442">
        <v>423</v>
      </c>
      <c r="B212" s="441">
        <v>376</v>
      </c>
      <c r="C212" s="458">
        <v>14.96</v>
      </c>
      <c r="D212" s="459">
        <v>15.35</v>
      </c>
      <c r="E212" s="459">
        <v>15.44</v>
      </c>
      <c r="F212" s="459">
        <v>15.48</v>
      </c>
      <c r="G212" s="459">
        <v>15.55</v>
      </c>
      <c r="H212" s="460">
        <v>15.75</v>
      </c>
      <c r="I212" s="458">
        <v>15.2</v>
      </c>
      <c r="J212" s="459">
        <v>15.6</v>
      </c>
      <c r="K212" s="459">
        <v>15.68</v>
      </c>
      <c r="L212" s="459">
        <v>15.72</v>
      </c>
      <c r="M212" s="459">
        <v>15.8</v>
      </c>
      <c r="N212" s="460">
        <v>16</v>
      </c>
      <c r="O212" s="465">
        <v>24.93</v>
      </c>
      <c r="P212" s="465">
        <v>29.92</v>
      </c>
      <c r="Q212" s="473">
        <v>11.97</v>
      </c>
      <c r="R212" s="474">
        <v>12.28</v>
      </c>
      <c r="S212" s="474">
        <v>12.35</v>
      </c>
      <c r="T212" s="474">
        <v>12.38</v>
      </c>
      <c r="U212" s="474">
        <v>12.44</v>
      </c>
      <c r="V212" s="475">
        <v>12.6</v>
      </c>
      <c r="W212" s="473">
        <v>11.97</v>
      </c>
      <c r="X212" s="474">
        <v>12.28</v>
      </c>
      <c r="Y212" s="474">
        <v>12.35</v>
      </c>
      <c r="Z212" s="474">
        <v>12.38</v>
      </c>
      <c r="AA212" s="474">
        <v>12.44</v>
      </c>
      <c r="AB212" s="475">
        <v>12.6</v>
      </c>
      <c r="AC212" s="481">
        <v>19.95</v>
      </c>
      <c r="AD212" s="481">
        <v>23.94</v>
      </c>
    </row>
    <row r="213" spans="1:30" x14ac:dyDescent="0.25">
      <c r="A213" s="442"/>
      <c r="B213" s="441"/>
      <c r="C213" s="458"/>
      <c r="D213" s="459"/>
      <c r="E213" s="459"/>
      <c r="F213" s="459"/>
      <c r="G213" s="459"/>
      <c r="H213" s="460"/>
      <c r="I213" s="458"/>
      <c r="J213" s="459"/>
      <c r="K213" s="459"/>
      <c r="L213" s="459"/>
      <c r="M213" s="459"/>
      <c r="N213" s="460"/>
      <c r="O213" s="465"/>
      <c r="P213" s="465"/>
      <c r="Q213" s="470"/>
      <c r="R213" s="471"/>
      <c r="S213" s="471"/>
      <c r="T213" s="471"/>
      <c r="U213" s="471"/>
      <c r="V213" s="472"/>
      <c r="W213" s="470"/>
      <c r="X213" s="471"/>
      <c r="Y213" s="471"/>
      <c r="Z213" s="471"/>
      <c r="AA213" s="471"/>
      <c r="AB213" s="472"/>
      <c r="AC213" s="480"/>
      <c r="AD213" s="480"/>
    </row>
    <row r="214" spans="1:30" x14ac:dyDescent="0.25">
      <c r="A214" s="442">
        <v>424</v>
      </c>
      <c r="B214" s="441">
        <v>377</v>
      </c>
      <c r="C214" s="458">
        <v>15</v>
      </c>
      <c r="D214" s="459">
        <v>15.4</v>
      </c>
      <c r="E214" s="459">
        <v>15.48</v>
      </c>
      <c r="F214" s="459">
        <v>15.51</v>
      </c>
      <c r="G214" s="459">
        <v>15.59</v>
      </c>
      <c r="H214" s="460">
        <v>15.79</v>
      </c>
      <c r="I214" s="458">
        <v>15.24</v>
      </c>
      <c r="J214" s="459">
        <v>15.65</v>
      </c>
      <c r="K214" s="459">
        <v>15.72</v>
      </c>
      <c r="L214" s="459">
        <v>15.76</v>
      </c>
      <c r="M214" s="459">
        <v>15.84</v>
      </c>
      <c r="N214" s="460">
        <v>16.04</v>
      </c>
      <c r="O214" s="465">
        <v>25</v>
      </c>
      <c r="P214" s="465">
        <v>30</v>
      </c>
      <c r="Q214" s="473">
        <v>12</v>
      </c>
      <c r="R214" s="474">
        <v>12.32</v>
      </c>
      <c r="S214" s="474">
        <v>12.38</v>
      </c>
      <c r="T214" s="474">
        <v>12.41</v>
      </c>
      <c r="U214" s="474">
        <v>12.47</v>
      </c>
      <c r="V214" s="475">
        <v>12.63</v>
      </c>
      <c r="W214" s="473">
        <v>12</v>
      </c>
      <c r="X214" s="474">
        <v>12.32</v>
      </c>
      <c r="Y214" s="474">
        <v>12.38</v>
      </c>
      <c r="Z214" s="474">
        <v>12.41</v>
      </c>
      <c r="AA214" s="474">
        <v>12.47</v>
      </c>
      <c r="AB214" s="475">
        <v>12.63</v>
      </c>
      <c r="AC214" s="481">
        <v>20</v>
      </c>
      <c r="AD214" s="481">
        <v>24</v>
      </c>
    </row>
    <row r="215" spans="1:30" x14ac:dyDescent="0.25">
      <c r="A215" s="442"/>
      <c r="B215" s="441"/>
      <c r="C215" s="458"/>
      <c r="D215" s="459"/>
      <c r="E215" s="459"/>
      <c r="F215" s="459"/>
      <c r="G215" s="459"/>
      <c r="H215" s="460"/>
      <c r="I215" s="458"/>
      <c r="J215" s="459"/>
      <c r="K215" s="459"/>
      <c r="L215" s="459"/>
      <c r="M215" s="459"/>
      <c r="N215" s="460"/>
      <c r="O215" s="465"/>
      <c r="P215" s="465"/>
      <c r="Q215" s="470"/>
      <c r="R215" s="471"/>
      <c r="S215" s="471"/>
      <c r="T215" s="471"/>
      <c r="U215" s="471"/>
      <c r="V215" s="472"/>
      <c r="W215" s="470"/>
      <c r="X215" s="471"/>
      <c r="Y215" s="471"/>
      <c r="Z215" s="471"/>
      <c r="AA215" s="471"/>
      <c r="AB215" s="472"/>
      <c r="AC215" s="480"/>
      <c r="AD215" s="480"/>
    </row>
    <row r="216" spans="1:30" x14ac:dyDescent="0.25">
      <c r="A216" s="442">
        <v>425</v>
      </c>
      <c r="B216" s="441">
        <v>377</v>
      </c>
      <c r="C216" s="458">
        <v>15</v>
      </c>
      <c r="D216" s="459">
        <v>15.4</v>
      </c>
      <c r="E216" s="459">
        <v>15.48</v>
      </c>
      <c r="F216" s="459">
        <v>15.51</v>
      </c>
      <c r="G216" s="459">
        <v>15.59</v>
      </c>
      <c r="H216" s="460">
        <v>15.79</v>
      </c>
      <c r="I216" s="458">
        <v>15.24</v>
      </c>
      <c r="J216" s="459">
        <v>15.65</v>
      </c>
      <c r="K216" s="459">
        <v>15.72</v>
      </c>
      <c r="L216" s="459">
        <v>15.76</v>
      </c>
      <c r="M216" s="459">
        <v>15.84</v>
      </c>
      <c r="N216" s="460">
        <v>16.04</v>
      </c>
      <c r="O216" s="465">
        <v>25</v>
      </c>
      <c r="P216" s="465">
        <v>30</v>
      </c>
      <c r="Q216" s="473">
        <v>12</v>
      </c>
      <c r="R216" s="474">
        <v>12.32</v>
      </c>
      <c r="S216" s="474">
        <v>12.38</v>
      </c>
      <c r="T216" s="474">
        <v>12.41</v>
      </c>
      <c r="U216" s="474">
        <v>12.47</v>
      </c>
      <c r="V216" s="475">
        <v>12.63</v>
      </c>
      <c r="W216" s="473">
        <v>12</v>
      </c>
      <c r="X216" s="474">
        <v>12.32</v>
      </c>
      <c r="Y216" s="474">
        <v>12.38</v>
      </c>
      <c r="Z216" s="474">
        <v>12.41</v>
      </c>
      <c r="AA216" s="474">
        <v>12.47</v>
      </c>
      <c r="AB216" s="475">
        <v>12.63</v>
      </c>
      <c r="AC216" s="481">
        <v>20</v>
      </c>
      <c r="AD216" s="481">
        <v>24</v>
      </c>
    </row>
    <row r="217" spans="1:30" x14ac:dyDescent="0.25">
      <c r="A217" s="442"/>
      <c r="B217" s="441"/>
      <c r="C217" s="458"/>
      <c r="D217" s="459"/>
      <c r="E217" s="459"/>
      <c r="F217" s="459"/>
      <c r="G217" s="459"/>
      <c r="H217" s="460"/>
      <c r="I217" s="458"/>
      <c r="J217" s="459"/>
      <c r="K217" s="459"/>
      <c r="L217" s="459"/>
      <c r="M217" s="459"/>
      <c r="N217" s="460"/>
      <c r="O217" s="465"/>
      <c r="P217" s="465"/>
      <c r="Q217" s="470"/>
      <c r="R217" s="471"/>
      <c r="S217" s="471"/>
      <c r="T217" s="471"/>
      <c r="U217" s="471"/>
      <c r="V217" s="472"/>
      <c r="W217" s="470"/>
      <c r="X217" s="471"/>
      <c r="Y217" s="471"/>
      <c r="Z217" s="471"/>
      <c r="AA217" s="471"/>
      <c r="AB217" s="472"/>
      <c r="AC217" s="480"/>
      <c r="AD217" s="480"/>
    </row>
    <row r="218" spans="1:30" x14ac:dyDescent="0.25">
      <c r="A218" s="442">
        <v>426</v>
      </c>
      <c r="B218" s="441">
        <v>378</v>
      </c>
      <c r="C218" s="458">
        <v>15.04</v>
      </c>
      <c r="D218" s="459">
        <v>15.44</v>
      </c>
      <c r="E218" s="459">
        <v>15.51</v>
      </c>
      <c r="F218" s="459">
        <v>15.55</v>
      </c>
      <c r="G218" s="459">
        <v>15.64</v>
      </c>
      <c r="H218" s="460">
        <v>15.84</v>
      </c>
      <c r="I218" s="458">
        <v>15.28</v>
      </c>
      <c r="J218" s="459">
        <v>15.68</v>
      </c>
      <c r="K218" s="459">
        <v>15.76</v>
      </c>
      <c r="L218" s="459">
        <v>15.8</v>
      </c>
      <c r="M218" s="459">
        <v>15.89</v>
      </c>
      <c r="N218" s="460">
        <v>16.09</v>
      </c>
      <c r="O218" s="465">
        <v>25.07</v>
      </c>
      <c r="P218" s="465">
        <v>30.08</v>
      </c>
      <c r="Q218" s="473">
        <v>12.03</v>
      </c>
      <c r="R218" s="474">
        <v>12.35</v>
      </c>
      <c r="S218" s="474">
        <v>12.41</v>
      </c>
      <c r="T218" s="474">
        <v>12.44</v>
      </c>
      <c r="U218" s="474">
        <v>12.51</v>
      </c>
      <c r="V218" s="475">
        <v>12.67</v>
      </c>
      <c r="W218" s="473">
        <v>12.03</v>
      </c>
      <c r="X218" s="474">
        <v>12.35</v>
      </c>
      <c r="Y218" s="474">
        <v>12.41</v>
      </c>
      <c r="Z218" s="474">
        <v>12.44</v>
      </c>
      <c r="AA218" s="474">
        <v>12.51</v>
      </c>
      <c r="AB218" s="475">
        <v>12.67</v>
      </c>
      <c r="AC218" s="481">
        <v>20.05</v>
      </c>
      <c r="AD218" s="481">
        <v>24.06</v>
      </c>
    </row>
    <row r="219" spans="1:30" x14ac:dyDescent="0.25">
      <c r="A219" s="442"/>
      <c r="B219" s="441"/>
      <c r="C219" s="458"/>
      <c r="D219" s="459"/>
      <c r="E219" s="459"/>
      <c r="F219" s="459"/>
      <c r="G219" s="459"/>
      <c r="H219" s="460"/>
      <c r="I219" s="458"/>
      <c r="J219" s="459"/>
      <c r="K219" s="459"/>
      <c r="L219" s="459"/>
      <c r="M219" s="459"/>
      <c r="N219" s="460"/>
      <c r="O219" s="465"/>
      <c r="P219" s="465"/>
      <c r="Q219" s="470"/>
      <c r="R219" s="471"/>
      <c r="S219" s="471"/>
      <c r="T219" s="471"/>
      <c r="U219" s="471"/>
      <c r="V219" s="472"/>
      <c r="W219" s="470"/>
      <c r="X219" s="471"/>
      <c r="Y219" s="471"/>
      <c r="Z219" s="471"/>
      <c r="AA219" s="471"/>
      <c r="AB219" s="472"/>
      <c r="AC219" s="480"/>
      <c r="AD219" s="480"/>
    </row>
    <row r="220" spans="1:30" x14ac:dyDescent="0.25">
      <c r="A220" s="442">
        <v>427</v>
      </c>
      <c r="B220" s="441">
        <v>379</v>
      </c>
      <c r="C220" s="458">
        <v>15.08</v>
      </c>
      <c r="D220" s="459">
        <v>15.48</v>
      </c>
      <c r="E220" s="459">
        <v>15.55</v>
      </c>
      <c r="F220" s="459">
        <v>15.59</v>
      </c>
      <c r="G220" s="459">
        <v>15.68</v>
      </c>
      <c r="H220" s="460">
        <v>15.88</v>
      </c>
      <c r="I220" s="458">
        <v>15.32</v>
      </c>
      <c r="J220" s="459">
        <v>15.72</v>
      </c>
      <c r="K220" s="459">
        <v>15.8</v>
      </c>
      <c r="L220" s="459">
        <v>15.84</v>
      </c>
      <c r="M220" s="459">
        <v>15.93</v>
      </c>
      <c r="N220" s="460">
        <v>16.13</v>
      </c>
      <c r="O220" s="465">
        <v>25.13</v>
      </c>
      <c r="P220" s="465">
        <v>30.16</v>
      </c>
      <c r="Q220" s="473">
        <v>12.06</v>
      </c>
      <c r="R220" s="474">
        <v>12.38</v>
      </c>
      <c r="S220" s="474">
        <v>12.44</v>
      </c>
      <c r="T220" s="474">
        <v>12.47</v>
      </c>
      <c r="U220" s="474">
        <v>12.54</v>
      </c>
      <c r="V220" s="475">
        <v>12.7</v>
      </c>
      <c r="W220" s="473">
        <v>12.06</v>
      </c>
      <c r="X220" s="474">
        <v>12.38</v>
      </c>
      <c r="Y220" s="474">
        <v>12.44</v>
      </c>
      <c r="Z220" s="474">
        <v>12.47</v>
      </c>
      <c r="AA220" s="474">
        <v>12.54</v>
      </c>
      <c r="AB220" s="475">
        <v>12.7</v>
      </c>
      <c r="AC220" s="481">
        <v>20.100000000000001</v>
      </c>
      <c r="AD220" s="481">
        <v>24.12</v>
      </c>
    </row>
    <row r="221" spans="1:30" x14ac:dyDescent="0.25">
      <c r="A221" s="442"/>
      <c r="B221" s="441"/>
      <c r="C221" s="458"/>
      <c r="D221" s="459"/>
      <c r="E221" s="459"/>
      <c r="F221" s="459"/>
      <c r="G221" s="459"/>
      <c r="H221" s="460"/>
      <c r="I221" s="458"/>
      <c r="J221" s="459"/>
      <c r="K221" s="459"/>
      <c r="L221" s="459"/>
      <c r="M221" s="459"/>
      <c r="N221" s="460"/>
      <c r="O221" s="465"/>
      <c r="P221" s="465"/>
      <c r="Q221" s="470"/>
      <c r="R221" s="471"/>
      <c r="S221" s="471"/>
      <c r="T221" s="471"/>
      <c r="U221" s="471"/>
      <c r="V221" s="472"/>
      <c r="W221" s="470"/>
      <c r="X221" s="471"/>
      <c r="Y221" s="471"/>
      <c r="Z221" s="471"/>
      <c r="AA221" s="471"/>
      <c r="AB221" s="472"/>
      <c r="AC221" s="480"/>
      <c r="AD221" s="480"/>
    </row>
    <row r="222" spans="1:30" x14ac:dyDescent="0.25">
      <c r="A222" s="442">
        <v>428</v>
      </c>
      <c r="B222" s="441">
        <v>379</v>
      </c>
      <c r="C222" s="458">
        <v>15.08</v>
      </c>
      <c r="D222" s="459">
        <v>15.48</v>
      </c>
      <c r="E222" s="459">
        <v>15.55</v>
      </c>
      <c r="F222" s="459">
        <v>15.59</v>
      </c>
      <c r="G222" s="459">
        <v>15.68</v>
      </c>
      <c r="H222" s="460">
        <v>15.88</v>
      </c>
      <c r="I222" s="458">
        <v>15.32</v>
      </c>
      <c r="J222" s="459">
        <v>15.72</v>
      </c>
      <c r="K222" s="459">
        <v>15.8</v>
      </c>
      <c r="L222" s="459">
        <v>15.84</v>
      </c>
      <c r="M222" s="459">
        <v>15.93</v>
      </c>
      <c r="N222" s="460">
        <v>16.13</v>
      </c>
      <c r="O222" s="465">
        <v>25.13</v>
      </c>
      <c r="P222" s="465">
        <v>30.16</v>
      </c>
      <c r="Q222" s="473">
        <v>12.06</v>
      </c>
      <c r="R222" s="474">
        <v>12.38</v>
      </c>
      <c r="S222" s="474">
        <v>12.44</v>
      </c>
      <c r="T222" s="474">
        <v>12.47</v>
      </c>
      <c r="U222" s="474">
        <v>12.54</v>
      </c>
      <c r="V222" s="475">
        <v>12.7</v>
      </c>
      <c r="W222" s="473">
        <v>12.06</v>
      </c>
      <c r="X222" s="474">
        <v>12.38</v>
      </c>
      <c r="Y222" s="474">
        <v>12.44</v>
      </c>
      <c r="Z222" s="474">
        <v>12.47</v>
      </c>
      <c r="AA222" s="474">
        <v>12.54</v>
      </c>
      <c r="AB222" s="475">
        <v>12.7</v>
      </c>
      <c r="AC222" s="481">
        <v>20.100000000000001</v>
      </c>
      <c r="AD222" s="481">
        <v>24.12</v>
      </c>
    </row>
    <row r="223" spans="1:30" x14ac:dyDescent="0.25">
      <c r="A223" s="442"/>
      <c r="B223" s="441"/>
      <c r="C223" s="458"/>
      <c r="D223" s="459"/>
      <c r="E223" s="459"/>
      <c r="F223" s="459"/>
      <c r="G223" s="459"/>
      <c r="H223" s="460"/>
      <c r="I223" s="458"/>
      <c r="J223" s="459"/>
      <c r="K223" s="459"/>
      <c r="L223" s="459"/>
      <c r="M223" s="459"/>
      <c r="N223" s="460"/>
      <c r="O223" s="465"/>
      <c r="P223" s="465"/>
      <c r="Q223" s="470"/>
      <c r="R223" s="471"/>
      <c r="S223" s="471"/>
      <c r="T223" s="471"/>
      <c r="U223" s="471"/>
      <c r="V223" s="472"/>
      <c r="W223" s="470"/>
      <c r="X223" s="471"/>
      <c r="Y223" s="471"/>
      <c r="Z223" s="471"/>
      <c r="AA223" s="471"/>
      <c r="AB223" s="472"/>
      <c r="AC223" s="480"/>
      <c r="AD223" s="480"/>
    </row>
    <row r="224" spans="1:30" x14ac:dyDescent="0.25">
      <c r="A224" s="442">
        <v>429</v>
      </c>
      <c r="B224" s="441">
        <v>379</v>
      </c>
      <c r="C224" s="458">
        <v>15.08</v>
      </c>
      <c r="D224" s="459">
        <v>15.48</v>
      </c>
      <c r="E224" s="459">
        <v>15.55</v>
      </c>
      <c r="F224" s="459">
        <v>15.59</v>
      </c>
      <c r="G224" s="459">
        <v>15.68</v>
      </c>
      <c r="H224" s="460">
        <v>15.88</v>
      </c>
      <c r="I224" s="458">
        <v>15.32</v>
      </c>
      <c r="J224" s="459">
        <v>15.72</v>
      </c>
      <c r="K224" s="459">
        <v>15.8</v>
      </c>
      <c r="L224" s="459">
        <v>15.84</v>
      </c>
      <c r="M224" s="459">
        <v>15.93</v>
      </c>
      <c r="N224" s="460">
        <v>16.13</v>
      </c>
      <c r="O224" s="465">
        <v>25.13</v>
      </c>
      <c r="P224" s="465">
        <v>30.16</v>
      </c>
      <c r="Q224" s="473">
        <v>12.06</v>
      </c>
      <c r="R224" s="474">
        <v>12.38</v>
      </c>
      <c r="S224" s="474">
        <v>12.44</v>
      </c>
      <c r="T224" s="474">
        <v>12.47</v>
      </c>
      <c r="U224" s="474">
        <v>12.54</v>
      </c>
      <c r="V224" s="475">
        <v>12.7</v>
      </c>
      <c r="W224" s="473">
        <v>12.06</v>
      </c>
      <c r="X224" s="474">
        <v>12.38</v>
      </c>
      <c r="Y224" s="474">
        <v>12.44</v>
      </c>
      <c r="Z224" s="474">
        <v>12.47</v>
      </c>
      <c r="AA224" s="474">
        <v>12.54</v>
      </c>
      <c r="AB224" s="475">
        <v>12.7</v>
      </c>
      <c r="AC224" s="481">
        <v>20.100000000000001</v>
      </c>
      <c r="AD224" s="481">
        <v>24.12</v>
      </c>
    </row>
    <row r="225" spans="1:30" x14ac:dyDescent="0.25">
      <c r="A225" s="442"/>
      <c r="B225" s="441"/>
      <c r="C225" s="458"/>
      <c r="D225" s="459"/>
      <c r="E225" s="459"/>
      <c r="F225" s="459"/>
      <c r="G225" s="459"/>
      <c r="H225" s="460"/>
      <c r="I225" s="458"/>
      <c r="J225" s="459"/>
      <c r="K225" s="459"/>
      <c r="L225" s="459"/>
      <c r="M225" s="459"/>
      <c r="N225" s="460"/>
      <c r="O225" s="465"/>
      <c r="P225" s="465"/>
      <c r="Q225" s="470"/>
      <c r="R225" s="471"/>
      <c r="S225" s="471"/>
      <c r="T225" s="471"/>
      <c r="U225" s="471"/>
      <c r="V225" s="472"/>
      <c r="W225" s="470"/>
      <c r="X225" s="471"/>
      <c r="Y225" s="471"/>
      <c r="Z225" s="471"/>
      <c r="AA225" s="471"/>
      <c r="AB225" s="472"/>
      <c r="AC225" s="480"/>
      <c r="AD225" s="480"/>
    </row>
    <row r="226" spans="1:30" x14ac:dyDescent="0.25">
      <c r="A226" s="442">
        <v>430</v>
      </c>
      <c r="B226" s="441">
        <v>380</v>
      </c>
      <c r="C226" s="458">
        <v>15.11</v>
      </c>
      <c r="D226" s="459">
        <v>15.51</v>
      </c>
      <c r="E226" s="459">
        <v>15.59</v>
      </c>
      <c r="F226" s="459">
        <v>15.64</v>
      </c>
      <c r="G226" s="459">
        <v>15.71</v>
      </c>
      <c r="H226" s="460">
        <v>15.91</v>
      </c>
      <c r="I226" s="458">
        <v>15.35</v>
      </c>
      <c r="J226" s="459">
        <v>15.76</v>
      </c>
      <c r="K226" s="459">
        <v>15.84</v>
      </c>
      <c r="L226" s="459">
        <v>15.89</v>
      </c>
      <c r="M226" s="459">
        <v>15.96</v>
      </c>
      <c r="N226" s="460">
        <v>16.170000000000002</v>
      </c>
      <c r="O226" s="465">
        <v>25.18</v>
      </c>
      <c r="P226" s="465">
        <v>30.22</v>
      </c>
      <c r="Q226" s="473">
        <v>12.09</v>
      </c>
      <c r="R226" s="474">
        <v>12.41</v>
      </c>
      <c r="S226" s="474">
        <v>12.47</v>
      </c>
      <c r="T226" s="474">
        <v>12.51</v>
      </c>
      <c r="U226" s="474">
        <v>12.57</v>
      </c>
      <c r="V226" s="475">
        <v>12.73</v>
      </c>
      <c r="W226" s="473">
        <v>12.09</v>
      </c>
      <c r="X226" s="474">
        <v>12.41</v>
      </c>
      <c r="Y226" s="474">
        <v>12.47</v>
      </c>
      <c r="Z226" s="474">
        <v>12.51</v>
      </c>
      <c r="AA226" s="474">
        <v>12.57</v>
      </c>
      <c r="AB226" s="475">
        <v>12.73</v>
      </c>
      <c r="AC226" s="481">
        <v>20.149999999999999</v>
      </c>
      <c r="AD226" s="481">
        <v>24.18</v>
      </c>
    </row>
    <row r="227" spans="1:30" x14ac:dyDescent="0.25">
      <c r="A227" s="442"/>
      <c r="B227" s="441"/>
      <c r="C227" s="458"/>
      <c r="D227" s="459"/>
      <c r="E227" s="459"/>
      <c r="F227" s="459"/>
      <c r="G227" s="459"/>
      <c r="H227" s="460"/>
      <c r="I227" s="458"/>
      <c r="J227" s="459"/>
      <c r="K227" s="459"/>
      <c r="L227" s="459"/>
      <c r="M227" s="459"/>
      <c r="N227" s="460"/>
      <c r="O227" s="465"/>
      <c r="P227" s="465"/>
      <c r="Q227" s="470"/>
      <c r="R227" s="471"/>
      <c r="S227" s="471"/>
      <c r="T227" s="471"/>
      <c r="U227" s="471"/>
      <c r="V227" s="472"/>
      <c r="W227" s="470"/>
      <c r="X227" s="471"/>
      <c r="Y227" s="471"/>
      <c r="Z227" s="471"/>
      <c r="AA227" s="471"/>
      <c r="AB227" s="472"/>
      <c r="AC227" s="480"/>
      <c r="AD227" s="480"/>
    </row>
    <row r="228" spans="1:30" x14ac:dyDescent="0.25">
      <c r="A228" s="442">
        <v>431</v>
      </c>
      <c r="B228" s="441">
        <v>381</v>
      </c>
      <c r="C228" s="458">
        <v>15.15</v>
      </c>
      <c r="D228" s="459">
        <v>15.55</v>
      </c>
      <c r="E228" s="459">
        <v>15.64</v>
      </c>
      <c r="F228" s="459">
        <v>15.68</v>
      </c>
      <c r="G228" s="459">
        <v>15.75</v>
      </c>
      <c r="H228" s="460">
        <v>15.95</v>
      </c>
      <c r="I228" s="458">
        <v>15.39</v>
      </c>
      <c r="J228" s="459">
        <v>15.8</v>
      </c>
      <c r="K228" s="459">
        <v>15.89</v>
      </c>
      <c r="L228" s="459">
        <v>15.93</v>
      </c>
      <c r="M228" s="459">
        <v>16</v>
      </c>
      <c r="N228" s="460">
        <v>16.21</v>
      </c>
      <c r="O228" s="465">
        <v>25.25</v>
      </c>
      <c r="P228" s="465">
        <v>30.3</v>
      </c>
      <c r="Q228" s="473">
        <v>12.12</v>
      </c>
      <c r="R228" s="474">
        <v>12.44</v>
      </c>
      <c r="S228" s="474">
        <v>12.51</v>
      </c>
      <c r="T228" s="474">
        <v>12.54</v>
      </c>
      <c r="U228" s="474">
        <v>12.6</v>
      </c>
      <c r="V228" s="475">
        <v>12.76</v>
      </c>
      <c r="W228" s="473">
        <v>12.12</v>
      </c>
      <c r="X228" s="474">
        <v>12.44</v>
      </c>
      <c r="Y228" s="474">
        <v>12.51</v>
      </c>
      <c r="Z228" s="474">
        <v>12.54</v>
      </c>
      <c r="AA228" s="474">
        <v>12.6</v>
      </c>
      <c r="AB228" s="475">
        <v>12.76</v>
      </c>
      <c r="AC228" s="481">
        <v>20.2</v>
      </c>
      <c r="AD228" s="481">
        <v>24.24</v>
      </c>
    </row>
    <row r="229" spans="1:30" x14ac:dyDescent="0.25">
      <c r="A229" s="442"/>
      <c r="B229" s="441"/>
      <c r="C229" s="458"/>
      <c r="D229" s="459"/>
      <c r="E229" s="459"/>
      <c r="F229" s="459"/>
      <c r="G229" s="459"/>
      <c r="H229" s="460"/>
      <c r="I229" s="458"/>
      <c r="J229" s="459"/>
      <c r="K229" s="459"/>
      <c r="L229" s="459"/>
      <c r="M229" s="459"/>
      <c r="N229" s="460"/>
      <c r="O229" s="465"/>
      <c r="P229" s="465"/>
      <c r="Q229" s="470"/>
      <c r="R229" s="471"/>
      <c r="S229" s="471"/>
      <c r="T229" s="471"/>
      <c r="U229" s="471"/>
      <c r="V229" s="472"/>
      <c r="W229" s="470"/>
      <c r="X229" s="471"/>
      <c r="Y229" s="471"/>
      <c r="Z229" s="471"/>
      <c r="AA229" s="471"/>
      <c r="AB229" s="472"/>
      <c r="AC229" s="480"/>
      <c r="AD229" s="480"/>
    </row>
    <row r="230" spans="1:30" x14ac:dyDescent="0.25">
      <c r="A230" s="442">
        <v>432</v>
      </c>
      <c r="B230" s="441">
        <v>382</v>
      </c>
      <c r="C230" s="458">
        <v>15.2</v>
      </c>
      <c r="D230" s="459">
        <v>15.59</v>
      </c>
      <c r="E230" s="459">
        <v>15.68</v>
      </c>
      <c r="F230" s="459">
        <v>15.71</v>
      </c>
      <c r="G230" s="459">
        <v>15.79</v>
      </c>
      <c r="H230" s="460">
        <v>15.99</v>
      </c>
      <c r="I230" s="458">
        <v>15.44</v>
      </c>
      <c r="J230" s="459">
        <v>15.84</v>
      </c>
      <c r="K230" s="459">
        <v>15.93</v>
      </c>
      <c r="L230" s="459">
        <v>15.96</v>
      </c>
      <c r="M230" s="459">
        <v>16.04</v>
      </c>
      <c r="N230" s="460">
        <v>16.239999999999998</v>
      </c>
      <c r="O230" s="465">
        <v>25.33</v>
      </c>
      <c r="P230" s="465">
        <v>30.4</v>
      </c>
      <c r="Q230" s="473">
        <v>12.16</v>
      </c>
      <c r="R230" s="474">
        <v>12.47</v>
      </c>
      <c r="S230" s="474">
        <v>12.54</v>
      </c>
      <c r="T230" s="474">
        <v>12.57</v>
      </c>
      <c r="U230" s="474">
        <v>12.63</v>
      </c>
      <c r="V230" s="475">
        <v>12.79</v>
      </c>
      <c r="W230" s="473">
        <v>12.16</v>
      </c>
      <c r="X230" s="474">
        <v>12.47</v>
      </c>
      <c r="Y230" s="474">
        <v>12.54</v>
      </c>
      <c r="Z230" s="474">
        <v>12.57</v>
      </c>
      <c r="AA230" s="474">
        <v>12.63</v>
      </c>
      <c r="AB230" s="475">
        <v>12.79</v>
      </c>
      <c r="AC230" s="481">
        <v>20.27</v>
      </c>
      <c r="AD230" s="481">
        <v>24.32</v>
      </c>
    </row>
    <row r="231" spans="1:30" x14ac:dyDescent="0.25">
      <c r="A231" s="442"/>
      <c r="B231" s="441"/>
      <c r="C231" s="458"/>
      <c r="D231" s="459"/>
      <c r="E231" s="459"/>
      <c r="F231" s="459"/>
      <c r="G231" s="459"/>
      <c r="H231" s="460"/>
      <c r="I231" s="458"/>
      <c r="J231" s="459"/>
      <c r="K231" s="459"/>
      <c r="L231" s="459"/>
      <c r="M231" s="459"/>
      <c r="N231" s="460"/>
      <c r="O231" s="465"/>
      <c r="P231" s="465"/>
      <c r="Q231" s="470"/>
      <c r="R231" s="471"/>
      <c r="S231" s="471"/>
      <c r="T231" s="471"/>
      <c r="U231" s="471"/>
      <c r="V231" s="472"/>
      <c r="W231" s="470"/>
      <c r="X231" s="471"/>
      <c r="Y231" s="471"/>
      <c r="Z231" s="471"/>
      <c r="AA231" s="471"/>
      <c r="AB231" s="472"/>
      <c r="AC231" s="480"/>
      <c r="AD231" s="480"/>
    </row>
    <row r="232" spans="1:30" x14ac:dyDescent="0.25">
      <c r="A232" s="442">
        <v>433</v>
      </c>
      <c r="B232" s="441">
        <v>382</v>
      </c>
      <c r="C232" s="458">
        <v>15.2</v>
      </c>
      <c r="D232" s="459">
        <v>15.59</v>
      </c>
      <c r="E232" s="459">
        <v>15.68</v>
      </c>
      <c r="F232" s="459">
        <v>15.71</v>
      </c>
      <c r="G232" s="459">
        <v>15.79</v>
      </c>
      <c r="H232" s="460">
        <v>15.99</v>
      </c>
      <c r="I232" s="458">
        <v>15.44</v>
      </c>
      <c r="J232" s="459">
        <v>15.84</v>
      </c>
      <c r="K232" s="459">
        <v>15.93</v>
      </c>
      <c r="L232" s="459">
        <v>15.96</v>
      </c>
      <c r="M232" s="459">
        <v>16.04</v>
      </c>
      <c r="N232" s="460">
        <v>16.239999999999998</v>
      </c>
      <c r="O232" s="465">
        <v>25.33</v>
      </c>
      <c r="P232" s="465">
        <v>30.4</v>
      </c>
      <c r="Q232" s="473">
        <v>12.16</v>
      </c>
      <c r="R232" s="474">
        <v>12.47</v>
      </c>
      <c r="S232" s="474">
        <v>12.54</v>
      </c>
      <c r="T232" s="474">
        <v>12.57</v>
      </c>
      <c r="U232" s="474">
        <v>12.63</v>
      </c>
      <c r="V232" s="475">
        <v>12.79</v>
      </c>
      <c r="W232" s="473">
        <v>12.16</v>
      </c>
      <c r="X232" s="474">
        <v>12.47</v>
      </c>
      <c r="Y232" s="474">
        <v>12.54</v>
      </c>
      <c r="Z232" s="474">
        <v>12.57</v>
      </c>
      <c r="AA232" s="474">
        <v>12.63</v>
      </c>
      <c r="AB232" s="475">
        <v>12.79</v>
      </c>
      <c r="AC232" s="481">
        <v>20.27</v>
      </c>
      <c r="AD232" s="481">
        <v>24.32</v>
      </c>
    </row>
    <row r="233" spans="1:30" x14ac:dyDescent="0.25">
      <c r="A233" s="442"/>
      <c r="B233" s="441"/>
      <c r="C233" s="458"/>
      <c r="D233" s="459"/>
      <c r="E233" s="459"/>
      <c r="F233" s="459"/>
      <c r="G233" s="459"/>
      <c r="H233" s="460"/>
      <c r="I233" s="458"/>
      <c r="J233" s="459"/>
      <c r="K233" s="459"/>
      <c r="L233" s="459"/>
      <c r="M233" s="459"/>
      <c r="N233" s="460"/>
      <c r="O233" s="465"/>
      <c r="P233" s="465"/>
      <c r="Q233" s="470"/>
      <c r="R233" s="471"/>
      <c r="S233" s="471"/>
      <c r="T233" s="471"/>
      <c r="U233" s="471"/>
      <c r="V233" s="472"/>
      <c r="W233" s="470"/>
      <c r="X233" s="471"/>
      <c r="Y233" s="471"/>
      <c r="Z233" s="471"/>
      <c r="AA233" s="471"/>
      <c r="AB233" s="472"/>
      <c r="AC233" s="480"/>
      <c r="AD233" s="480"/>
    </row>
    <row r="234" spans="1:30" x14ac:dyDescent="0.25">
      <c r="A234" s="442">
        <v>434</v>
      </c>
      <c r="B234" s="441">
        <v>383</v>
      </c>
      <c r="C234" s="458">
        <v>15.24</v>
      </c>
      <c r="D234" s="459">
        <v>15.64</v>
      </c>
      <c r="E234" s="459">
        <v>15.71</v>
      </c>
      <c r="F234" s="459">
        <v>15.75</v>
      </c>
      <c r="G234" s="459">
        <v>15.84</v>
      </c>
      <c r="H234" s="460">
        <v>16.03</v>
      </c>
      <c r="I234" s="458">
        <v>15.48</v>
      </c>
      <c r="J234" s="459">
        <v>15.89</v>
      </c>
      <c r="K234" s="459">
        <v>15.96</v>
      </c>
      <c r="L234" s="459">
        <v>16</v>
      </c>
      <c r="M234" s="459">
        <v>16.09</v>
      </c>
      <c r="N234" s="460">
        <v>16.28</v>
      </c>
      <c r="O234" s="465">
        <v>25.4</v>
      </c>
      <c r="P234" s="465">
        <v>30.48</v>
      </c>
      <c r="Q234" s="473">
        <v>12.19</v>
      </c>
      <c r="R234" s="474">
        <v>12.51</v>
      </c>
      <c r="S234" s="474">
        <v>12.57</v>
      </c>
      <c r="T234" s="474">
        <v>12.6</v>
      </c>
      <c r="U234" s="474">
        <v>12.67</v>
      </c>
      <c r="V234" s="475">
        <v>12.82</v>
      </c>
      <c r="W234" s="473">
        <v>12.19</v>
      </c>
      <c r="X234" s="474">
        <v>12.51</v>
      </c>
      <c r="Y234" s="474">
        <v>12.57</v>
      </c>
      <c r="Z234" s="474">
        <v>12.6</v>
      </c>
      <c r="AA234" s="474">
        <v>12.67</v>
      </c>
      <c r="AB234" s="475">
        <v>12.82</v>
      </c>
      <c r="AC234" s="481">
        <v>20.32</v>
      </c>
      <c r="AD234" s="481">
        <v>24.38</v>
      </c>
    </row>
    <row r="235" spans="1:30" x14ac:dyDescent="0.25">
      <c r="A235" s="442"/>
      <c r="B235" s="441"/>
      <c r="C235" s="458"/>
      <c r="D235" s="459"/>
      <c r="E235" s="459"/>
      <c r="F235" s="459"/>
      <c r="G235" s="459"/>
      <c r="H235" s="460"/>
      <c r="I235" s="458"/>
      <c r="J235" s="459"/>
      <c r="K235" s="459"/>
      <c r="L235" s="459"/>
      <c r="M235" s="459"/>
      <c r="N235" s="460"/>
      <c r="O235" s="465"/>
      <c r="P235" s="465"/>
      <c r="Q235" s="470"/>
      <c r="R235" s="471"/>
      <c r="S235" s="471"/>
      <c r="T235" s="471"/>
      <c r="U235" s="471"/>
      <c r="V235" s="472"/>
      <c r="W235" s="470"/>
      <c r="X235" s="471"/>
      <c r="Y235" s="471"/>
      <c r="Z235" s="471"/>
      <c r="AA235" s="471"/>
      <c r="AB235" s="472"/>
      <c r="AC235" s="480"/>
      <c r="AD235" s="480"/>
    </row>
    <row r="236" spans="1:30" x14ac:dyDescent="0.25">
      <c r="A236" s="442">
        <v>435</v>
      </c>
      <c r="B236" s="441">
        <v>384</v>
      </c>
      <c r="C236" s="458">
        <v>15.28</v>
      </c>
      <c r="D236" s="459">
        <v>15.68</v>
      </c>
      <c r="E236" s="459">
        <v>15.75</v>
      </c>
      <c r="F236" s="459">
        <v>15.79</v>
      </c>
      <c r="G236" s="459">
        <v>15.88</v>
      </c>
      <c r="H236" s="460">
        <v>16.079999999999998</v>
      </c>
      <c r="I236" s="458">
        <v>15.52</v>
      </c>
      <c r="J236" s="459">
        <v>15.93</v>
      </c>
      <c r="K236" s="459">
        <v>16</v>
      </c>
      <c r="L236" s="459">
        <v>16.04</v>
      </c>
      <c r="M236" s="459">
        <v>16.13</v>
      </c>
      <c r="N236" s="460">
        <v>16.329999999999998</v>
      </c>
      <c r="O236" s="465">
        <v>25.47</v>
      </c>
      <c r="P236" s="465">
        <v>30.56</v>
      </c>
      <c r="Q236" s="473">
        <v>12.22</v>
      </c>
      <c r="R236" s="474">
        <v>12.54</v>
      </c>
      <c r="S236" s="474">
        <v>12.6</v>
      </c>
      <c r="T236" s="474">
        <v>12.63</v>
      </c>
      <c r="U236" s="474">
        <v>12.7</v>
      </c>
      <c r="V236" s="475">
        <v>12.86</v>
      </c>
      <c r="W236" s="473">
        <v>12.22</v>
      </c>
      <c r="X236" s="474">
        <v>12.54</v>
      </c>
      <c r="Y236" s="474">
        <v>12.6</v>
      </c>
      <c r="Z236" s="474">
        <v>12.63</v>
      </c>
      <c r="AA236" s="474">
        <v>12.7</v>
      </c>
      <c r="AB236" s="475">
        <v>12.86</v>
      </c>
      <c r="AC236" s="481">
        <v>20.37</v>
      </c>
      <c r="AD236" s="481">
        <v>24.44</v>
      </c>
    </row>
    <row r="237" spans="1:30" x14ac:dyDescent="0.25">
      <c r="A237" s="442"/>
      <c r="B237" s="441"/>
      <c r="C237" s="458"/>
      <c r="D237" s="459"/>
      <c r="E237" s="459"/>
      <c r="F237" s="459"/>
      <c r="G237" s="459"/>
      <c r="H237" s="460"/>
      <c r="I237" s="458"/>
      <c r="J237" s="459"/>
      <c r="K237" s="459"/>
      <c r="L237" s="459"/>
      <c r="M237" s="459"/>
      <c r="N237" s="460"/>
      <c r="O237" s="465"/>
      <c r="P237" s="465"/>
      <c r="Q237" s="470"/>
      <c r="R237" s="471"/>
      <c r="S237" s="471"/>
      <c r="T237" s="471"/>
      <c r="U237" s="471"/>
      <c r="V237" s="472"/>
      <c r="W237" s="470"/>
      <c r="X237" s="471"/>
      <c r="Y237" s="471"/>
      <c r="Z237" s="471"/>
      <c r="AA237" s="471"/>
      <c r="AB237" s="472"/>
      <c r="AC237" s="480"/>
      <c r="AD237" s="480"/>
    </row>
    <row r="238" spans="1:30" x14ac:dyDescent="0.25">
      <c r="A238" s="442">
        <v>436</v>
      </c>
      <c r="B238" s="441">
        <v>384</v>
      </c>
      <c r="C238" s="458">
        <v>15.28</v>
      </c>
      <c r="D238" s="459">
        <v>15.68</v>
      </c>
      <c r="E238" s="459">
        <v>15.75</v>
      </c>
      <c r="F238" s="459">
        <v>15.79</v>
      </c>
      <c r="G238" s="459">
        <v>15.88</v>
      </c>
      <c r="H238" s="460">
        <v>16.079999999999998</v>
      </c>
      <c r="I238" s="458">
        <v>15.52</v>
      </c>
      <c r="J238" s="459">
        <v>15.93</v>
      </c>
      <c r="K238" s="459">
        <v>16</v>
      </c>
      <c r="L238" s="459">
        <v>16.04</v>
      </c>
      <c r="M238" s="459">
        <v>16.13</v>
      </c>
      <c r="N238" s="460">
        <v>16.329999999999998</v>
      </c>
      <c r="O238" s="465">
        <v>25.47</v>
      </c>
      <c r="P238" s="465">
        <v>30.56</v>
      </c>
      <c r="Q238" s="473">
        <v>12.22</v>
      </c>
      <c r="R238" s="474">
        <v>12.54</v>
      </c>
      <c r="S238" s="474">
        <v>12.6</v>
      </c>
      <c r="T238" s="474">
        <v>12.63</v>
      </c>
      <c r="U238" s="474">
        <v>12.7</v>
      </c>
      <c r="V238" s="475">
        <v>12.86</v>
      </c>
      <c r="W238" s="473">
        <v>12.22</v>
      </c>
      <c r="X238" s="474">
        <v>12.54</v>
      </c>
      <c r="Y238" s="474">
        <v>12.6</v>
      </c>
      <c r="Z238" s="474">
        <v>12.63</v>
      </c>
      <c r="AA238" s="474">
        <v>12.7</v>
      </c>
      <c r="AB238" s="475">
        <v>12.86</v>
      </c>
      <c r="AC238" s="481">
        <v>20.37</v>
      </c>
      <c r="AD238" s="481">
        <v>24.44</v>
      </c>
    </row>
    <row r="239" spans="1:30" x14ac:dyDescent="0.25">
      <c r="A239" s="442"/>
      <c r="B239" s="441"/>
      <c r="C239" s="458"/>
      <c r="D239" s="459"/>
      <c r="E239" s="459"/>
      <c r="F239" s="459"/>
      <c r="G239" s="459"/>
      <c r="H239" s="460"/>
      <c r="I239" s="458"/>
      <c r="J239" s="459"/>
      <c r="K239" s="459"/>
      <c r="L239" s="459"/>
      <c r="M239" s="459"/>
      <c r="N239" s="460"/>
      <c r="O239" s="465"/>
      <c r="P239" s="465"/>
      <c r="Q239" s="470"/>
      <c r="R239" s="471"/>
      <c r="S239" s="471"/>
      <c r="T239" s="471"/>
      <c r="U239" s="471"/>
      <c r="V239" s="472"/>
      <c r="W239" s="470"/>
      <c r="X239" s="471"/>
      <c r="Y239" s="471"/>
      <c r="Z239" s="471"/>
      <c r="AA239" s="471"/>
      <c r="AB239" s="472"/>
      <c r="AC239" s="480"/>
      <c r="AD239" s="480"/>
    </row>
    <row r="240" spans="1:30" x14ac:dyDescent="0.25">
      <c r="A240" s="442">
        <v>437</v>
      </c>
      <c r="B240" s="441">
        <v>385</v>
      </c>
      <c r="C240" s="458">
        <v>15.31</v>
      </c>
      <c r="D240" s="459">
        <v>15.71</v>
      </c>
      <c r="E240" s="459">
        <v>15.79</v>
      </c>
      <c r="F240" s="459">
        <v>15.84</v>
      </c>
      <c r="G240" s="459">
        <v>15.91</v>
      </c>
      <c r="H240" s="460">
        <v>16.11</v>
      </c>
      <c r="I240" s="458">
        <v>15.56</v>
      </c>
      <c r="J240" s="459">
        <v>15.96</v>
      </c>
      <c r="K240" s="459">
        <v>16.04</v>
      </c>
      <c r="L240" s="459">
        <v>16.09</v>
      </c>
      <c r="M240" s="459">
        <v>16.170000000000002</v>
      </c>
      <c r="N240" s="460">
        <v>16.37</v>
      </c>
      <c r="O240" s="465">
        <v>25.52</v>
      </c>
      <c r="P240" s="465">
        <v>30.62</v>
      </c>
      <c r="Q240" s="473">
        <v>12.25</v>
      </c>
      <c r="R240" s="474">
        <v>12.57</v>
      </c>
      <c r="S240" s="474">
        <v>12.63</v>
      </c>
      <c r="T240" s="474">
        <v>12.67</v>
      </c>
      <c r="U240" s="474">
        <v>12.73</v>
      </c>
      <c r="V240" s="475">
        <v>12.89</v>
      </c>
      <c r="W240" s="473">
        <v>12.25</v>
      </c>
      <c r="X240" s="474">
        <v>12.57</v>
      </c>
      <c r="Y240" s="474">
        <v>12.63</v>
      </c>
      <c r="Z240" s="474">
        <v>12.67</v>
      </c>
      <c r="AA240" s="474">
        <v>12.73</v>
      </c>
      <c r="AB240" s="475">
        <v>12.89</v>
      </c>
      <c r="AC240" s="481">
        <v>20.420000000000002</v>
      </c>
      <c r="AD240" s="481">
        <v>24.5</v>
      </c>
    </row>
    <row r="241" spans="1:30" x14ac:dyDescent="0.25">
      <c r="A241" s="442"/>
      <c r="B241" s="441"/>
      <c r="C241" s="458"/>
      <c r="D241" s="459"/>
      <c r="E241" s="459"/>
      <c r="F241" s="459"/>
      <c r="G241" s="459"/>
      <c r="H241" s="460"/>
      <c r="I241" s="458"/>
      <c r="J241" s="459"/>
      <c r="K241" s="459"/>
      <c r="L241" s="459"/>
      <c r="M241" s="459"/>
      <c r="N241" s="460"/>
      <c r="O241" s="465"/>
      <c r="P241" s="465"/>
      <c r="Q241" s="470"/>
      <c r="R241" s="471"/>
      <c r="S241" s="471"/>
      <c r="T241" s="471"/>
      <c r="U241" s="471"/>
      <c r="V241" s="472"/>
      <c r="W241" s="470"/>
      <c r="X241" s="471"/>
      <c r="Y241" s="471"/>
      <c r="Z241" s="471"/>
      <c r="AA241" s="471"/>
      <c r="AB241" s="472"/>
      <c r="AC241" s="480"/>
      <c r="AD241" s="480"/>
    </row>
    <row r="242" spans="1:30" x14ac:dyDescent="0.25">
      <c r="A242" s="442">
        <v>438</v>
      </c>
      <c r="B242" s="441">
        <v>386</v>
      </c>
      <c r="C242" s="458">
        <v>15.35</v>
      </c>
      <c r="D242" s="459">
        <v>15.75</v>
      </c>
      <c r="E242" s="459">
        <v>15.84</v>
      </c>
      <c r="F242" s="459">
        <v>15.88</v>
      </c>
      <c r="G242" s="459">
        <v>15.95</v>
      </c>
      <c r="H242" s="460">
        <v>16.149999999999999</v>
      </c>
      <c r="I242" s="458">
        <v>15.6</v>
      </c>
      <c r="J242" s="459">
        <v>16</v>
      </c>
      <c r="K242" s="459">
        <v>16.09</v>
      </c>
      <c r="L242" s="459">
        <v>16.13</v>
      </c>
      <c r="M242" s="459">
        <v>16.21</v>
      </c>
      <c r="N242" s="460">
        <v>16.41</v>
      </c>
      <c r="O242" s="465">
        <v>25.58</v>
      </c>
      <c r="P242" s="465">
        <v>30.7</v>
      </c>
      <c r="Q242" s="473">
        <v>12.28</v>
      </c>
      <c r="R242" s="474">
        <v>12.6</v>
      </c>
      <c r="S242" s="474">
        <v>12.67</v>
      </c>
      <c r="T242" s="474">
        <v>12.7</v>
      </c>
      <c r="U242" s="474">
        <v>12.76</v>
      </c>
      <c r="V242" s="475">
        <v>12.92</v>
      </c>
      <c r="W242" s="473">
        <v>12.28</v>
      </c>
      <c r="X242" s="474">
        <v>12.6</v>
      </c>
      <c r="Y242" s="474">
        <v>12.67</v>
      </c>
      <c r="Z242" s="474">
        <v>12.7</v>
      </c>
      <c r="AA242" s="474">
        <v>12.76</v>
      </c>
      <c r="AB242" s="475">
        <v>12.92</v>
      </c>
      <c r="AC242" s="481">
        <v>20.47</v>
      </c>
      <c r="AD242" s="481">
        <v>24.56</v>
      </c>
    </row>
    <row r="243" spans="1:30" x14ac:dyDescent="0.25">
      <c r="A243" s="442"/>
      <c r="B243" s="441"/>
      <c r="C243" s="458"/>
      <c r="D243" s="459"/>
      <c r="E243" s="459"/>
      <c r="F243" s="459"/>
      <c r="G243" s="459"/>
      <c r="H243" s="460"/>
      <c r="I243" s="458"/>
      <c r="J243" s="459"/>
      <c r="K243" s="459"/>
      <c r="L243" s="459"/>
      <c r="M243" s="459"/>
      <c r="N243" s="460"/>
      <c r="O243" s="465"/>
      <c r="P243" s="465"/>
      <c r="Q243" s="470"/>
      <c r="R243" s="471"/>
      <c r="S243" s="471"/>
      <c r="T243" s="471"/>
      <c r="U243" s="471"/>
      <c r="V243" s="472"/>
      <c r="W243" s="470"/>
      <c r="X243" s="471"/>
      <c r="Y243" s="471"/>
      <c r="Z243" s="471"/>
      <c r="AA243" s="471"/>
      <c r="AB243" s="472"/>
      <c r="AC243" s="480"/>
      <c r="AD243" s="480"/>
    </row>
    <row r="244" spans="1:30" x14ac:dyDescent="0.25">
      <c r="A244" s="442">
        <v>439</v>
      </c>
      <c r="B244" s="441">
        <v>387</v>
      </c>
      <c r="C244" s="458">
        <v>15.4</v>
      </c>
      <c r="D244" s="459">
        <v>15.79</v>
      </c>
      <c r="E244" s="459">
        <v>15.88</v>
      </c>
      <c r="F244" s="459">
        <v>15.91</v>
      </c>
      <c r="G244" s="459">
        <v>15.99</v>
      </c>
      <c r="H244" s="460">
        <v>16.190000000000001</v>
      </c>
      <c r="I244" s="458">
        <v>15.65</v>
      </c>
      <c r="J244" s="459">
        <v>16.04</v>
      </c>
      <c r="K244" s="459">
        <v>16.13</v>
      </c>
      <c r="L244" s="459">
        <v>16.170000000000002</v>
      </c>
      <c r="M244" s="459">
        <v>16.239999999999998</v>
      </c>
      <c r="N244" s="460">
        <v>16.45</v>
      </c>
      <c r="O244" s="465">
        <v>25.67</v>
      </c>
      <c r="P244" s="465">
        <v>30.8</v>
      </c>
      <c r="Q244" s="473">
        <v>12.32</v>
      </c>
      <c r="R244" s="474">
        <v>12.63</v>
      </c>
      <c r="S244" s="474">
        <v>12.7</v>
      </c>
      <c r="T244" s="474">
        <v>12.73</v>
      </c>
      <c r="U244" s="474">
        <v>12.79</v>
      </c>
      <c r="V244" s="475">
        <v>12.95</v>
      </c>
      <c r="W244" s="473">
        <v>12.32</v>
      </c>
      <c r="X244" s="474">
        <v>12.63</v>
      </c>
      <c r="Y244" s="474">
        <v>12.7</v>
      </c>
      <c r="Z244" s="474">
        <v>12.73</v>
      </c>
      <c r="AA244" s="474">
        <v>12.79</v>
      </c>
      <c r="AB244" s="475">
        <v>12.95</v>
      </c>
      <c r="AC244" s="481">
        <v>20.53</v>
      </c>
      <c r="AD244" s="481">
        <v>24.64</v>
      </c>
    </row>
    <row r="245" spans="1:30" x14ac:dyDescent="0.25">
      <c r="A245" s="442"/>
      <c r="B245" s="441"/>
      <c r="C245" s="458"/>
      <c r="D245" s="459"/>
      <c r="E245" s="459"/>
      <c r="F245" s="459"/>
      <c r="G245" s="459"/>
      <c r="H245" s="460"/>
      <c r="I245" s="458"/>
      <c r="J245" s="459"/>
      <c r="K245" s="459"/>
      <c r="L245" s="459"/>
      <c r="M245" s="459"/>
      <c r="N245" s="460"/>
      <c r="O245" s="465"/>
      <c r="P245" s="465"/>
      <c r="Q245" s="470"/>
      <c r="R245" s="471"/>
      <c r="S245" s="471"/>
      <c r="T245" s="471"/>
      <c r="U245" s="471"/>
      <c r="V245" s="472"/>
      <c r="W245" s="470"/>
      <c r="X245" s="471"/>
      <c r="Y245" s="471"/>
      <c r="Z245" s="471"/>
      <c r="AA245" s="471"/>
      <c r="AB245" s="472"/>
      <c r="AC245" s="480"/>
      <c r="AD245" s="480"/>
    </row>
    <row r="246" spans="1:30" x14ac:dyDescent="0.25">
      <c r="A246" s="442">
        <v>440</v>
      </c>
      <c r="B246" s="441">
        <v>387</v>
      </c>
      <c r="C246" s="458">
        <v>15.4</v>
      </c>
      <c r="D246" s="459">
        <v>15.79</v>
      </c>
      <c r="E246" s="459">
        <v>15.88</v>
      </c>
      <c r="F246" s="459">
        <v>15.91</v>
      </c>
      <c r="G246" s="459">
        <v>15.99</v>
      </c>
      <c r="H246" s="460">
        <v>16.190000000000001</v>
      </c>
      <c r="I246" s="458">
        <v>15.65</v>
      </c>
      <c r="J246" s="459">
        <v>16.04</v>
      </c>
      <c r="K246" s="459">
        <v>16.13</v>
      </c>
      <c r="L246" s="459">
        <v>16.170000000000002</v>
      </c>
      <c r="M246" s="459">
        <v>16.239999999999998</v>
      </c>
      <c r="N246" s="460">
        <v>16.45</v>
      </c>
      <c r="O246" s="465">
        <v>25.67</v>
      </c>
      <c r="P246" s="465">
        <v>30.8</v>
      </c>
      <c r="Q246" s="473">
        <v>12.32</v>
      </c>
      <c r="R246" s="474">
        <v>12.63</v>
      </c>
      <c r="S246" s="474">
        <v>12.7</v>
      </c>
      <c r="T246" s="474">
        <v>12.73</v>
      </c>
      <c r="U246" s="474">
        <v>12.79</v>
      </c>
      <c r="V246" s="475">
        <v>12.95</v>
      </c>
      <c r="W246" s="473">
        <v>12.32</v>
      </c>
      <c r="X246" s="474">
        <v>12.63</v>
      </c>
      <c r="Y246" s="474">
        <v>12.7</v>
      </c>
      <c r="Z246" s="474">
        <v>12.73</v>
      </c>
      <c r="AA246" s="474">
        <v>12.79</v>
      </c>
      <c r="AB246" s="475">
        <v>12.95</v>
      </c>
      <c r="AC246" s="481">
        <v>20.53</v>
      </c>
      <c r="AD246" s="481">
        <v>24.64</v>
      </c>
    </row>
    <row r="247" spans="1:30" x14ac:dyDescent="0.25">
      <c r="A247" s="442"/>
      <c r="B247" s="441"/>
      <c r="C247" s="458"/>
      <c r="D247" s="459"/>
      <c r="E247" s="459"/>
      <c r="F247" s="459"/>
      <c r="G247" s="459"/>
      <c r="H247" s="460"/>
      <c r="I247" s="458"/>
      <c r="J247" s="459"/>
      <c r="K247" s="459"/>
      <c r="L247" s="459"/>
      <c r="M247" s="459"/>
      <c r="N247" s="460"/>
      <c r="O247" s="465"/>
      <c r="P247" s="465"/>
      <c r="Q247" s="470"/>
      <c r="R247" s="471"/>
      <c r="S247" s="471"/>
      <c r="T247" s="471"/>
      <c r="U247" s="471"/>
      <c r="V247" s="472"/>
      <c r="W247" s="470"/>
      <c r="X247" s="471"/>
      <c r="Y247" s="471"/>
      <c r="Z247" s="471"/>
      <c r="AA247" s="471"/>
      <c r="AB247" s="472"/>
      <c r="AC247" s="480"/>
      <c r="AD247" s="480"/>
    </row>
    <row r="248" spans="1:30" x14ac:dyDescent="0.25">
      <c r="A248" s="442">
        <v>441</v>
      </c>
      <c r="B248" s="441">
        <v>388</v>
      </c>
      <c r="C248" s="458">
        <v>15.44</v>
      </c>
      <c r="D248" s="459">
        <v>15.84</v>
      </c>
      <c r="E248" s="459">
        <v>15.91</v>
      </c>
      <c r="F248" s="459">
        <v>15.95</v>
      </c>
      <c r="G248" s="459">
        <v>16.03</v>
      </c>
      <c r="H248" s="460">
        <v>16.23</v>
      </c>
      <c r="I248" s="458">
        <v>15.68</v>
      </c>
      <c r="J248" s="459">
        <v>16.09</v>
      </c>
      <c r="K248" s="459">
        <v>16.170000000000002</v>
      </c>
      <c r="L248" s="459">
        <v>16.21</v>
      </c>
      <c r="M248" s="459">
        <v>16.28</v>
      </c>
      <c r="N248" s="460">
        <v>16.48</v>
      </c>
      <c r="O248" s="465">
        <v>25.73</v>
      </c>
      <c r="P248" s="465">
        <v>30.88</v>
      </c>
      <c r="Q248" s="473">
        <v>12.35</v>
      </c>
      <c r="R248" s="474">
        <v>12.67</v>
      </c>
      <c r="S248" s="474">
        <v>12.73</v>
      </c>
      <c r="T248" s="474">
        <v>12.76</v>
      </c>
      <c r="U248" s="474">
        <v>12.82</v>
      </c>
      <c r="V248" s="475">
        <v>12.98</v>
      </c>
      <c r="W248" s="473">
        <v>12.35</v>
      </c>
      <c r="X248" s="474">
        <v>12.67</v>
      </c>
      <c r="Y248" s="474">
        <v>12.73</v>
      </c>
      <c r="Z248" s="474">
        <v>12.76</v>
      </c>
      <c r="AA248" s="474">
        <v>12.82</v>
      </c>
      <c r="AB248" s="475">
        <v>12.98</v>
      </c>
      <c r="AC248" s="481">
        <v>20.58</v>
      </c>
      <c r="AD248" s="481">
        <v>24.7</v>
      </c>
    </row>
    <row r="249" spans="1:30" x14ac:dyDescent="0.25">
      <c r="A249" s="442"/>
      <c r="B249" s="441"/>
      <c r="C249" s="458"/>
      <c r="D249" s="459"/>
      <c r="E249" s="459"/>
      <c r="F249" s="459"/>
      <c r="G249" s="459"/>
      <c r="H249" s="460"/>
      <c r="I249" s="458"/>
      <c r="J249" s="459"/>
      <c r="K249" s="459"/>
      <c r="L249" s="459"/>
      <c r="M249" s="459"/>
      <c r="N249" s="460"/>
      <c r="O249" s="465"/>
      <c r="P249" s="465"/>
      <c r="Q249" s="470"/>
      <c r="R249" s="471"/>
      <c r="S249" s="471"/>
      <c r="T249" s="471"/>
      <c r="U249" s="471"/>
      <c r="V249" s="472"/>
      <c r="W249" s="470"/>
      <c r="X249" s="471"/>
      <c r="Y249" s="471"/>
      <c r="Z249" s="471"/>
      <c r="AA249" s="471"/>
      <c r="AB249" s="472"/>
      <c r="AC249" s="480"/>
      <c r="AD249" s="480"/>
    </row>
    <row r="250" spans="1:30" x14ac:dyDescent="0.25">
      <c r="A250" s="442">
        <v>442</v>
      </c>
      <c r="B250" s="441">
        <v>389</v>
      </c>
      <c r="C250" s="458">
        <v>15.48</v>
      </c>
      <c r="D250" s="459">
        <v>15.88</v>
      </c>
      <c r="E250" s="459">
        <v>15.95</v>
      </c>
      <c r="F250" s="459">
        <v>15.99</v>
      </c>
      <c r="G250" s="459">
        <v>16.079999999999998</v>
      </c>
      <c r="H250" s="460">
        <v>16.28</v>
      </c>
      <c r="I250" s="458">
        <v>15.72</v>
      </c>
      <c r="J250" s="459">
        <v>16.13</v>
      </c>
      <c r="K250" s="459">
        <v>16.21</v>
      </c>
      <c r="L250" s="459">
        <v>16.239999999999998</v>
      </c>
      <c r="M250" s="459">
        <v>16.329999999999998</v>
      </c>
      <c r="N250" s="460">
        <v>16.54</v>
      </c>
      <c r="O250" s="465">
        <v>25.8</v>
      </c>
      <c r="P250" s="465">
        <v>30.96</v>
      </c>
      <c r="Q250" s="473">
        <v>12.38</v>
      </c>
      <c r="R250" s="474">
        <v>12.7</v>
      </c>
      <c r="S250" s="474">
        <v>12.76</v>
      </c>
      <c r="T250" s="474">
        <v>12.79</v>
      </c>
      <c r="U250" s="474">
        <v>12.86</v>
      </c>
      <c r="V250" s="475">
        <v>13.02</v>
      </c>
      <c r="W250" s="473">
        <v>12.38</v>
      </c>
      <c r="X250" s="474">
        <v>12.7</v>
      </c>
      <c r="Y250" s="474">
        <v>12.76</v>
      </c>
      <c r="Z250" s="474">
        <v>12.79</v>
      </c>
      <c r="AA250" s="474">
        <v>12.86</v>
      </c>
      <c r="AB250" s="475">
        <v>13.02</v>
      </c>
      <c r="AC250" s="481">
        <v>20.63</v>
      </c>
      <c r="AD250" s="481">
        <v>24.76</v>
      </c>
    </row>
    <row r="251" spans="1:30" x14ac:dyDescent="0.25">
      <c r="A251" s="442"/>
      <c r="B251" s="441"/>
      <c r="C251" s="458"/>
      <c r="D251" s="459"/>
      <c r="E251" s="459"/>
      <c r="F251" s="459"/>
      <c r="G251" s="459"/>
      <c r="H251" s="460"/>
      <c r="I251" s="458"/>
      <c r="J251" s="459"/>
      <c r="K251" s="459"/>
      <c r="L251" s="459"/>
      <c r="M251" s="459"/>
      <c r="N251" s="460"/>
      <c r="O251" s="465"/>
      <c r="P251" s="465"/>
      <c r="Q251" s="470"/>
      <c r="R251" s="471"/>
      <c r="S251" s="471"/>
      <c r="T251" s="471"/>
      <c r="U251" s="471"/>
      <c r="V251" s="472"/>
      <c r="W251" s="470"/>
      <c r="X251" s="471"/>
      <c r="Y251" s="471"/>
      <c r="Z251" s="471"/>
      <c r="AA251" s="471"/>
      <c r="AB251" s="472"/>
      <c r="AC251" s="480"/>
      <c r="AD251" s="480"/>
    </row>
    <row r="252" spans="1:30" x14ac:dyDescent="0.25">
      <c r="A252" s="442">
        <v>443</v>
      </c>
      <c r="B252" s="441">
        <v>390</v>
      </c>
      <c r="C252" s="458">
        <v>15.51</v>
      </c>
      <c r="D252" s="459">
        <v>15.91</v>
      </c>
      <c r="E252" s="459">
        <v>15.99</v>
      </c>
      <c r="F252" s="459">
        <v>16.03</v>
      </c>
      <c r="G252" s="459">
        <v>16.11</v>
      </c>
      <c r="H252" s="460">
        <v>16.309999999999999</v>
      </c>
      <c r="I252" s="458">
        <v>15.76</v>
      </c>
      <c r="J252" s="459">
        <v>16.170000000000002</v>
      </c>
      <c r="K252" s="459">
        <v>16.239999999999998</v>
      </c>
      <c r="L252" s="459">
        <v>16.28</v>
      </c>
      <c r="M252" s="459">
        <v>16.37</v>
      </c>
      <c r="N252" s="460">
        <v>16.57</v>
      </c>
      <c r="O252" s="465">
        <v>25.85</v>
      </c>
      <c r="P252" s="465">
        <v>31.02</v>
      </c>
      <c r="Q252" s="473">
        <v>12.41</v>
      </c>
      <c r="R252" s="474">
        <v>12.73</v>
      </c>
      <c r="S252" s="474">
        <v>12.79</v>
      </c>
      <c r="T252" s="474">
        <v>12.82</v>
      </c>
      <c r="U252" s="474">
        <v>12.89</v>
      </c>
      <c r="V252" s="475">
        <v>13.05</v>
      </c>
      <c r="W252" s="473">
        <v>12.41</v>
      </c>
      <c r="X252" s="474">
        <v>12.73</v>
      </c>
      <c r="Y252" s="474">
        <v>12.79</v>
      </c>
      <c r="Z252" s="474">
        <v>12.82</v>
      </c>
      <c r="AA252" s="474">
        <v>12.89</v>
      </c>
      <c r="AB252" s="475">
        <v>13.05</v>
      </c>
      <c r="AC252" s="481">
        <v>20.68</v>
      </c>
      <c r="AD252" s="481">
        <v>24.82</v>
      </c>
    </row>
    <row r="253" spans="1:30" x14ac:dyDescent="0.25">
      <c r="A253" s="442"/>
      <c r="B253" s="441"/>
      <c r="C253" s="458"/>
      <c r="D253" s="459"/>
      <c r="E253" s="459"/>
      <c r="F253" s="459"/>
      <c r="G253" s="459"/>
      <c r="H253" s="460"/>
      <c r="I253" s="458"/>
      <c r="J253" s="459"/>
      <c r="K253" s="459"/>
      <c r="L253" s="459"/>
      <c r="M253" s="459"/>
      <c r="N253" s="460"/>
      <c r="O253" s="465"/>
      <c r="P253" s="465"/>
      <c r="Q253" s="470"/>
      <c r="R253" s="471"/>
      <c r="S253" s="471"/>
      <c r="T253" s="471"/>
      <c r="U253" s="471"/>
      <c r="V253" s="472"/>
      <c r="W253" s="470"/>
      <c r="X253" s="471"/>
      <c r="Y253" s="471"/>
      <c r="Z253" s="471"/>
      <c r="AA253" s="471"/>
      <c r="AB253" s="472"/>
      <c r="AC253" s="480"/>
      <c r="AD253" s="480"/>
    </row>
    <row r="254" spans="1:30" x14ac:dyDescent="0.25">
      <c r="A254" s="442">
        <v>444</v>
      </c>
      <c r="B254" s="441">
        <v>390</v>
      </c>
      <c r="C254" s="458">
        <v>15.51</v>
      </c>
      <c r="D254" s="459">
        <v>15.91</v>
      </c>
      <c r="E254" s="459">
        <v>15.99</v>
      </c>
      <c r="F254" s="459">
        <v>16.03</v>
      </c>
      <c r="G254" s="459">
        <v>16.11</v>
      </c>
      <c r="H254" s="460">
        <v>16.309999999999999</v>
      </c>
      <c r="I254" s="458">
        <v>15.76</v>
      </c>
      <c r="J254" s="459">
        <v>16.170000000000002</v>
      </c>
      <c r="K254" s="459">
        <v>16.239999999999998</v>
      </c>
      <c r="L254" s="459">
        <v>16.28</v>
      </c>
      <c r="M254" s="459">
        <v>16.37</v>
      </c>
      <c r="N254" s="460">
        <v>16.57</v>
      </c>
      <c r="O254" s="465">
        <v>25.85</v>
      </c>
      <c r="P254" s="465">
        <v>31.02</v>
      </c>
      <c r="Q254" s="473">
        <v>12.41</v>
      </c>
      <c r="R254" s="474">
        <v>12.73</v>
      </c>
      <c r="S254" s="474">
        <v>12.79</v>
      </c>
      <c r="T254" s="474">
        <v>12.82</v>
      </c>
      <c r="U254" s="474">
        <v>12.89</v>
      </c>
      <c r="V254" s="475">
        <v>13.05</v>
      </c>
      <c r="W254" s="473">
        <v>12.41</v>
      </c>
      <c r="X254" s="474">
        <v>12.73</v>
      </c>
      <c r="Y254" s="474">
        <v>12.79</v>
      </c>
      <c r="Z254" s="474">
        <v>12.82</v>
      </c>
      <c r="AA254" s="474">
        <v>12.89</v>
      </c>
      <c r="AB254" s="475">
        <v>13.05</v>
      </c>
      <c r="AC254" s="481">
        <v>20.68</v>
      </c>
      <c r="AD254" s="481">
        <v>24.82</v>
      </c>
    </row>
    <row r="255" spans="1:30" x14ac:dyDescent="0.25">
      <c r="A255" s="442"/>
      <c r="B255" s="441"/>
      <c r="C255" s="458"/>
      <c r="D255" s="459"/>
      <c r="E255" s="459"/>
      <c r="F255" s="459"/>
      <c r="G255" s="459"/>
      <c r="H255" s="460"/>
      <c r="I255" s="458"/>
      <c r="J255" s="459"/>
      <c r="K255" s="459"/>
      <c r="L255" s="459"/>
      <c r="M255" s="459"/>
      <c r="N255" s="460"/>
      <c r="O255" s="465"/>
      <c r="P255" s="465"/>
      <c r="Q255" s="470"/>
      <c r="R255" s="471"/>
      <c r="S255" s="471"/>
      <c r="T255" s="471"/>
      <c r="U255" s="471"/>
      <c r="V255" s="472"/>
      <c r="W255" s="470"/>
      <c r="X255" s="471"/>
      <c r="Y255" s="471"/>
      <c r="Z255" s="471"/>
      <c r="AA255" s="471"/>
      <c r="AB255" s="472"/>
      <c r="AC255" s="480"/>
      <c r="AD255" s="480"/>
    </row>
    <row r="256" spans="1:30" x14ac:dyDescent="0.25">
      <c r="A256" s="442">
        <v>445</v>
      </c>
      <c r="B256" s="441">
        <v>391</v>
      </c>
      <c r="C256" s="458">
        <v>15.55</v>
      </c>
      <c r="D256" s="459">
        <v>15.95</v>
      </c>
      <c r="E256" s="459">
        <v>16.03</v>
      </c>
      <c r="F256" s="459">
        <v>16.079999999999998</v>
      </c>
      <c r="G256" s="459">
        <v>16.149999999999999</v>
      </c>
      <c r="H256" s="460">
        <v>16.350000000000001</v>
      </c>
      <c r="I256" s="458">
        <v>15.8</v>
      </c>
      <c r="J256" s="459">
        <v>16.21</v>
      </c>
      <c r="K256" s="459">
        <v>16.28</v>
      </c>
      <c r="L256" s="459">
        <v>16.329999999999998</v>
      </c>
      <c r="M256" s="459">
        <v>16.41</v>
      </c>
      <c r="N256" s="460">
        <v>16.61</v>
      </c>
      <c r="O256" s="465">
        <v>25.92</v>
      </c>
      <c r="P256" s="465">
        <v>31.1</v>
      </c>
      <c r="Q256" s="473">
        <v>12.44</v>
      </c>
      <c r="R256" s="474">
        <v>12.76</v>
      </c>
      <c r="S256" s="474">
        <v>12.82</v>
      </c>
      <c r="T256" s="474">
        <v>12.86</v>
      </c>
      <c r="U256" s="474">
        <v>12.92</v>
      </c>
      <c r="V256" s="475">
        <v>13.08</v>
      </c>
      <c r="W256" s="473">
        <v>12.44</v>
      </c>
      <c r="X256" s="474">
        <v>12.76</v>
      </c>
      <c r="Y256" s="474">
        <v>12.82</v>
      </c>
      <c r="Z256" s="474">
        <v>12.86</v>
      </c>
      <c r="AA256" s="474">
        <v>12.92</v>
      </c>
      <c r="AB256" s="475">
        <v>13.08</v>
      </c>
      <c r="AC256" s="481">
        <v>20.73</v>
      </c>
      <c r="AD256" s="481">
        <v>24.88</v>
      </c>
    </row>
    <row r="257" spans="1:30" x14ac:dyDescent="0.25">
      <c r="A257" s="442"/>
      <c r="B257" s="441"/>
      <c r="C257" s="458"/>
      <c r="D257" s="459"/>
      <c r="E257" s="459"/>
      <c r="F257" s="459"/>
      <c r="G257" s="459"/>
      <c r="H257" s="460"/>
      <c r="I257" s="458"/>
      <c r="J257" s="459"/>
      <c r="K257" s="459"/>
      <c r="L257" s="459"/>
      <c r="M257" s="459"/>
      <c r="N257" s="460"/>
      <c r="O257" s="465"/>
      <c r="P257" s="465"/>
      <c r="Q257" s="470"/>
      <c r="R257" s="471"/>
      <c r="S257" s="471"/>
      <c r="T257" s="471"/>
      <c r="U257" s="471"/>
      <c r="V257" s="472"/>
      <c r="W257" s="470"/>
      <c r="X257" s="471"/>
      <c r="Y257" s="471"/>
      <c r="Z257" s="471"/>
      <c r="AA257" s="471"/>
      <c r="AB257" s="472"/>
      <c r="AC257" s="480"/>
      <c r="AD257" s="480"/>
    </row>
    <row r="258" spans="1:30" x14ac:dyDescent="0.25">
      <c r="A258" s="442">
        <v>446</v>
      </c>
      <c r="B258" s="441">
        <v>392</v>
      </c>
      <c r="C258" s="458">
        <v>15.59</v>
      </c>
      <c r="D258" s="459">
        <v>15.99</v>
      </c>
      <c r="E258" s="459">
        <v>16.079999999999998</v>
      </c>
      <c r="F258" s="459">
        <v>16.11</v>
      </c>
      <c r="G258" s="459">
        <v>16.190000000000001</v>
      </c>
      <c r="H258" s="460">
        <v>16.39</v>
      </c>
      <c r="I258" s="458">
        <v>15.84</v>
      </c>
      <c r="J258" s="459">
        <v>16.239999999999998</v>
      </c>
      <c r="K258" s="459">
        <v>16.329999999999998</v>
      </c>
      <c r="L258" s="459">
        <v>16.37</v>
      </c>
      <c r="M258" s="459">
        <v>16.45</v>
      </c>
      <c r="N258" s="460">
        <v>16.649999999999999</v>
      </c>
      <c r="O258" s="465">
        <v>25.98</v>
      </c>
      <c r="P258" s="465">
        <v>31.18</v>
      </c>
      <c r="Q258" s="473">
        <v>12.47</v>
      </c>
      <c r="R258" s="474">
        <v>12.79</v>
      </c>
      <c r="S258" s="474">
        <v>12.86</v>
      </c>
      <c r="T258" s="474">
        <v>12.89</v>
      </c>
      <c r="U258" s="474">
        <v>12.95</v>
      </c>
      <c r="V258" s="475">
        <v>13.11</v>
      </c>
      <c r="W258" s="473">
        <v>12.47</v>
      </c>
      <c r="X258" s="474">
        <v>12.79</v>
      </c>
      <c r="Y258" s="474">
        <v>12.86</v>
      </c>
      <c r="Z258" s="474">
        <v>12.89</v>
      </c>
      <c r="AA258" s="474">
        <v>12.95</v>
      </c>
      <c r="AB258" s="475">
        <v>13.11</v>
      </c>
      <c r="AC258" s="481">
        <v>20.78</v>
      </c>
      <c r="AD258" s="481">
        <v>24.94</v>
      </c>
    </row>
    <row r="259" spans="1:30" x14ac:dyDescent="0.25">
      <c r="A259" s="442"/>
      <c r="B259" s="441"/>
      <c r="C259" s="458"/>
      <c r="D259" s="459"/>
      <c r="E259" s="459"/>
      <c r="F259" s="459"/>
      <c r="G259" s="459"/>
      <c r="H259" s="460"/>
      <c r="I259" s="458"/>
      <c r="J259" s="459"/>
      <c r="K259" s="459"/>
      <c r="L259" s="459"/>
      <c r="M259" s="459"/>
      <c r="N259" s="460"/>
      <c r="O259" s="465"/>
      <c r="P259" s="465"/>
      <c r="Q259" s="470"/>
      <c r="R259" s="471"/>
      <c r="S259" s="471"/>
      <c r="T259" s="471"/>
      <c r="U259" s="471"/>
      <c r="V259" s="472"/>
      <c r="W259" s="470"/>
      <c r="X259" s="471"/>
      <c r="Y259" s="471"/>
      <c r="Z259" s="471"/>
      <c r="AA259" s="471"/>
      <c r="AB259" s="472"/>
      <c r="AC259" s="480"/>
      <c r="AD259" s="480"/>
    </row>
    <row r="260" spans="1:30" x14ac:dyDescent="0.25">
      <c r="A260" s="442">
        <v>447</v>
      </c>
      <c r="B260" s="441">
        <v>393</v>
      </c>
      <c r="C260" s="458">
        <v>15.64</v>
      </c>
      <c r="D260" s="459">
        <v>16.03</v>
      </c>
      <c r="E260" s="459">
        <v>16.11</v>
      </c>
      <c r="F260" s="459">
        <v>16.149999999999999</v>
      </c>
      <c r="G260" s="459">
        <v>16.23</v>
      </c>
      <c r="H260" s="460">
        <v>16.43</v>
      </c>
      <c r="I260" s="458">
        <v>15.89</v>
      </c>
      <c r="J260" s="459">
        <v>16.28</v>
      </c>
      <c r="K260" s="459">
        <v>16.37</v>
      </c>
      <c r="L260" s="459">
        <v>16.41</v>
      </c>
      <c r="M260" s="459">
        <v>16.48</v>
      </c>
      <c r="N260" s="460">
        <v>16.690000000000001</v>
      </c>
      <c r="O260" s="465">
        <v>26.07</v>
      </c>
      <c r="P260" s="465">
        <v>31.28</v>
      </c>
      <c r="Q260" s="473">
        <v>12.51</v>
      </c>
      <c r="R260" s="474">
        <v>12.82</v>
      </c>
      <c r="S260" s="474">
        <v>12.89</v>
      </c>
      <c r="T260" s="474">
        <v>12.92</v>
      </c>
      <c r="U260" s="474">
        <v>12.98</v>
      </c>
      <c r="V260" s="475">
        <v>13.14</v>
      </c>
      <c r="W260" s="473">
        <v>12.51</v>
      </c>
      <c r="X260" s="474">
        <v>12.82</v>
      </c>
      <c r="Y260" s="474">
        <v>12.89</v>
      </c>
      <c r="Z260" s="474">
        <v>12.92</v>
      </c>
      <c r="AA260" s="474">
        <v>12.98</v>
      </c>
      <c r="AB260" s="475">
        <v>13.14</v>
      </c>
      <c r="AC260" s="481">
        <v>20.85</v>
      </c>
      <c r="AD260" s="481">
        <v>25.02</v>
      </c>
    </row>
    <row r="261" spans="1:30" x14ac:dyDescent="0.25">
      <c r="A261" s="442"/>
      <c r="B261" s="441"/>
      <c r="C261" s="458"/>
      <c r="D261" s="459"/>
      <c r="E261" s="459"/>
      <c r="F261" s="459"/>
      <c r="G261" s="459"/>
      <c r="H261" s="460"/>
      <c r="I261" s="458"/>
      <c r="J261" s="459"/>
      <c r="K261" s="459"/>
      <c r="L261" s="459"/>
      <c r="M261" s="459"/>
      <c r="N261" s="460"/>
      <c r="O261" s="465"/>
      <c r="P261" s="465"/>
      <c r="Q261" s="470"/>
      <c r="R261" s="471"/>
      <c r="S261" s="471"/>
      <c r="T261" s="471"/>
      <c r="U261" s="471"/>
      <c r="V261" s="472"/>
      <c r="W261" s="470"/>
      <c r="X261" s="471"/>
      <c r="Y261" s="471"/>
      <c r="Z261" s="471"/>
      <c r="AA261" s="471"/>
      <c r="AB261" s="472"/>
      <c r="AC261" s="480"/>
      <c r="AD261" s="480"/>
    </row>
    <row r="262" spans="1:30" x14ac:dyDescent="0.25">
      <c r="A262" s="442">
        <v>448</v>
      </c>
      <c r="B262" s="441">
        <v>393</v>
      </c>
      <c r="C262" s="458">
        <v>15.64</v>
      </c>
      <c r="D262" s="459">
        <v>16.03</v>
      </c>
      <c r="E262" s="459">
        <v>16.11</v>
      </c>
      <c r="F262" s="459">
        <v>16.149999999999999</v>
      </c>
      <c r="G262" s="459">
        <v>16.23</v>
      </c>
      <c r="H262" s="460">
        <v>16.43</v>
      </c>
      <c r="I262" s="458">
        <v>15.89</v>
      </c>
      <c r="J262" s="459">
        <v>16.28</v>
      </c>
      <c r="K262" s="459">
        <v>16.37</v>
      </c>
      <c r="L262" s="459">
        <v>16.41</v>
      </c>
      <c r="M262" s="459">
        <v>16.48</v>
      </c>
      <c r="N262" s="460">
        <v>16.690000000000001</v>
      </c>
      <c r="O262" s="465">
        <v>26.07</v>
      </c>
      <c r="P262" s="465">
        <v>31.28</v>
      </c>
      <c r="Q262" s="473">
        <v>12.51</v>
      </c>
      <c r="R262" s="474">
        <v>12.82</v>
      </c>
      <c r="S262" s="474">
        <v>12.89</v>
      </c>
      <c r="T262" s="474">
        <v>12.92</v>
      </c>
      <c r="U262" s="474">
        <v>12.98</v>
      </c>
      <c r="V262" s="475">
        <v>13.14</v>
      </c>
      <c r="W262" s="473">
        <v>12.51</v>
      </c>
      <c r="X262" s="474">
        <v>12.82</v>
      </c>
      <c r="Y262" s="474">
        <v>12.89</v>
      </c>
      <c r="Z262" s="474">
        <v>12.92</v>
      </c>
      <c r="AA262" s="474">
        <v>12.98</v>
      </c>
      <c r="AB262" s="475">
        <v>13.14</v>
      </c>
      <c r="AC262" s="481">
        <v>20.85</v>
      </c>
      <c r="AD262" s="481">
        <v>25.02</v>
      </c>
    </row>
    <row r="263" spans="1:30" x14ac:dyDescent="0.25">
      <c r="A263" s="442"/>
      <c r="B263" s="441"/>
      <c r="C263" s="458"/>
      <c r="D263" s="459"/>
      <c r="E263" s="459"/>
      <c r="F263" s="459"/>
      <c r="G263" s="459"/>
      <c r="H263" s="460"/>
      <c r="I263" s="458"/>
      <c r="J263" s="459"/>
      <c r="K263" s="459"/>
      <c r="L263" s="459"/>
      <c r="M263" s="459"/>
      <c r="N263" s="460"/>
      <c r="O263" s="465"/>
      <c r="P263" s="465"/>
      <c r="Q263" s="470"/>
      <c r="R263" s="471"/>
      <c r="S263" s="471"/>
      <c r="T263" s="471"/>
      <c r="U263" s="471"/>
      <c r="V263" s="472"/>
      <c r="W263" s="470"/>
      <c r="X263" s="471"/>
      <c r="Y263" s="471"/>
      <c r="Z263" s="471"/>
      <c r="AA263" s="471"/>
      <c r="AB263" s="472"/>
      <c r="AC263" s="480"/>
      <c r="AD263" s="480"/>
    </row>
    <row r="264" spans="1:30" x14ac:dyDescent="0.25">
      <c r="A264" s="442">
        <v>449</v>
      </c>
      <c r="B264" s="441">
        <v>394</v>
      </c>
      <c r="C264" s="458">
        <v>15.68</v>
      </c>
      <c r="D264" s="459">
        <v>16.079999999999998</v>
      </c>
      <c r="E264" s="459">
        <v>16.149999999999999</v>
      </c>
      <c r="F264" s="459">
        <v>16.190000000000001</v>
      </c>
      <c r="G264" s="459">
        <v>16.28</v>
      </c>
      <c r="H264" s="460">
        <v>16.48</v>
      </c>
      <c r="I264" s="458">
        <v>15.93</v>
      </c>
      <c r="J264" s="459">
        <v>16.329999999999998</v>
      </c>
      <c r="K264" s="459">
        <v>16.41</v>
      </c>
      <c r="L264" s="459">
        <v>16.45</v>
      </c>
      <c r="M264" s="459">
        <v>16.54</v>
      </c>
      <c r="N264" s="460">
        <v>16.739999999999998</v>
      </c>
      <c r="O264" s="465">
        <v>26.13</v>
      </c>
      <c r="P264" s="465">
        <v>31.36</v>
      </c>
      <c r="Q264" s="473">
        <v>12.54</v>
      </c>
      <c r="R264" s="474">
        <v>12.86</v>
      </c>
      <c r="S264" s="474">
        <v>12.92</v>
      </c>
      <c r="T264" s="474">
        <v>12.95</v>
      </c>
      <c r="U264" s="474">
        <v>13.02</v>
      </c>
      <c r="V264" s="475">
        <v>13.18</v>
      </c>
      <c r="W264" s="473">
        <v>12.54</v>
      </c>
      <c r="X264" s="474">
        <v>12.86</v>
      </c>
      <c r="Y264" s="474">
        <v>12.92</v>
      </c>
      <c r="Z264" s="474">
        <v>12.95</v>
      </c>
      <c r="AA264" s="474">
        <v>13.02</v>
      </c>
      <c r="AB264" s="475">
        <v>13.18</v>
      </c>
      <c r="AC264" s="481">
        <v>20.9</v>
      </c>
      <c r="AD264" s="481">
        <v>25.08</v>
      </c>
    </row>
    <row r="265" spans="1:30" x14ac:dyDescent="0.25">
      <c r="A265" s="442"/>
      <c r="B265" s="441"/>
      <c r="C265" s="458"/>
      <c r="D265" s="459"/>
      <c r="E265" s="459"/>
      <c r="F265" s="459"/>
      <c r="G265" s="459"/>
      <c r="H265" s="460"/>
      <c r="I265" s="458"/>
      <c r="J265" s="459"/>
      <c r="K265" s="459"/>
      <c r="L265" s="459"/>
      <c r="M265" s="459"/>
      <c r="N265" s="460"/>
      <c r="O265" s="465"/>
      <c r="P265" s="465"/>
      <c r="Q265" s="470"/>
      <c r="R265" s="471"/>
      <c r="S265" s="471"/>
      <c r="T265" s="471"/>
      <c r="U265" s="471"/>
      <c r="V265" s="472"/>
      <c r="W265" s="470"/>
      <c r="X265" s="471"/>
      <c r="Y265" s="471"/>
      <c r="Z265" s="471"/>
      <c r="AA265" s="471"/>
      <c r="AB265" s="472"/>
      <c r="AC265" s="480"/>
      <c r="AD265" s="480"/>
    </row>
    <row r="266" spans="1:30" x14ac:dyDescent="0.25">
      <c r="A266" s="442">
        <v>450</v>
      </c>
      <c r="B266" s="441">
        <v>395</v>
      </c>
      <c r="C266" s="458">
        <v>15.71</v>
      </c>
      <c r="D266" s="459">
        <v>16.11</v>
      </c>
      <c r="E266" s="459">
        <v>16.190000000000001</v>
      </c>
      <c r="F266" s="459">
        <v>16.23</v>
      </c>
      <c r="G266" s="459">
        <v>16.309999999999999</v>
      </c>
      <c r="H266" s="460">
        <v>16.510000000000002</v>
      </c>
      <c r="I266" s="458">
        <v>15.96</v>
      </c>
      <c r="J266" s="459">
        <v>16.37</v>
      </c>
      <c r="K266" s="459">
        <v>16.45</v>
      </c>
      <c r="L266" s="459">
        <v>16.48</v>
      </c>
      <c r="M266" s="459">
        <v>16.57</v>
      </c>
      <c r="N266" s="460">
        <v>16.78</v>
      </c>
      <c r="O266" s="465">
        <v>26.18</v>
      </c>
      <c r="P266" s="465">
        <v>31.42</v>
      </c>
      <c r="Q266" s="473">
        <v>12.57</v>
      </c>
      <c r="R266" s="474">
        <v>12.89</v>
      </c>
      <c r="S266" s="474">
        <v>12.95</v>
      </c>
      <c r="T266" s="474">
        <v>12.98</v>
      </c>
      <c r="U266" s="474">
        <v>13.05</v>
      </c>
      <c r="V266" s="475">
        <v>13.21</v>
      </c>
      <c r="W266" s="473">
        <v>12.57</v>
      </c>
      <c r="X266" s="474">
        <v>12.89</v>
      </c>
      <c r="Y266" s="474">
        <v>12.95</v>
      </c>
      <c r="Z266" s="474">
        <v>12.98</v>
      </c>
      <c r="AA266" s="474">
        <v>13.05</v>
      </c>
      <c r="AB266" s="475">
        <v>13.21</v>
      </c>
      <c r="AC266" s="481">
        <v>20.95</v>
      </c>
      <c r="AD266" s="481">
        <v>25.14</v>
      </c>
    </row>
    <row r="267" spans="1:30" x14ac:dyDescent="0.25">
      <c r="A267" s="442"/>
      <c r="B267" s="441"/>
      <c r="C267" s="458"/>
      <c r="D267" s="459"/>
      <c r="E267" s="459"/>
      <c r="F267" s="459"/>
      <c r="G267" s="459"/>
      <c r="H267" s="460"/>
      <c r="I267" s="458"/>
      <c r="J267" s="459"/>
      <c r="K267" s="459"/>
      <c r="L267" s="459"/>
      <c r="M267" s="459"/>
      <c r="N267" s="460"/>
      <c r="O267" s="465"/>
      <c r="P267" s="465"/>
      <c r="Q267" s="470"/>
      <c r="R267" s="471"/>
      <c r="S267" s="471"/>
      <c r="T267" s="471"/>
      <c r="U267" s="471"/>
      <c r="V267" s="472"/>
      <c r="W267" s="470"/>
      <c r="X267" s="471"/>
      <c r="Y267" s="471"/>
      <c r="Z267" s="471"/>
      <c r="AA267" s="471"/>
      <c r="AB267" s="472"/>
      <c r="AC267" s="480"/>
      <c r="AD267" s="480"/>
    </row>
    <row r="268" spans="1:30" x14ac:dyDescent="0.25">
      <c r="A268" s="442">
        <v>451</v>
      </c>
      <c r="B268" s="441">
        <v>396</v>
      </c>
      <c r="C268" s="458">
        <v>15.75</v>
      </c>
      <c r="D268" s="459">
        <v>16.149999999999999</v>
      </c>
      <c r="E268" s="459">
        <v>16.23</v>
      </c>
      <c r="F268" s="459">
        <v>16.28</v>
      </c>
      <c r="G268" s="459">
        <v>16.350000000000001</v>
      </c>
      <c r="H268" s="460">
        <v>16.55</v>
      </c>
      <c r="I268" s="458">
        <v>16</v>
      </c>
      <c r="J268" s="459">
        <v>16.41</v>
      </c>
      <c r="K268" s="459">
        <v>16.48</v>
      </c>
      <c r="L268" s="459">
        <v>16.54</v>
      </c>
      <c r="M268" s="459">
        <v>16.61</v>
      </c>
      <c r="N268" s="460">
        <v>16.809999999999999</v>
      </c>
      <c r="O268" s="465">
        <v>26.25</v>
      </c>
      <c r="P268" s="465">
        <v>31.5</v>
      </c>
      <c r="Q268" s="473">
        <v>12.6</v>
      </c>
      <c r="R268" s="474">
        <v>12.92</v>
      </c>
      <c r="S268" s="474">
        <v>12.98</v>
      </c>
      <c r="T268" s="474">
        <v>13.02</v>
      </c>
      <c r="U268" s="474">
        <v>13.08</v>
      </c>
      <c r="V268" s="475">
        <v>13.24</v>
      </c>
      <c r="W268" s="473">
        <v>12.6</v>
      </c>
      <c r="X268" s="474">
        <v>12.92</v>
      </c>
      <c r="Y268" s="474">
        <v>12.98</v>
      </c>
      <c r="Z268" s="474">
        <v>13.02</v>
      </c>
      <c r="AA268" s="474">
        <v>13.08</v>
      </c>
      <c r="AB268" s="475">
        <v>13.24</v>
      </c>
      <c r="AC268" s="481">
        <v>21</v>
      </c>
      <c r="AD268" s="481">
        <v>25.2</v>
      </c>
    </row>
    <row r="269" spans="1:30" x14ac:dyDescent="0.25">
      <c r="A269" s="442"/>
      <c r="B269" s="441"/>
      <c r="C269" s="458"/>
      <c r="D269" s="459"/>
      <c r="E269" s="459"/>
      <c r="F269" s="459"/>
      <c r="G269" s="459"/>
      <c r="H269" s="460"/>
      <c r="I269" s="458"/>
      <c r="J269" s="459"/>
      <c r="K269" s="459"/>
      <c r="L269" s="459"/>
      <c r="M269" s="459"/>
      <c r="N269" s="460"/>
      <c r="O269" s="465"/>
      <c r="P269" s="465"/>
      <c r="Q269" s="470"/>
      <c r="R269" s="471"/>
      <c r="S269" s="471"/>
      <c r="T269" s="471"/>
      <c r="U269" s="471"/>
      <c r="V269" s="472"/>
      <c r="W269" s="470"/>
      <c r="X269" s="471"/>
      <c r="Y269" s="471"/>
      <c r="Z269" s="471"/>
      <c r="AA269" s="471"/>
      <c r="AB269" s="472"/>
      <c r="AC269" s="480"/>
      <c r="AD269" s="480"/>
    </row>
    <row r="270" spans="1:30" x14ac:dyDescent="0.25">
      <c r="A270" s="442">
        <v>452</v>
      </c>
      <c r="B270" s="441">
        <v>396</v>
      </c>
      <c r="C270" s="458">
        <v>15.75</v>
      </c>
      <c r="D270" s="459">
        <v>16.149999999999999</v>
      </c>
      <c r="E270" s="459">
        <v>16.23</v>
      </c>
      <c r="F270" s="459">
        <v>16.28</v>
      </c>
      <c r="G270" s="459">
        <v>16.350000000000001</v>
      </c>
      <c r="H270" s="460">
        <v>16.55</v>
      </c>
      <c r="I270" s="458">
        <v>16</v>
      </c>
      <c r="J270" s="459">
        <v>16.41</v>
      </c>
      <c r="K270" s="459">
        <v>16.48</v>
      </c>
      <c r="L270" s="459">
        <v>16.54</v>
      </c>
      <c r="M270" s="459">
        <v>16.61</v>
      </c>
      <c r="N270" s="460">
        <v>16.809999999999999</v>
      </c>
      <c r="O270" s="465">
        <v>26.25</v>
      </c>
      <c r="P270" s="465">
        <v>31.5</v>
      </c>
      <c r="Q270" s="473">
        <v>12.6</v>
      </c>
      <c r="R270" s="474">
        <v>12.92</v>
      </c>
      <c r="S270" s="474">
        <v>12.98</v>
      </c>
      <c r="T270" s="474">
        <v>13.02</v>
      </c>
      <c r="U270" s="474">
        <v>13.08</v>
      </c>
      <c r="V270" s="475">
        <v>13.24</v>
      </c>
      <c r="W270" s="473">
        <v>12.6</v>
      </c>
      <c r="X270" s="474">
        <v>12.92</v>
      </c>
      <c r="Y270" s="474">
        <v>12.98</v>
      </c>
      <c r="Z270" s="474">
        <v>13.02</v>
      </c>
      <c r="AA270" s="474">
        <v>13.08</v>
      </c>
      <c r="AB270" s="475">
        <v>13.24</v>
      </c>
      <c r="AC270" s="481">
        <v>21</v>
      </c>
      <c r="AD270" s="481">
        <v>25.2</v>
      </c>
    </row>
    <row r="271" spans="1:30" x14ac:dyDescent="0.25">
      <c r="A271" s="442"/>
      <c r="B271" s="441"/>
      <c r="C271" s="458"/>
      <c r="D271" s="459"/>
      <c r="E271" s="459"/>
      <c r="F271" s="459"/>
      <c r="G271" s="459"/>
      <c r="H271" s="460"/>
      <c r="I271" s="458"/>
      <c r="J271" s="459"/>
      <c r="K271" s="459"/>
      <c r="L271" s="459"/>
      <c r="M271" s="459"/>
      <c r="N271" s="460"/>
      <c r="O271" s="465"/>
      <c r="P271" s="465"/>
      <c r="Q271" s="470"/>
      <c r="R271" s="471"/>
      <c r="S271" s="471"/>
      <c r="T271" s="471"/>
      <c r="U271" s="471"/>
      <c r="V271" s="472"/>
      <c r="W271" s="470"/>
      <c r="X271" s="471"/>
      <c r="Y271" s="471"/>
      <c r="Z271" s="471"/>
      <c r="AA271" s="471"/>
      <c r="AB271" s="472"/>
      <c r="AC271" s="480"/>
      <c r="AD271" s="480"/>
    </row>
    <row r="272" spans="1:30" x14ac:dyDescent="0.25">
      <c r="A272" s="442">
        <v>453</v>
      </c>
      <c r="B272" s="441">
        <v>397</v>
      </c>
      <c r="C272" s="458">
        <v>15.79</v>
      </c>
      <c r="D272" s="459">
        <v>16.190000000000001</v>
      </c>
      <c r="E272" s="459">
        <v>16.28</v>
      </c>
      <c r="F272" s="459">
        <v>16.309999999999999</v>
      </c>
      <c r="G272" s="459">
        <v>16.39</v>
      </c>
      <c r="H272" s="460">
        <v>16.59</v>
      </c>
      <c r="I272" s="458">
        <v>16.04</v>
      </c>
      <c r="J272" s="459">
        <v>16.45</v>
      </c>
      <c r="K272" s="459">
        <v>16.54</v>
      </c>
      <c r="L272" s="459">
        <v>16.57</v>
      </c>
      <c r="M272" s="459">
        <v>16.649999999999999</v>
      </c>
      <c r="N272" s="460">
        <v>16.850000000000001</v>
      </c>
      <c r="O272" s="465">
        <v>26.32</v>
      </c>
      <c r="P272" s="465">
        <v>31.58</v>
      </c>
      <c r="Q272" s="473">
        <v>12.63</v>
      </c>
      <c r="R272" s="474">
        <v>12.95</v>
      </c>
      <c r="S272" s="474">
        <v>13.02</v>
      </c>
      <c r="T272" s="474">
        <v>13.05</v>
      </c>
      <c r="U272" s="474">
        <v>13.11</v>
      </c>
      <c r="V272" s="475">
        <v>13.27</v>
      </c>
      <c r="W272" s="473">
        <v>12.63</v>
      </c>
      <c r="X272" s="474">
        <v>12.95</v>
      </c>
      <c r="Y272" s="474">
        <v>13.02</v>
      </c>
      <c r="Z272" s="474">
        <v>13.05</v>
      </c>
      <c r="AA272" s="474">
        <v>13.11</v>
      </c>
      <c r="AB272" s="475">
        <v>13.27</v>
      </c>
      <c r="AC272" s="481">
        <v>21.05</v>
      </c>
      <c r="AD272" s="481">
        <v>25.26</v>
      </c>
    </row>
    <row r="273" spans="1:30" x14ac:dyDescent="0.25">
      <c r="A273" s="442"/>
      <c r="B273" s="441"/>
      <c r="C273" s="458"/>
      <c r="D273" s="459"/>
      <c r="E273" s="459"/>
      <c r="F273" s="459"/>
      <c r="G273" s="459"/>
      <c r="H273" s="460"/>
      <c r="I273" s="458"/>
      <c r="J273" s="459"/>
      <c r="K273" s="459"/>
      <c r="L273" s="459"/>
      <c r="M273" s="459"/>
      <c r="N273" s="460"/>
      <c r="O273" s="465"/>
      <c r="P273" s="465"/>
      <c r="Q273" s="470"/>
      <c r="R273" s="471"/>
      <c r="S273" s="471"/>
      <c r="T273" s="471"/>
      <c r="U273" s="471"/>
      <c r="V273" s="472"/>
      <c r="W273" s="470"/>
      <c r="X273" s="471"/>
      <c r="Y273" s="471"/>
      <c r="Z273" s="471"/>
      <c r="AA273" s="471"/>
      <c r="AB273" s="472"/>
      <c r="AC273" s="480"/>
      <c r="AD273" s="480"/>
    </row>
    <row r="274" spans="1:30" x14ac:dyDescent="0.25">
      <c r="A274" s="442">
        <v>454</v>
      </c>
      <c r="B274" s="441">
        <v>398</v>
      </c>
      <c r="C274" s="458">
        <v>15.84</v>
      </c>
      <c r="D274" s="459">
        <v>16.23</v>
      </c>
      <c r="E274" s="459">
        <v>16.309999999999999</v>
      </c>
      <c r="F274" s="459">
        <v>16.350000000000001</v>
      </c>
      <c r="G274" s="459">
        <v>16.43</v>
      </c>
      <c r="H274" s="460">
        <v>16.63</v>
      </c>
      <c r="I274" s="458">
        <v>16.09</v>
      </c>
      <c r="J274" s="459">
        <v>16.48</v>
      </c>
      <c r="K274" s="459">
        <v>16.57</v>
      </c>
      <c r="L274" s="459">
        <v>16.61</v>
      </c>
      <c r="M274" s="459">
        <v>16.690000000000001</v>
      </c>
      <c r="N274" s="460">
        <v>16.89</v>
      </c>
      <c r="O274" s="465">
        <v>26.4</v>
      </c>
      <c r="P274" s="465">
        <v>31.68</v>
      </c>
      <c r="Q274" s="473">
        <v>12.67</v>
      </c>
      <c r="R274" s="474">
        <v>12.98</v>
      </c>
      <c r="S274" s="474">
        <v>13.05</v>
      </c>
      <c r="T274" s="474">
        <v>13.08</v>
      </c>
      <c r="U274" s="474">
        <v>13.14</v>
      </c>
      <c r="V274" s="475">
        <v>13.3</v>
      </c>
      <c r="W274" s="473">
        <v>12.67</v>
      </c>
      <c r="X274" s="474">
        <v>12.98</v>
      </c>
      <c r="Y274" s="474">
        <v>13.05</v>
      </c>
      <c r="Z274" s="474">
        <v>13.08</v>
      </c>
      <c r="AA274" s="474">
        <v>13.14</v>
      </c>
      <c r="AB274" s="475">
        <v>13.3</v>
      </c>
      <c r="AC274" s="481">
        <v>21.12</v>
      </c>
      <c r="AD274" s="481">
        <v>25.34</v>
      </c>
    </row>
    <row r="275" spans="1:30" x14ac:dyDescent="0.25">
      <c r="A275" s="442"/>
      <c r="B275" s="441"/>
      <c r="C275" s="458"/>
      <c r="D275" s="459"/>
      <c r="E275" s="459"/>
      <c r="F275" s="459"/>
      <c r="G275" s="459"/>
      <c r="H275" s="460"/>
      <c r="I275" s="458"/>
      <c r="J275" s="459"/>
      <c r="K275" s="459"/>
      <c r="L275" s="459"/>
      <c r="M275" s="459"/>
      <c r="N275" s="460"/>
      <c r="O275" s="465"/>
      <c r="P275" s="465"/>
      <c r="Q275" s="470"/>
      <c r="R275" s="471"/>
      <c r="S275" s="471"/>
      <c r="T275" s="471"/>
      <c r="U275" s="471"/>
      <c r="V275" s="472"/>
      <c r="W275" s="470"/>
      <c r="X275" s="471"/>
      <c r="Y275" s="471"/>
      <c r="Z275" s="471"/>
      <c r="AA275" s="471"/>
      <c r="AB275" s="472"/>
      <c r="AC275" s="480"/>
      <c r="AD275" s="480"/>
    </row>
    <row r="276" spans="1:30" x14ac:dyDescent="0.25">
      <c r="A276" s="442">
        <v>455</v>
      </c>
      <c r="B276" s="441">
        <v>398</v>
      </c>
      <c r="C276" s="458">
        <v>15.84</v>
      </c>
      <c r="D276" s="459">
        <v>16.23</v>
      </c>
      <c r="E276" s="459">
        <v>16.309999999999999</v>
      </c>
      <c r="F276" s="459">
        <v>16.350000000000001</v>
      </c>
      <c r="G276" s="459">
        <v>16.43</v>
      </c>
      <c r="H276" s="460">
        <v>16.63</v>
      </c>
      <c r="I276" s="458">
        <v>16.09</v>
      </c>
      <c r="J276" s="459">
        <v>16.48</v>
      </c>
      <c r="K276" s="459">
        <v>16.57</v>
      </c>
      <c r="L276" s="459">
        <v>16.61</v>
      </c>
      <c r="M276" s="459">
        <v>16.690000000000001</v>
      </c>
      <c r="N276" s="460">
        <v>16.89</v>
      </c>
      <c r="O276" s="465">
        <v>26.4</v>
      </c>
      <c r="P276" s="465">
        <v>31.68</v>
      </c>
      <c r="Q276" s="473">
        <v>12.67</v>
      </c>
      <c r="R276" s="474">
        <v>12.98</v>
      </c>
      <c r="S276" s="474">
        <v>13.05</v>
      </c>
      <c r="T276" s="474">
        <v>13.08</v>
      </c>
      <c r="U276" s="474">
        <v>13.14</v>
      </c>
      <c r="V276" s="475">
        <v>13.3</v>
      </c>
      <c r="W276" s="473">
        <v>12.67</v>
      </c>
      <c r="X276" s="474">
        <v>12.98</v>
      </c>
      <c r="Y276" s="474">
        <v>13.05</v>
      </c>
      <c r="Z276" s="474">
        <v>13.08</v>
      </c>
      <c r="AA276" s="474">
        <v>13.14</v>
      </c>
      <c r="AB276" s="475">
        <v>13.3</v>
      </c>
      <c r="AC276" s="481">
        <v>21.12</v>
      </c>
      <c r="AD276" s="481">
        <v>25.34</v>
      </c>
    </row>
    <row r="277" spans="1:30" x14ac:dyDescent="0.25">
      <c r="A277" s="442"/>
      <c r="B277" s="441"/>
      <c r="C277" s="458"/>
      <c r="D277" s="459"/>
      <c r="E277" s="459"/>
      <c r="F277" s="459"/>
      <c r="G277" s="459"/>
      <c r="H277" s="460"/>
      <c r="I277" s="458"/>
      <c r="J277" s="459"/>
      <c r="K277" s="459"/>
      <c r="L277" s="459"/>
      <c r="M277" s="459"/>
      <c r="N277" s="460"/>
      <c r="O277" s="465"/>
      <c r="P277" s="465"/>
      <c r="Q277" s="470"/>
      <c r="R277" s="471"/>
      <c r="S277" s="471"/>
      <c r="T277" s="471"/>
      <c r="U277" s="471"/>
      <c r="V277" s="472"/>
      <c r="W277" s="470"/>
      <c r="X277" s="471"/>
      <c r="Y277" s="471"/>
      <c r="Z277" s="471"/>
      <c r="AA277" s="471"/>
      <c r="AB277" s="472"/>
      <c r="AC277" s="480"/>
      <c r="AD277" s="480"/>
    </row>
    <row r="278" spans="1:30" x14ac:dyDescent="0.25">
      <c r="A278" s="442">
        <v>456</v>
      </c>
      <c r="B278" s="441">
        <v>399</v>
      </c>
      <c r="C278" s="458">
        <v>15.88</v>
      </c>
      <c r="D278" s="459">
        <v>16.28</v>
      </c>
      <c r="E278" s="459">
        <v>16.350000000000001</v>
      </c>
      <c r="F278" s="459">
        <v>16.39</v>
      </c>
      <c r="G278" s="459">
        <v>16.48</v>
      </c>
      <c r="H278" s="460">
        <v>16.66</v>
      </c>
      <c r="I278" s="458">
        <v>16.13</v>
      </c>
      <c r="J278" s="459">
        <v>16.54</v>
      </c>
      <c r="K278" s="459">
        <v>16.61</v>
      </c>
      <c r="L278" s="459">
        <v>16.649999999999999</v>
      </c>
      <c r="M278" s="459">
        <v>16.739999999999998</v>
      </c>
      <c r="N278" s="460">
        <v>16.93</v>
      </c>
      <c r="O278" s="465">
        <v>26.47</v>
      </c>
      <c r="P278" s="465">
        <v>31.76</v>
      </c>
      <c r="Q278" s="473">
        <v>12.7</v>
      </c>
      <c r="R278" s="474">
        <v>13.02</v>
      </c>
      <c r="S278" s="474">
        <v>13.08</v>
      </c>
      <c r="T278" s="474">
        <v>13.11</v>
      </c>
      <c r="U278" s="474">
        <v>13.18</v>
      </c>
      <c r="V278" s="475">
        <v>13.33</v>
      </c>
      <c r="W278" s="473">
        <v>12.7</v>
      </c>
      <c r="X278" s="474">
        <v>13.02</v>
      </c>
      <c r="Y278" s="474">
        <v>13.08</v>
      </c>
      <c r="Z278" s="474">
        <v>13.11</v>
      </c>
      <c r="AA278" s="474">
        <v>13.18</v>
      </c>
      <c r="AB278" s="475">
        <v>13.33</v>
      </c>
      <c r="AC278" s="481">
        <v>21.17</v>
      </c>
      <c r="AD278" s="481">
        <v>25.4</v>
      </c>
    </row>
    <row r="279" spans="1:30" x14ac:dyDescent="0.25">
      <c r="A279" s="442"/>
      <c r="B279" s="441"/>
      <c r="C279" s="458"/>
      <c r="D279" s="459"/>
      <c r="E279" s="459"/>
      <c r="F279" s="459"/>
      <c r="G279" s="459"/>
      <c r="H279" s="460"/>
      <c r="I279" s="458"/>
      <c r="J279" s="459"/>
      <c r="K279" s="459"/>
      <c r="L279" s="459"/>
      <c r="M279" s="459"/>
      <c r="N279" s="460"/>
      <c r="O279" s="465"/>
      <c r="P279" s="465"/>
      <c r="Q279" s="470"/>
      <c r="R279" s="471"/>
      <c r="S279" s="471"/>
      <c r="T279" s="471"/>
      <c r="U279" s="471"/>
      <c r="V279" s="472"/>
      <c r="W279" s="470"/>
      <c r="X279" s="471"/>
      <c r="Y279" s="471"/>
      <c r="Z279" s="471"/>
      <c r="AA279" s="471"/>
      <c r="AB279" s="472"/>
      <c r="AC279" s="480"/>
      <c r="AD279" s="480"/>
    </row>
    <row r="280" spans="1:30" x14ac:dyDescent="0.25">
      <c r="A280" s="442">
        <v>457</v>
      </c>
      <c r="B280" s="441">
        <v>400</v>
      </c>
      <c r="C280" s="458">
        <v>15.91</v>
      </c>
      <c r="D280" s="459">
        <v>16.309999999999999</v>
      </c>
      <c r="E280" s="459">
        <v>16.39</v>
      </c>
      <c r="F280" s="459">
        <v>16.43</v>
      </c>
      <c r="G280" s="459">
        <v>16.510000000000002</v>
      </c>
      <c r="H280" s="460">
        <v>16.71</v>
      </c>
      <c r="I280" s="458">
        <v>16.170000000000002</v>
      </c>
      <c r="J280" s="459">
        <v>16.57</v>
      </c>
      <c r="K280" s="459">
        <v>16.649999999999999</v>
      </c>
      <c r="L280" s="459">
        <v>16.690000000000001</v>
      </c>
      <c r="M280" s="459">
        <v>16.78</v>
      </c>
      <c r="N280" s="460">
        <v>16.98</v>
      </c>
      <c r="O280" s="465">
        <v>26.52</v>
      </c>
      <c r="P280" s="465">
        <v>31.82</v>
      </c>
      <c r="Q280" s="473">
        <v>12.73</v>
      </c>
      <c r="R280" s="474">
        <v>13.05</v>
      </c>
      <c r="S280" s="474">
        <v>13.11</v>
      </c>
      <c r="T280" s="474">
        <v>13.14</v>
      </c>
      <c r="U280" s="474">
        <v>13.21</v>
      </c>
      <c r="V280" s="475">
        <v>13.37</v>
      </c>
      <c r="W280" s="473">
        <v>12.73</v>
      </c>
      <c r="X280" s="474">
        <v>13.05</v>
      </c>
      <c r="Y280" s="474">
        <v>13.11</v>
      </c>
      <c r="Z280" s="474">
        <v>13.14</v>
      </c>
      <c r="AA280" s="474">
        <v>13.21</v>
      </c>
      <c r="AB280" s="475">
        <v>13.37</v>
      </c>
      <c r="AC280" s="481">
        <v>21.22</v>
      </c>
      <c r="AD280" s="481">
        <v>25.46</v>
      </c>
    </row>
    <row r="281" spans="1:30" x14ac:dyDescent="0.25">
      <c r="A281" s="442"/>
      <c r="B281" s="441"/>
      <c r="C281" s="458"/>
      <c r="D281" s="459"/>
      <c r="E281" s="459"/>
      <c r="F281" s="459"/>
      <c r="G281" s="459"/>
      <c r="H281" s="460"/>
      <c r="I281" s="458"/>
      <c r="J281" s="459"/>
      <c r="K281" s="459"/>
      <c r="L281" s="459"/>
      <c r="M281" s="459"/>
      <c r="N281" s="460"/>
      <c r="O281" s="465"/>
      <c r="P281" s="465"/>
      <c r="Q281" s="470"/>
      <c r="R281" s="471"/>
      <c r="S281" s="471"/>
      <c r="T281" s="471"/>
      <c r="U281" s="471"/>
      <c r="V281" s="472"/>
      <c r="W281" s="470"/>
      <c r="X281" s="471"/>
      <c r="Y281" s="471"/>
      <c r="Z281" s="471"/>
      <c r="AA281" s="471"/>
      <c r="AB281" s="472"/>
      <c r="AC281" s="480"/>
      <c r="AD281" s="480"/>
    </row>
    <row r="282" spans="1:30" x14ac:dyDescent="0.25">
      <c r="A282" s="442">
        <v>458</v>
      </c>
      <c r="B282" s="441">
        <v>401</v>
      </c>
      <c r="C282" s="458">
        <v>15.95</v>
      </c>
      <c r="D282" s="459">
        <v>16.350000000000001</v>
      </c>
      <c r="E282" s="459">
        <v>16.43</v>
      </c>
      <c r="F282" s="459">
        <v>16.48</v>
      </c>
      <c r="G282" s="459">
        <v>16.55</v>
      </c>
      <c r="H282" s="460">
        <v>16.75</v>
      </c>
      <c r="I282" s="458">
        <v>16.21</v>
      </c>
      <c r="J282" s="459">
        <v>16.61</v>
      </c>
      <c r="K282" s="459">
        <v>16.690000000000001</v>
      </c>
      <c r="L282" s="459">
        <v>16.739999999999998</v>
      </c>
      <c r="M282" s="459">
        <v>16.809999999999999</v>
      </c>
      <c r="N282" s="460">
        <v>17.02</v>
      </c>
      <c r="O282" s="465">
        <v>26.58</v>
      </c>
      <c r="P282" s="465">
        <v>31.9</v>
      </c>
      <c r="Q282" s="473">
        <v>12.76</v>
      </c>
      <c r="R282" s="474">
        <v>13.08</v>
      </c>
      <c r="S282" s="474">
        <v>13.14</v>
      </c>
      <c r="T282" s="474">
        <v>13.18</v>
      </c>
      <c r="U282" s="474">
        <v>13.24</v>
      </c>
      <c r="V282" s="475">
        <v>13.4</v>
      </c>
      <c r="W282" s="473">
        <v>12.76</v>
      </c>
      <c r="X282" s="474">
        <v>13.08</v>
      </c>
      <c r="Y282" s="474">
        <v>13.14</v>
      </c>
      <c r="Z282" s="474">
        <v>13.18</v>
      </c>
      <c r="AA282" s="474">
        <v>13.24</v>
      </c>
      <c r="AB282" s="475">
        <v>13.4</v>
      </c>
      <c r="AC282" s="481">
        <v>21.27</v>
      </c>
      <c r="AD282" s="481">
        <v>25.52</v>
      </c>
    </row>
    <row r="283" spans="1:30" x14ac:dyDescent="0.25">
      <c r="A283" s="442"/>
      <c r="B283" s="441"/>
      <c r="C283" s="458"/>
      <c r="D283" s="459"/>
      <c r="E283" s="459"/>
      <c r="F283" s="459"/>
      <c r="G283" s="459"/>
      <c r="H283" s="460"/>
      <c r="I283" s="458"/>
      <c r="J283" s="459"/>
      <c r="K283" s="459"/>
      <c r="L283" s="459"/>
      <c r="M283" s="459"/>
      <c r="N283" s="460"/>
      <c r="O283" s="465"/>
      <c r="P283" s="465"/>
      <c r="Q283" s="470"/>
      <c r="R283" s="471"/>
      <c r="S283" s="471"/>
      <c r="T283" s="471"/>
      <c r="U283" s="471"/>
      <c r="V283" s="472"/>
      <c r="W283" s="470"/>
      <c r="X283" s="471"/>
      <c r="Y283" s="471"/>
      <c r="Z283" s="471"/>
      <c r="AA283" s="471"/>
      <c r="AB283" s="472"/>
      <c r="AC283" s="480"/>
      <c r="AD283" s="480"/>
    </row>
    <row r="284" spans="1:30" x14ac:dyDescent="0.25">
      <c r="A284" s="442">
        <v>459</v>
      </c>
      <c r="B284" s="441">
        <v>402</v>
      </c>
      <c r="C284" s="458">
        <v>15.99</v>
      </c>
      <c r="D284" s="459">
        <v>16.39</v>
      </c>
      <c r="E284" s="459">
        <v>16.48</v>
      </c>
      <c r="F284" s="459">
        <v>16.510000000000002</v>
      </c>
      <c r="G284" s="459">
        <v>16.59</v>
      </c>
      <c r="H284" s="460">
        <v>16.79</v>
      </c>
      <c r="I284" s="458">
        <v>16.239999999999998</v>
      </c>
      <c r="J284" s="459">
        <v>16.649999999999999</v>
      </c>
      <c r="K284" s="459">
        <v>16.739999999999998</v>
      </c>
      <c r="L284" s="459">
        <v>16.78</v>
      </c>
      <c r="M284" s="459">
        <v>16.850000000000001</v>
      </c>
      <c r="N284" s="460">
        <v>17.059999999999999</v>
      </c>
      <c r="O284" s="465">
        <v>26.65</v>
      </c>
      <c r="P284" s="465">
        <v>31.98</v>
      </c>
      <c r="Q284" s="473">
        <v>12.79</v>
      </c>
      <c r="R284" s="474">
        <v>13.11</v>
      </c>
      <c r="S284" s="474">
        <v>13.18</v>
      </c>
      <c r="T284" s="474">
        <v>13.21</v>
      </c>
      <c r="U284" s="474">
        <v>13.27</v>
      </c>
      <c r="V284" s="475">
        <v>13.43</v>
      </c>
      <c r="W284" s="473">
        <v>12.79</v>
      </c>
      <c r="X284" s="474">
        <v>13.11</v>
      </c>
      <c r="Y284" s="474">
        <v>13.18</v>
      </c>
      <c r="Z284" s="474">
        <v>13.21</v>
      </c>
      <c r="AA284" s="474">
        <v>13.27</v>
      </c>
      <c r="AB284" s="475">
        <v>13.43</v>
      </c>
      <c r="AC284" s="481">
        <v>21.32</v>
      </c>
      <c r="AD284" s="481">
        <v>25.58</v>
      </c>
    </row>
    <row r="285" spans="1:30" x14ac:dyDescent="0.25">
      <c r="A285" s="442"/>
      <c r="B285" s="441"/>
      <c r="C285" s="458"/>
      <c r="D285" s="459"/>
      <c r="E285" s="459"/>
      <c r="F285" s="459"/>
      <c r="G285" s="459"/>
      <c r="H285" s="460"/>
      <c r="I285" s="458"/>
      <c r="J285" s="459"/>
      <c r="K285" s="459"/>
      <c r="L285" s="459"/>
      <c r="M285" s="459"/>
      <c r="N285" s="460"/>
      <c r="O285" s="465"/>
      <c r="P285" s="465"/>
      <c r="Q285" s="470"/>
      <c r="R285" s="471"/>
      <c r="S285" s="471"/>
      <c r="T285" s="471"/>
      <c r="U285" s="471"/>
      <c r="V285" s="472"/>
      <c r="W285" s="470"/>
      <c r="X285" s="471"/>
      <c r="Y285" s="471"/>
      <c r="Z285" s="471"/>
      <c r="AA285" s="471"/>
      <c r="AB285" s="472"/>
      <c r="AC285" s="480"/>
      <c r="AD285" s="480"/>
    </row>
    <row r="286" spans="1:30" x14ac:dyDescent="0.25">
      <c r="A286" s="442">
        <v>460</v>
      </c>
      <c r="B286" s="441">
        <v>403</v>
      </c>
      <c r="C286" s="458">
        <v>16.03</v>
      </c>
      <c r="D286" s="459">
        <v>16.43</v>
      </c>
      <c r="E286" s="459">
        <v>16.510000000000002</v>
      </c>
      <c r="F286" s="459">
        <v>16.55</v>
      </c>
      <c r="G286" s="459">
        <v>16.63</v>
      </c>
      <c r="H286" s="460">
        <v>16.829999999999998</v>
      </c>
      <c r="I286" s="458">
        <v>16.28</v>
      </c>
      <c r="J286" s="459">
        <v>16.690000000000001</v>
      </c>
      <c r="K286" s="459">
        <v>16.78</v>
      </c>
      <c r="L286" s="459">
        <v>16.809999999999999</v>
      </c>
      <c r="M286" s="459">
        <v>16.89</v>
      </c>
      <c r="N286" s="460">
        <v>17.09</v>
      </c>
      <c r="O286" s="465">
        <v>26.72</v>
      </c>
      <c r="P286" s="465">
        <v>32.06</v>
      </c>
      <c r="Q286" s="473">
        <v>12.82</v>
      </c>
      <c r="R286" s="474">
        <v>13.14</v>
      </c>
      <c r="S286" s="474">
        <v>13.21</v>
      </c>
      <c r="T286" s="474">
        <v>13.24</v>
      </c>
      <c r="U286" s="474">
        <v>13.3</v>
      </c>
      <c r="V286" s="475">
        <v>13.46</v>
      </c>
      <c r="W286" s="473">
        <v>12.82</v>
      </c>
      <c r="X286" s="474">
        <v>13.14</v>
      </c>
      <c r="Y286" s="474">
        <v>13.21</v>
      </c>
      <c r="Z286" s="474">
        <v>13.24</v>
      </c>
      <c r="AA286" s="474">
        <v>13.3</v>
      </c>
      <c r="AB286" s="475">
        <v>13.46</v>
      </c>
      <c r="AC286" s="481">
        <v>21.37</v>
      </c>
      <c r="AD286" s="481">
        <v>25.64</v>
      </c>
    </row>
    <row r="287" spans="1:30" x14ac:dyDescent="0.25">
      <c r="A287" s="442"/>
      <c r="B287" s="441"/>
      <c r="C287" s="458"/>
      <c r="D287" s="459"/>
      <c r="E287" s="459"/>
      <c r="F287" s="459"/>
      <c r="G287" s="459"/>
      <c r="H287" s="460"/>
      <c r="I287" s="458"/>
      <c r="J287" s="459"/>
      <c r="K287" s="459"/>
      <c r="L287" s="459"/>
      <c r="M287" s="459"/>
      <c r="N287" s="460"/>
      <c r="O287" s="465"/>
      <c r="P287" s="465"/>
      <c r="Q287" s="470"/>
      <c r="R287" s="471"/>
      <c r="S287" s="471"/>
      <c r="T287" s="471"/>
      <c r="U287" s="471"/>
      <c r="V287" s="472"/>
      <c r="W287" s="470"/>
      <c r="X287" s="471"/>
      <c r="Y287" s="471"/>
      <c r="Z287" s="471"/>
      <c r="AA287" s="471"/>
      <c r="AB287" s="472"/>
      <c r="AC287" s="480"/>
      <c r="AD287" s="480"/>
    </row>
    <row r="288" spans="1:30" x14ac:dyDescent="0.25">
      <c r="A288" s="442">
        <v>461</v>
      </c>
      <c r="B288" s="441">
        <v>404</v>
      </c>
      <c r="C288" s="458">
        <v>16.079999999999998</v>
      </c>
      <c r="D288" s="459">
        <v>16.48</v>
      </c>
      <c r="E288" s="459">
        <v>16.55</v>
      </c>
      <c r="F288" s="459">
        <v>16.59</v>
      </c>
      <c r="G288" s="459">
        <v>16.66</v>
      </c>
      <c r="H288" s="460">
        <v>16.86</v>
      </c>
      <c r="I288" s="458">
        <v>16.329999999999998</v>
      </c>
      <c r="J288" s="459">
        <v>16.739999999999998</v>
      </c>
      <c r="K288" s="459">
        <v>16.809999999999999</v>
      </c>
      <c r="L288" s="459">
        <v>16.850000000000001</v>
      </c>
      <c r="M288" s="459">
        <v>16.93</v>
      </c>
      <c r="N288" s="460">
        <v>17.13</v>
      </c>
      <c r="O288" s="465">
        <v>26.8</v>
      </c>
      <c r="P288" s="465">
        <v>32.159999999999997</v>
      </c>
      <c r="Q288" s="473">
        <v>12.86</v>
      </c>
      <c r="R288" s="474">
        <v>13.18</v>
      </c>
      <c r="S288" s="474">
        <v>13.24</v>
      </c>
      <c r="T288" s="474">
        <v>13.27</v>
      </c>
      <c r="U288" s="474">
        <v>13.33</v>
      </c>
      <c r="V288" s="475">
        <v>13.49</v>
      </c>
      <c r="W288" s="473">
        <v>12.86</v>
      </c>
      <c r="X288" s="474">
        <v>13.18</v>
      </c>
      <c r="Y288" s="474">
        <v>13.24</v>
      </c>
      <c r="Z288" s="474">
        <v>13.27</v>
      </c>
      <c r="AA288" s="474">
        <v>13.33</v>
      </c>
      <c r="AB288" s="475">
        <v>13.49</v>
      </c>
      <c r="AC288" s="481">
        <v>21.43</v>
      </c>
      <c r="AD288" s="481">
        <v>25.72</v>
      </c>
    </row>
    <row r="289" spans="1:30" x14ac:dyDescent="0.25">
      <c r="A289" s="442"/>
      <c r="B289" s="441"/>
      <c r="C289" s="458"/>
      <c r="D289" s="459"/>
      <c r="E289" s="459"/>
      <c r="F289" s="459"/>
      <c r="G289" s="459"/>
      <c r="H289" s="460"/>
      <c r="I289" s="458"/>
      <c r="J289" s="459"/>
      <c r="K289" s="459"/>
      <c r="L289" s="459"/>
      <c r="M289" s="459"/>
      <c r="N289" s="460"/>
      <c r="O289" s="465"/>
      <c r="P289" s="465"/>
      <c r="Q289" s="470"/>
      <c r="R289" s="471"/>
      <c r="S289" s="471"/>
      <c r="T289" s="471"/>
      <c r="U289" s="471"/>
      <c r="V289" s="472"/>
      <c r="W289" s="470"/>
      <c r="X289" s="471"/>
      <c r="Y289" s="471"/>
      <c r="Z289" s="471"/>
      <c r="AA289" s="471"/>
      <c r="AB289" s="472"/>
      <c r="AC289" s="480"/>
      <c r="AD289" s="480"/>
    </row>
    <row r="290" spans="1:30" x14ac:dyDescent="0.25">
      <c r="A290" s="442">
        <v>462</v>
      </c>
      <c r="B290" s="441">
        <v>405</v>
      </c>
      <c r="C290" s="458">
        <v>16.11</v>
      </c>
      <c r="D290" s="459">
        <v>16.510000000000002</v>
      </c>
      <c r="E290" s="459">
        <v>16.59</v>
      </c>
      <c r="F290" s="459">
        <v>16.63</v>
      </c>
      <c r="G290" s="459">
        <v>16.71</v>
      </c>
      <c r="H290" s="460">
        <v>16.91</v>
      </c>
      <c r="I290" s="458">
        <v>16.37</v>
      </c>
      <c r="J290" s="459">
        <v>16.78</v>
      </c>
      <c r="K290" s="459">
        <v>16.850000000000001</v>
      </c>
      <c r="L290" s="459">
        <v>16.89</v>
      </c>
      <c r="M290" s="459">
        <v>16.98</v>
      </c>
      <c r="N290" s="460">
        <v>17.18</v>
      </c>
      <c r="O290" s="465">
        <v>26.85</v>
      </c>
      <c r="P290" s="465">
        <v>32.22</v>
      </c>
      <c r="Q290" s="473">
        <v>12.89</v>
      </c>
      <c r="R290" s="474">
        <v>13.21</v>
      </c>
      <c r="S290" s="474">
        <v>13.27</v>
      </c>
      <c r="T290" s="474">
        <v>13.3</v>
      </c>
      <c r="U290" s="474">
        <v>13.37</v>
      </c>
      <c r="V290" s="475">
        <v>13.53</v>
      </c>
      <c r="W290" s="473">
        <v>12.89</v>
      </c>
      <c r="X290" s="474">
        <v>13.21</v>
      </c>
      <c r="Y290" s="474">
        <v>13.27</v>
      </c>
      <c r="Z290" s="474">
        <v>13.3</v>
      </c>
      <c r="AA290" s="474">
        <v>13.37</v>
      </c>
      <c r="AB290" s="475">
        <v>13.53</v>
      </c>
      <c r="AC290" s="481">
        <v>21.48</v>
      </c>
      <c r="AD290" s="481">
        <v>25.78</v>
      </c>
    </row>
    <row r="291" spans="1:30" x14ac:dyDescent="0.25">
      <c r="A291" s="442"/>
      <c r="B291" s="441"/>
      <c r="C291" s="458"/>
      <c r="D291" s="459"/>
      <c r="E291" s="459"/>
      <c r="F291" s="459"/>
      <c r="G291" s="459"/>
      <c r="H291" s="460"/>
      <c r="I291" s="458"/>
      <c r="J291" s="459"/>
      <c r="K291" s="459"/>
      <c r="L291" s="459"/>
      <c r="M291" s="459"/>
      <c r="N291" s="460"/>
      <c r="O291" s="465"/>
      <c r="P291" s="465"/>
      <c r="Q291" s="470"/>
      <c r="R291" s="471"/>
      <c r="S291" s="471"/>
      <c r="T291" s="471"/>
      <c r="U291" s="471"/>
      <c r="V291" s="472"/>
      <c r="W291" s="470"/>
      <c r="X291" s="471"/>
      <c r="Y291" s="471"/>
      <c r="Z291" s="471"/>
      <c r="AA291" s="471"/>
      <c r="AB291" s="472"/>
      <c r="AC291" s="480"/>
      <c r="AD291" s="480"/>
    </row>
    <row r="292" spans="1:30" x14ac:dyDescent="0.25">
      <c r="A292" s="442">
        <v>463</v>
      </c>
      <c r="B292" s="441">
        <v>405</v>
      </c>
      <c r="C292" s="458">
        <v>16.11</v>
      </c>
      <c r="D292" s="459">
        <v>16.510000000000002</v>
      </c>
      <c r="E292" s="459">
        <v>16.59</v>
      </c>
      <c r="F292" s="459">
        <v>16.63</v>
      </c>
      <c r="G292" s="459">
        <v>16.71</v>
      </c>
      <c r="H292" s="460">
        <v>16.91</v>
      </c>
      <c r="I292" s="458">
        <v>16.37</v>
      </c>
      <c r="J292" s="459">
        <v>16.78</v>
      </c>
      <c r="K292" s="459">
        <v>16.850000000000001</v>
      </c>
      <c r="L292" s="459">
        <v>16.89</v>
      </c>
      <c r="M292" s="459">
        <v>16.98</v>
      </c>
      <c r="N292" s="460">
        <v>17.18</v>
      </c>
      <c r="O292" s="465">
        <v>26.85</v>
      </c>
      <c r="P292" s="465">
        <v>32.22</v>
      </c>
      <c r="Q292" s="473">
        <v>12.89</v>
      </c>
      <c r="R292" s="474">
        <v>13.21</v>
      </c>
      <c r="S292" s="474">
        <v>13.27</v>
      </c>
      <c r="T292" s="474">
        <v>13.3</v>
      </c>
      <c r="U292" s="474">
        <v>13.37</v>
      </c>
      <c r="V292" s="475">
        <v>13.53</v>
      </c>
      <c r="W292" s="473">
        <v>12.89</v>
      </c>
      <c r="X292" s="474">
        <v>13.21</v>
      </c>
      <c r="Y292" s="474">
        <v>13.27</v>
      </c>
      <c r="Z292" s="474">
        <v>13.3</v>
      </c>
      <c r="AA292" s="474">
        <v>13.37</v>
      </c>
      <c r="AB292" s="475">
        <v>13.53</v>
      </c>
      <c r="AC292" s="481">
        <v>21.48</v>
      </c>
      <c r="AD292" s="481">
        <v>25.78</v>
      </c>
    </row>
    <row r="293" spans="1:30" x14ac:dyDescent="0.25">
      <c r="A293" s="442"/>
      <c r="B293" s="441"/>
      <c r="C293" s="458"/>
      <c r="D293" s="459"/>
      <c r="E293" s="459"/>
      <c r="F293" s="459"/>
      <c r="G293" s="459"/>
      <c r="H293" s="460"/>
      <c r="I293" s="458"/>
      <c r="J293" s="459"/>
      <c r="K293" s="459"/>
      <c r="L293" s="459"/>
      <c r="M293" s="459"/>
      <c r="N293" s="460"/>
      <c r="O293" s="465"/>
      <c r="P293" s="465"/>
      <c r="Q293" s="470"/>
      <c r="R293" s="471"/>
      <c r="S293" s="471"/>
      <c r="T293" s="471"/>
      <c r="U293" s="471"/>
      <c r="V293" s="472"/>
      <c r="W293" s="470"/>
      <c r="X293" s="471"/>
      <c r="Y293" s="471"/>
      <c r="Z293" s="471"/>
      <c r="AA293" s="471"/>
      <c r="AB293" s="472"/>
      <c r="AC293" s="480"/>
      <c r="AD293" s="480"/>
    </row>
    <row r="294" spans="1:30" x14ac:dyDescent="0.25">
      <c r="A294" s="442">
        <v>464</v>
      </c>
      <c r="B294" s="441">
        <v>406</v>
      </c>
      <c r="C294" s="458">
        <v>16.149999999999999</v>
      </c>
      <c r="D294" s="459">
        <v>16.55</v>
      </c>
      <c r="E294" s="459">
        <v>16.63</v>
      </c>
      <c r="F294" s="459">
        <v>16.66</v>
      </c>
      <c r="G294" s="459">
        <v>16.75</v>
      </c>
      <c r="H294" s="460">
        <v>16.95</v>
      </c>
      <c r="I294" s="458">
        <v>16.41</v>
      </c>
      <c r="J294" s="459">
        <v>16.809999999999999</v>
      </c>
      <c r="K294" s="459">
        <v>16.89</v>
      </c>
      <c r="L294" s="459">
        <v>16.93</v>
      </c>
      <c r="M294" s="459">
        <v>17.02</v>
      </c>
      <c r="N294" s="460">
        <v>17.22</v>
      </c>
      <c r="O294" s="465">
        <v>26.92</v>
      </c>
      <c r="P294" s="465">
        <v>32.299999999999997</v>
      </c>
      <c r="Q294" s="473">
        <v>12.92</v>
      </c>
      <c r="R294" s="474">
        <v>13.24</v>
      </c>
      <c r="S294" s="474">
        <v>13.3</v>
      </c>
      <c r="T294" s="474">
        <v>13.33</v>
      </c>
      <c r="U294" s="474">
        <v>13.4</v>
      </c>
      <c r="V294" s="475">
        <v>13.56</v>
      </c>
      <c r="W294" s="473">
        <v>12.92</v>
      </c>
      <c r="X294" s="474">
        <v>13.24</v>
      </c>
      <c r="Y294" s="474">
        <v>13.3</v>
      </c>
      <c r="Z294" s="474">
        <v>13.33</v>
      </c>
      <c r="AA294" s="474">
        <v>13.4</v>
      </c>
      <c r="AB294" s="475">
        <v>13.56</v>
      </c>
      <c r="AC294" s="481">
        <v>21.53</v>
      </c>
      <c r="AD294" s="481">
        <v>25.84</v>
      </c>
    </row>
    <row r="295" spans="1:30" x14ac:dyDescent="0.25">
      <c r="A295" s="442"/>
      <c r="B295" s="441"/>
      <c r="C295" s="458"/>
      <c r="D295" s="459"/>
      <c r="E295" s="459"/>
      <c r="F295" s="459"/>
      <c r="G295" s="459"/>
      <c r="H295" s="460"/>
      <c r="I295" s="458"/>
      <c r="J295" s="459"/>
      <c r="K295" s="459"/>
      <c r="L295" s="459"/>
      <c r="M295" s="459"/>
      <c r="N295" s="460"/>
      <c r="O295" s="465"/>
      <c r="P295" s="465"/>
      <c r="Q295" s="470"/>
      <c r="R295" s="471"/>
      <c r="S295" s="471"/>
      <c r="T295" s="471"/>
      <c r="U295" s="471"/>
      <c r="V295" s="472"/>
      <c r="W295" s="470"/>
      <c r="X295" s="471"/>
      <c r="Y295" s="471"/>
      <c r="Z295" s="471"/>
      <c r="AA295" s="471"/>
      <c r="AB295" s="472"/>
      <c r="AC295" s="480"/>
      <c r="AD295" s="480"/>
    </row>
    <row r="296" spans="1:30" x14ac:dyDescent="0.25">
      <c r="A296" s="442">
        <v>465</v>
      </c>
      <c r="B296" s="441">
        <v>407</v>
      </c>
      <c r="C296" s="458">
        <v>16.190000000000001</v>
      </c>
      <c r="D296" s="459">
        <v>16.59</v>
      </c>
      <c r="E296" s="459">
        <v>16.66</v>
      </c>
      <c r="F296" s="459">
        <v>16.71</v>
      </c>
      <c r="G296" s="459">
        <v>16.79</v>
      </c>
      <c r="H296" s="460">
        <v>16.989999999999998</v>
      </c>
      <c r="I296" s="458">
        <v>16.45</v>
      </c>
      <c r="J296" s="459">
        <v>16.850000000000001</v>
      </c>
      <c r="K296" s="459">
        <v>16.93</v>
      </c>
      <c r="L296" s="459">
        <v>16.98</v>
      </c>
      <c r="M296" s="459">
        <v>17.059999999999999</v>
      </c>
      <c r="N296" s="460">
        <v>17.260000000000002</v>
      </c>
      <c r="O296" s="465">
        <v>26.98</v>
      </c>
      <c r="P296" s="465">
        <v>32.380000000000003</v>
      </c>
      <c r="Q296" s="473">
        <v>12.95</v>
      </c>
      <c r="R296" s="474">
        <v>13.27</v>
      </c>
      <c r="S296" s="474">
        <v>13.33</v>
      </c>
      <c r="T296" s="474">
        <v>13.37</v>
      </c>
      <c r="U296" s="474">
        <v>13.43</v>
      </c>
      <c r="V296" s="475">
        <v>13.59</v>
      </c>
      <c r="W296" s="473">
        <v>12.95</v>
      </c>
      <c r="X296" s="474">
        <v>13.27</v>
      </c>
      <c r="Y296" s="474">
        <v>13.33</v>
      </c>
      <c r="Z296" s="474">
        <v>13.37</v>
      </c>
      <c r="AA296" s="474">
        <v>13.43</v>
      </c>
      <c r="AB296" s="475">
        <v>13.59</v>
      </c>
      <c r="AC296" s="481">
        <v>21.58</v>
      </c>
      <c r="AD296" s="481">
        <v>25.9</v>
      </c>
    </row>
    <row r="297" spans="1:30" x14ac:dyDescent="0.25">
      <c r="A297" s="442"/>
      <c r="B297" s="441"/>
      <c r="C297" s="458"/>
      <c r="D297" s="459"/>
      <c r="E297" s="459"/>
      <c r="F297" s="459"/>
      <c r="G297" s="459"/>
      <c r="H297" s="460"/>
      <c r="I297" s="458"/>
      <c r="J297" s="459"/>
      <c r="K297" s="459"/>
      <c r="L297" s="459"/>
      <c r="M297" s="459"/>
      <c r="N297" s="460"/>
      <c r="O297" s="465"/>
      <c r="P297" s="465"/>
      <c r="Q297" s="470"/>
      <c r="R297" s="471"/>
      <c r="S297" s="471"/>
      <c r="T297" s="471"/>
      <c r="U297" s="471"/>
      <c r="V297" s="472"/>
      <c r="W297" s="470"/>
      <c r="X297" s="471"/>
      <c r="Y297" s="471"/>
      <c r="Z297" s="471"/>
      <c r="AA297" s="471"/>
      <c r="AB297" s="472"/>
      <c r="AC297" s="480"/>
      <c r="AD297" s="480"/>
    </row>
    <row r="298" spans="1:30" x14ac:dyDescent="0.25">
      <c r="A298" s="442">
        <v>466</v>
      </c>
      <c r="B298" s="441">
        <v>408</v>
      </c>
      <c r="C298" s="458">
        <v>16.23</v>
      </c>
      <c r="D298" s="459">
        <v>16.63</v>
      </c>
      <c r="E298" s="459">
        <v>16.71</v>
      </c>
      <c r="F298" s="459">
        <v>16.75</v>
      </c>
      <c r="G298" s="459">
        <v>16.829999999999998</v>
      </c>
      <c r="H298" s="460">
        <v>17.03</v>
      </c>
      <c r="I298" s="458">
        <v>16.48</v>
      </c>
      <c r="J298" s="459">
        <v>16.89</v>
      </c>
      <c r="K298" s="459">
        <v>16.98</v>
      </c>
      <c r="L298" s="459">
        <v>17.02</v>
      </c>
      <c r="M298" s="459">
        <v>17.09</v>
      </c>
      <c r="N298" s="460">
        <v>17.3</v>
      </c>
      <c r="O298" s="465">
        <v>27.05</v>
      </c>
      <c r="P298" s="465">
        <v>32.46</v>
      </c>
      <c r="Q298" s="473">
        <v>12.98</v>
      </c>
      <c r="R298" s="474">
        <v>13.3</v>
      </c>
      <c r="S298" s="474">
        <v>13.37</v>
      </c>
      <c r="T298" s="474">
        <v>13.4</v>
      </c>
      <c r="U298" s="474">
        <v>13.46</v>
      </c>
      <c r="V298" s="475">
        <v>13.62</v>
      </c>
      <c r="W298" s="473">
        <v>12.98</v>
      </c>
      <c r="X298" s="474">
        <v>13.3</v>
      </c>
      <c r="Y298" s="474">
        <v>13.37</v>
      </c>
      <c r="Z298" s="474">
        <v>13.4</v>
      </c>
      <c r="AA298" s="474">
        <v>13.46</v>
      </c>
      <c r="AB298" s="475">
        <v>13.62</v>
      </c>
      <c r="AC298" s="481">
        <v>21.63</v>
      </c>
      <c r="AD298" s="481">
        <v>25.96</v>
      </c>
    </row>
    <row r="299" spans="1:30" x14ac:dyDescent="0.25">
      <c r="A299" s="442"/>
      <c r="B299" s="441"/>
      <c r="C299" s="458"/>
      <c r="D299" s="459"/>
      <c r="E299" s="459"/>
      <c r="F299" s="459"/>
      <c r="G299" s="459"/>
      <c r="H299" s="460"/>
      <c r="I299" s="458"/>
      <c r="J299" s="459"/>
      <c r="K299" s="459"/>
      <c r="L299" s="459"/>
      <c r="M299" s="459"/>
      <c r="N299" s="460"/>
      <c r="O299" s="465"/>
      <c r="P299" s="465"/>
      <c r="Q299" s="470"/>
      <c r="R299" s="471"/>
      <c r="S299" s="471"/>
      <c r="T299" s="471"/>
      <c r="U299" s="471"/>
      <c r="V299" s="472"/>
      <c r="W299" s="470"/>
      <c r="X299" s="471"/>
      <c r="Y299" s="471"/>
      <c r="Z299" s="471"/>
      <c r="AA299" s="471"/>
      <c r="AB299" s="472"/>
      <c r="AC299" s="480"/>
      <c r="AD299" s="480"/>
    </row>
    <row r="300" spans="1:30" x14ac:dyDescent="0.25">
      <c r="A300" s="442">
        <v>467</v>
      </c>
      <c r="B300" s="441">
        <v>408</v>
      </c>
      <c r="C300" s="458">
        <v>16.23</v>
      </c>
      <c r="D300" s="459">
        <v>16.63</v>
      </c>
      <c r="E300" s="459">
        <v>16.71</v>
      </c>
      <c r="F300" s="459">
        <v>16.75</v>
      </c>
      <c r="G300" s="459">
        <v>16.829999999999998</v>
      </c>
      <c r="H300" s="460">
        <v>17.03</v>
      </c>
      <c r="I300" s="458">
        <v>16.48</v>
      </c>
      <c r="J300" s="459">
        <v>16.89</v>
      </c>
      <c r="K300" s="459">
        <v>16.98</v>
      </c>
      <c r="L300" s="459">
        <v>17.02</v>
      </c>
      <c r="M300" s="459">
        <v>17.09</v>
      </c>
      <c r="N300" s="460">
        <v>17.3</v>
      </c>
      <c r="O300" s="465">
        <v>27.05</v>
      </c>
      <c r="P300" s="465">
        <v>32.46</v>
      </c>
      <c r="Q300" s="473">
        <v>12.98</v>
      </c>
      <c r="R300" s="474">
        <v>13.3</v>
      </c>
      <c r="S300" s="474">
        <v>13.37</v>
      </c>
      <c r="T300" s="474">
        <v>13.4</v>
      </c>
      <c r="U300" s="474">
        <v>13.46</v>
      </c>
      <c r="V300" s="475">
        <v>13.62</v>
      </c>
      <c r="W300" s="473">
        <v>12.98</v>
      </c>
      <c r="X300" s="474">
        <v>13.3</v>
      </c>
      <c r="Y300" s="474">
        <v>13.37</v>
      </c>
      <c r="Z300" s="474">
        <v>13.4</v>
      </c>
      <c r="AA300" s="474">
        <v>13.46</v>
      </c>
      <c r="AB300" s="475">
        <v>13.62</v>
      </c>
      <c r="AC300" s="481">
        <v>21.63</v>
      </c>
      <c r="AD300" s="481">
        <v>25.96</v>
      </c>
    </row>
    <row r="301" spans="1:30" x14ac:dyDescent="0.25">
      <c r="A301" s="442"/>
      <c r="B301" s="441"/>
      <c r="C301" s="458"/>
      <c r="D301" s="459"/>
      <c r="E301" s="459"/>
      <c r="F301" s="459"/>
      <c r="G301" s="459"/>
      <c r="H301" s="460"/>
      <c r="I301" s="458"/>
      <c r="J301" s="459"/>
      <c r="K301" s="459"/>
      <c r="L301" s="459"/>
      <c r="M301" s="459"/>
      <c r="N301" s="460"/>
      <c r="O301" s="465"/>
      <c r="P301" s="465"/>
      <c r="Q301" s="470"/>
      <c r="R301" s="471"/>
      <c r="S301" s="471"/>
      <c r="T301" s="471"/>
      <c r="U301" s="471"/>
      <c r="V301" s="472"/>
      <c r="W301" s="470"/>
      <c r="X301" s="471"/>
      <c r="Y301" s="471"/>
      <c r="Z301" s="471"/>
      <c r="AA301" s="471"/>
      <c r="AB301" s="472"/>
      <c r="AC301" s="480"/>
      <c r="AD301" s="480"/>
    </row>
    <row r="302" spans="1:30" x14ac:dyDescent="0.25">
      <c r="A302" s="442">
        <v>468</v>
      </c>
      <c r="B302" s="441">
        <v>409</v>
      </c>
      <c r="C302" s="458">
        <v>16.28</v>
      </c>
      <c r="D302" s="459">
        <v>16.66</v>
      </c>
      <c r="E302" s="459">
        <v>16.75</v>
      </c>
      <c r="F302" s="459">
        <v>16.79</v>
      </c>
      <c r="G302" s="459">
        <v>16.86</v>
      </c>
      <c r="H302" s="460">
        <v>17.059999999999999</v>
      </c>
      <c r="I302" s="458">
        <v>16.54</v>
      </c>
      <c r="J302" s="459">
        <v>16.93</v>
      </c>
      <c r="K302" s="459">
        <v>17.02</v>
      </c>
      <c r="L302" s="459">
        <v>17.059999999999999</v>
      </c>
      <c r="M302" s="459">
        <v>17.13</v>
      </c>
      <c r="N302" s="460">
        <v>17.34</v>
      </c>
      <c r="O302" s="465">
        <v>27.13</v>
      </c>
      <c r="P302" s="465">
        <v>32.56</v>
      </c>
      <c r="Q302" s="473">
        <v>13.02</v>
      </c>
      <c r="R302" s="474">
        <v>13.33</v>
      </c>
      <c r="S302" s="474">
        <v>13.4</v>
      </c>
      <c r="T302" s="474">
        <v>13.43</v>
      </c>
      <c r="U302" s="474">
        <v>13.49</v>
      </c>
      <c r="V302" s="475">
        <v>13.65</v>
      </c>
      <c r="W302" s="473">
        <v>13.02</v>
      </c>
      <c r="X302" s="474">
        <v>13.33</v>
      </c>
      <c r="Y302" s="474">
        <v>13.4</v>
      </c>
      <c r="Z302" s="474">
        <v>13.43</v>
      </c>
      <c r="AA302" s="474">
        <v>13.49</v>
      </c>
      <c r="AB302" s="475">
        <v>13.65</v>
      </c>
      <c r="AC302" s="481">
        <v>21.7</v>
      </c>
      <c r="AD302" s="481">
        <v>26.04</v>
      </c>
    </row>
    <row r="303" spans="1:30" x14ac:dyDescent="0.25">
      <c r="A303" s="442"/>
      <c r="B303" s="441"/>
      <c r="C303" s="458"/>
      <c r="D303" s="459"/>
      <c r="E303" s="459"/>
      <c r="F303" s="459"/>
      <c r="G303" s="459"/>
      <c r="H303" s="460"/>
      <c r="I303" s="458"/>
      <c r="J303" s="459"/>
      <c r="K303" s="459"/>
      <c r="L303" s="459"/>
      <c r="M303" s="459"/>
      <c r="N303" s="460"/>
      <c r="O303" s="465"/>
      <c r="P303" s="465"/>
      <c r="Q303" s="470"/>
      <c r="R303" s="471"/>
      <c r="S303" s="471"/>
      <c r="T303" s="471"/>
      <c r="U303" s="471"/>
      <c r="V303" s="472"/>
      <c r="W303" s="470"/>
      <c r="X303" s="471"/>
      <c r="Y303" s="471"/>
      <c r="Z303" s="471"/>
      <c r="AA303" s="471"/>
      <c r="AB303" s="472"/>
      <c r="AC303" s="480"/>
      <c r="AD303" s="480"/>
    </row>
    <row r="304" spans="1:30" x14ac:dyDescent="0.25">
      <c r="A304" s="442">
        <v>469</v>
      </c>
      <c r="B304" s="441">
        <v>410</v>
      </c>
      <c r="C304" s="458">
        <v>16.309999999999999</v>
      </c>
      <c r="D304" s="459">
        <v>16.71</v>
      </c>
      <c r="E304" s="459">
        <v>16.79</v>
      </c>
      <c r="F304" s="459">
        <v>16.829999999999998</v>
      </c>
      <c r="G304" s="459">
        <v>16.91</v>
      </c>
      <c r="H304" s="460">
        <v>17.100000000000001</v>
      </c>
      <c r="I304" s="458">
        <v>16.57</v>
      </c>
      <c r="J304" s="459">
        <v>16.98</v>
      </c>
      <c r="K304" s="459">
        <v>17.059999999999999</v>
      </c>
      <c r="L304" s="459">
        <v>17.09</v>
      </c>
      <c r="M304" s="459">
        <v>17.18</v>
      </c>
      <c r="N304" s="460">
        <v>17.37</v>
      </c>
      <c r="O304" s="465">
        <v>27.18</v>
      </c>
      <c r="P304" s="465">
        <v>32.619999999999997</v>
      </c>
      <c r="Q304" s="473">
        <v>13.05</v>
      </c>
      <c r="R304" s="474">
        <v>13.37</v>
      </c>
      <c r="S304" s="474">
        <v>13.43</v>
      </c>
      <c r="T304" s="474">
        <v>13.46</v>
      </c>
      <c r="U304" s="474">
        <v>13.53</v>
      </c>
      <c r="V304" s="475">
        <v>13.68</v>
      </c>
      <c r="W304" s="473">
        <v>13.05</v>
      </c>
      <c r="X304" s="474">
        <v>13.37</v>
      </c>
      <c r="Y304" s="474">
        <v>13.43</v>
      </c>
      <c r="Z304" s="474">
        <v>13.46</v>
      </c>
      <c r="AA304" s="474">
        <v>13.53</v>
      </c>
      <c r="AB304" s="475">
        <v>13.68</v>
      </c>
      <c r="AC304" s="481">
        <v>21.75</v>
      </c>
      <c r="AD304" s="481">
        <v>26.1</v>
      </c>
    </row>
    <row r="305" spans="1:30" x14ac:dyDescent="0.25">
      <c r="A305" s="442"/>
      <c r="B305" s="441"/>
      <c r="C305" s="458"/>
      <c r="D305" s="459"/>
      <c r="E305" s="459"/>
      <c r="F305" s="459"/>
      <c r="G305" s="459"/>
      <c r="H305" s="460"/>
      <c r="I305" s="458"/>
      <c r="J305" s="459"/>
      <c r="K305" s="459"/>
      <c r="L305" s="459"/>
      <c r="M305" s="459"/>
      <c r="N305" s="460"/>
      <c r="O305" s="465"/>
      <c r="P305" s="465"/>
      <c r="Q305" s="470"/>
      <c r="R305" s="471"/>
      <c r="S305" s="471"/>
      <c r="T305" s="471"/>
      <c r="U305" s="471"/>
      <c r="V305" s="472"/>
      <c r="W305" s="470"/>
      <c r="X305" s="471"/>
      <c r="Y305" s="471"/>
      <c r="Z305" s="471"/>
      <c r="AA305" s="471"/>
      <c r="AB305" s="472"/>
      <c r="AC305" s="480"/>
      <c r="AD305" s="480"/>
    </row>
    <row r="306" spans="1:30" x14ac:dyDescent="0.25">
      <c r="A306" s="442">
        <v>470</v>
      </c>
      <c r="B306" s="441">
        <v>411</v>
      </c>
      <c r="C306" s="458">
        <v>16.350000000000001</v>
      </c>
      <c r="D306" s="459">
        <v>16.75</v>
      </c>
      <c r="E306" s="459">
        <v>16.829999999999998</v>
      </c>
      <c r="F306" s="459">
        <v>16.86</v>
      </c>
      <c r="G306" s="459">
        <v>16.95</v>
      </c>
      <c r="H306" s="460">
        <v>17.149999999999999</v>
      </c>
      <c r="I306" s="458">
        <v>16.61</v>
      </c>
      <c r="J306" s="459">
        <v>17.02</v>
      </c>
      <c r="K306" s="459">
        <v>17.09</v>
      </c>
      <c r="L306" s="459">
        <v>17.13</v>
      </c>
      <c r="M306" s="459">
        <v>17.22</v>
      </c>
      <c r="N306" s="460">
        <v>17.420000000000002</v>
      </c>
      <c r="O306" s="465">
        <v>27.25</v>
      </c>
      <c r="P306" s="465">
        <v>32.700000000000003</v>
      </c>
      <c r="Q306" s="473">
        <v>13.08</v>
      </c>
      <c r="R306" s="474">
        <v>13.4</v>
      </c>
      <c r="S306" s="474">
        <v>13.46</v>
      </c>
      <c r="T306" s="474">
        <v>13.49</v>
      </c>
      <c r="U306" s="474">
        <v>13.56</v>
      </c>
      <c r="V306" s="475">
        <v>13.72</v>
      </c>
      <c r="W306" s="473">
        <v>13.08</v>
      </c>
      <c r="X306" s="474">
        <v>13.4</v>
      </c>
      <c r="Y306" s="474">
        <v>13.46</v>
      </c>
      <c r="Z306" s="474">
        <v>13.49</v>
      </c>
      <c r="AA306" s="474">
        <v>13.56</v>
      </c>
      <c r="AB306" s="475">
        <v>13.72</v>
      </c>
      <c r="AC306" s="481">
        <v>21.8</v>
      </c>
      <c r="AD306" s="481">
        <v>26.16</v>
      </c>
    </row>
    <row r="307" spans="1:30" x14ac:dyDescent="0.25">
      <c r="A307" s="442"/>
      <c r="B307" s="441"/>
      <c r="C307" s="458"/>
      <c r="D307" s="459"/>
      <c r="E307" s="459"/>
      <c r="F307" s="459"/>
      <c r="G307" s="459"/>
      <c r="H307" s="460"/>
      <c r="I307" s="458"/>
      <c r="J307" s="459"/>
      <c r="K307" s="459"/>
      <c r="L307" s="459"/>
      <c r="M307" s="459"/>
      <c r="N307" s="460"/>
      <c r="O307" s="465"/>
      <c r="P307" s="465"/>
      <c r="Q307" s="470"/>
      <c r="R307" s="471"/>
      <c r="S307" s="471"/>
      <c r="T307" s="471"/>
      <c r="U307" s="471"/>
      <c r="V307" s="472"/>
      <c r="W307" s="470"/>
      <c r="X307" s="471"/>
      <c r="Y307" s="471"/>
      <c r="Z307" s="471"/>
      <c r="AA307" s="471"/>
      <c r="AB307" s="472"/>
      <c r="AC307" s="480"/>
      <c r="AD307" s="480"/>
    </row>
    <row r="308" spans="1:30" x14ac:dyDescent="0.25">
      <c r="A308" s="442">
        <v>471</v>
      </c>
      <c r="B308" s="441">
        <v>411</v>
      </c>
      <c r="C308" s="458">
        <v>16.350000000000001</v>
      </c>
      <c r="D308" s="459">
        <v>16.75</v>
      </c>
      <c r="E308" s="459">
        <v>16.829999999999998</v>
      </c>
      <c r="F308" s="459">
        <v>16.86</v>
      </c>
      <c r="G308" s="459">
        <v>16.95</v>
      </c>
      <c r="H308" s="460">
        <v>17.149999999999999</v>
      </c>
      <c r="I308" s="458">
        <v>16.61</v>
      </c>
      <c r="J308" s="459">
        <v>17.02</v>
      </c>
      <c r="K308" s="459">
        <v>17.09</v>
      </c>
      <c r="L308" s="459">
        <v>17.13</v>
      </c>
      <c r="M308" s="459">
        <v>17.22</v>
      </c>
      <c r="N308" s="460">
        <v>17.420000000000002</v>
      </c>
      <c r="O308" s="465">
        <v>27.25</v>
      </c>
      <c r="P308" s="465">
        <v>32.700000000000003</v>
      </c>
      <c r="Q308" s="473">
        <v>13.08</v>
      </c>
      <c r="R308" s="474">
        <v>13.4</v>
      </c>
      <c r="S308" s="474">
        <v>13.46</v>
      </c>
      <c r="T308" s="474">
        <v>13.49</v>
      </c>
      <c r="U308" s="474">
        <v>13.56</v>
      </c>
      <c r="V308" s="475">
        <v>13.72</v>
      </c>
      <c r="W308" s="473">
        <v>13.08</v>
      </c>
      <c r="X308" s="474">
        <v>13.4</v>
      </c>
      <c r="Y308" s="474">
        <v>13.46</v>
      </c>
      <c r="Z308" s="474">
        <v>13.49</v>
      </c>
      <c r="AA308" s="474">
        <v>13.56</v>
      </c>
      <c r="AB308" s="475">
        <v>13.72</v>
      </c>
      <c r="AC308" s="481">
        <v>21.8</v>
      </c>
      <c r="AD308" s="481">
        <v>26.16</v>
      </c>
    </row>
    <row r="309" spans="1:30" x14ac:dyDescent="0.25">
      <c r="A309" s="442"/>
      <c r="B309" s="441"/>
      <c r="C309" s="458"/>
      <c r="D309" s="459"/>
      <c r="E309" s="459"/>
      <c r="F309" s="459"/>
      <c r="G309" s="459"/>
      <c r="H309" s="460"/>
      <c r="I309" s="458"/>
      <c r="J309" s="459"/>
      <c r="K309" s="459"/>
      <c r="L309" s="459"/>
      <c r="M309" s="459"/>
      <c r="N309" s="460"/>
      <c r="O309" s="465"/>
      <c r="P309" s="465"/>
      <c r="Q309" s="470"/>
      <c r="R309" s="471"/>
      <c r="S309" s="471"/>
      <c r="T309" s="471"/>
      <c r="U309" s="471"/>
      <c r="V309" s="472"/>
      <c r="W309" s="470"/>
      <c r="X309" s="471"/>
      <c r="Y309" s="471"/>
      <c r="Z309" s="471"/>
      <c r="AA309" s="471"/>
      <c r="AB309" s="472"/>
      <c r="AC309" s="480"/>
      <c r="AD309" s="480"/>
    </row>
    <row r="310" spans="1:30" x14ac:dyDescent="0.25">
      <c r="A310" s="442">
        <v>472</v>
      </c>
      <c r="B310" s="441">
        <v>412</v>
      </c>
      <c r="C310" s="458">
        <v>16.39</v>
      </c>
      <c r="D310" s="459">
        <v>16.79</v>
      </c>
      <c r="E310" s="459">
        <v>16.86</v>
      </c>
      <c r="F310" s="459">
        <v>16.91</v>
      </c>
      <c r="G310" s="459">
        <v>16.989999999999998</v>
      </c>
      <c r="H310" s="460">
        <v>17.190000000000001</v>
      </c>
      <c r="I310" s="458">
        <v>16.649999999999999</v>
      </c>
      <c r="J310" s="459">
        <v>17.059999999999999</v>
      </c>
      <c r="K310" s="459">
        <v>17.13</v>
      </c>
      <c r="L310" s="459">
        <v>17.18</v>
      </c>
      <c r="M310" s="459">
        <v>17.260000000000002</v>
      </c>
      <c r="N310" s="460">
        <v>17.46</v>
      </c>
      <c r="O310" s="465">
        <v>27.32</v>
      </c>
      <c r="P310" s="465">
        <v>32.78</v>
      </c>
      <c r="Q310" s="473">
        <v>13.11</v>
      </c>
      <c r="R310" s="474">
        <v>13.43</v>
      </c>
      <c r="S310" s="474">
        <v>13.49</v>
      </c>
      <c r="T310" s="474">
        <v>13.53</v>
      </c>
      <c r="U310" s="474">
        <v>13.59</v>
      </c>
      <c r="V310" s="475">
        <v>13.75</v>
      </c>
      <c r="W310" s="473">
        <v>13.11</v>
      </c>
      <c r="X310" s="474">
        <v>13.43</v>
      </c>
      <c r="Y310" s="474">
        <v>13.49</v>
      </c>
      <c r="Z310" s="474">
        <v>13.53</v>
      </c>
      <c r="AA310" s="474">
        <v>13.59</v>
      </c>
      <c r="AB310" s="475">
        <v>13.75</v>
      </c>
      <c r="AC310" s="481">
        <v>21.85</v>
      </c>
      <c r="AD310" s="481">
        <v>26.22</v>
      </c>
    </row>
    <row r="311" spans="1:30" x14ac:dyDescent="0.25">
      <c r="A311" s="442"/>
      <c r="B311" s="441"/>
      <c r="C311" s="458"/>
      <c r="D311" s="459"/>
      <c r="E311" s="459"/>
      <c r="F311" s="459"/>
      <c r="G311" s="459"/>
      <c r="H311" s="460"/>
      <c r="I311" s="458"/>
      <c r="J311" s="459"/>
      <c r="K311" s="459"/>
      <c r="L311" s="459"/>
      <c r="M311" s="459"/>
      <c r="N311" s="460"/>
      <c r="O311" s="465"/>
      <c r="P311" s="465"/>
      <c r="Q311" s="470"/>
      <c r="R311" s="471"/>
      <c r="S311" s="471"/>
      <c r="T311" s="471"/>
      <c r="U311" s="471"/>
      <c r="V311" s="472"/>
      <c r="W311" s="470"/>
      <c r="X311" s="471"/>
      <c r="Y311" s="471"/>
      <c r="Z311" s="471"/>
      <c r="AA311" s="471"/>
      <c r="AB311" s="472"/>
      <c r="AC311" s="480"/>
      <c r="AD311" s="480"/>
    </row>
    <row r="312" spans="1:30" x14ac:dyDescent="0.25">
      <c r="A312" s="442">
        <v>473</v>
      </c>
      <c r="B312" s="441">
        <v>412</v>
      </c>
      <c r="C312" s="458">
        <v>16.39</v>
      </c>
      <c r="D312" s="459">
        <v>16.79</v>
      </c>
      <c r="E312" s="459">
        <v>16.86</v>
      </c>
      <c r="F312" s="459">
        <v>16.91</v>
      </c>
      <c r="G312" s="459">
        <v>16.989999999999998</v>
      </c>
      <c r="H312" s="460">
        <v>17.190000000000001</v>
      </c>
      <c r="I312" s="458">
        <v>16.649999999999999</v>
      </c>
      <c r="J312" s="459">
        <v>17.059999999999999</v>
      </c>
      <c r="K312" s="459">
        <v>17.13</v>
      </c>
      <c r="L312" s="459">
        <v>17.18</v>
      </c>
      <c r="M312" s="459">
        <v>17.260000000000002</v>
      </c>
      <c r="N312" s="460">
        <v>17.46</v>
      </c>
      <c r="O312" s="465">
        <v>27.32</v>
      </c>
      <c r="P312" s="465">
        <v>32.78</v>
      </c>
      <c r="Q312" s="473">
        <v>13.11</v>
      </c>
      <c r="R312" s="474">
        <v>13.43</v>
      </c>
      <c r="S312" s="474">
        <v>13.49</v>
      </c>
      <c r="T312" s="474">
        <v>13.53</v>
      </c>
      <c r="U312" s="474">
        <v>13.59</v>
      </c>
      <c r="V312" s="475">
        <v>13.75</v>
      </c>
      <c r="W312" s="473">
        <v>13.11</v>
      </c>
      <c r="X312" s="474">
        <v>13.43</v>
      </c>
      <c r="Y312" s="474">
        <v>13.49</v>
      </c>
      <c r="Z312" s="474">
        <v>13.53</v>
      </c>
      <c r="AA312" s="474">
        <v>13.59</v>
      </c>
      <c r="AB312" s="475">
        <v>13.75</v>
      </c>
      <c r="AC312" s="481">
        <v>21.85</v>
      </c>
      <c r="AD312" s="481">
        <v>26.22</v>
      </c>
    </row>
    <row r="313" spans="1:30" x14ac:dyDescent="0.25">
      <c r="A313" s="442"/>
      <c r="B313" s="441"/>
      <c r="C313" s="458"/>
      <c r="D313" s="459"/>
      <c r="E313" s="459"/>
      <c r="F313" s="459"/>
      <c r="G313" s="459"/>
      <c r="H313" s="460"/>
      <c r="I313" s="458"/>
      <c r="J313" s="459"/>
      <c r="K313" s="459"/>
      <c r="L313" s="459"/>
      <c r="M313" s="459"/>
      <c r="N313" s="460"/>
      <c r="O313" s="465"/>
      <c r="P313" s="465"/>
      <c r="Q313" s="470"/>
      <c r="R313" s="471"/>
      <c r="S313" s="471"/>
      <c r="T313" s="471"/>
      <c r="U313" s="471"/>
      <c r="V313" s="472"/>
      <c r="W313" s="470"/>
      <c r="X313" s="471"/>
      <c r="Y313" s="471"/>
      <c r="Z313" s="471"/>
      <c r="AA313" s="471"/>
      <c r="AB313" s="472"/>
      <c r="AC313" s="480"/>
      <c r="AD313" s="480"/>
    </row>
    <row r="314" spans="1:30" x14ac:dyDescent="0.25">
      <c r="A314" s="442">
        <v>474</v>
      </c>
      <c r="B314" s="441">
        <v>413</v>
      </c>
      <c r="C314" s="458">
        <v>16.43</v>
      </c>
      <c r="D314" s="459">
        <v>16.829999999999998</v>
      </c>
      <c r="E314" s="459">
        <v>16.91</v>
      </c>
      <c r="F314" s="459">
        <v>16.95</v>
      </c>
      <c r="G314" s="459">
        <v>17.03</v>
      </c>
      <c r="H314" s="460">
        <v>17.23</v>
      </c>
      <c r="I314" s="458">
        <v>16.690000000000001</v>
      </c>
      <c r="J314" s="459">
        <v>17.09</v>
      </c>
      <c r="K314" s="459">
        <v>17.18</v>
      </c>
      <c r="L314" s="459">
        <v>17.22</v>
      </c>
      <c r="M314" s="459">
        <v>17.3</v>
      </c>
      <c r="N314" s="460">
        <v>17.5</v>
      </c>
      <c r="O314" s="465">
        <v>27.38</v>
      </c>
      <c r="P314" s="465">
        <v>32.86</v>
      </c>
      <c r="Q314" s="473">
        <v>13.14</v>
      </c>
      <c r="R314" s="474">
        <v>13.46</v>
      </c>
      <c r="S314" s="474">
        <v>13.53</v>
      </c>
      <c r="T314" s="474">
        <v>13.56</v>
      </c>
      <c r="U314" s="474">
        <v>13.62</v>
      </c>
      <c r="V314" s="475">
        <v>13.78</v>
      </c>
      <c r="W314" s="473">
        <v>13.14</v>
      </c>
      <c r="X314" s="474">
        <v>13.46</v>
      </c>
      <c r="Y314" s="474">
        <v>13.53</v>
      </c>
      <c r="Z314" s="474">
        <v>13.56</v>
      </c>
      <c r="AA314" s="474">
        <v>13.62</v>
      </c>
      <c r="AB314" s="475">
        <v>13.78</v>
      </c>
      <c r="AC314" s="481">
        <v>21.9</v>
      </c>
      <c r="AD314" s="481">
        <v>26.28</v>
      </c>
    </row>
    <row r="315" spans="1:30" x14ac:dyDescent="0.25">
      <c r="A315" s="442"/>
      <c r="B315" s="441"/>
      <c r="C315" s="458"/>
      <c r="D315" s="459"/>
      <c r="E315" s="459"/>
      <c r="F315" s="459"/>
      <c r="G315" s="459"/>
      <c r="H315" s="460"/>
      <c r="I315" s="458"/>
      <c r="J315" s="459"/>
      <c r="K315" s="459"/>
      <c r="L315" s="459"/>
      <c r="M315" s="459"/>
      <c r="N315" s="460"/>
      <c r="O315" s="465"/>
      <c r="P315" s="465"/>
      <c r="Q315" s="470"/>
      <c r="R315" s="471"/>
      <c r="S315" s="471"/>
      <c r="T315" s="471"/>
      <c r="U315" s="471"/>
      <c r="V315" s="472"/>
      <c r="W315" s="470"/>
      <c r="X315" s="471"/>
      <c r="Y315" s="471"/>
      <c r="Z315" s="471"/>
      <c r="AA315" s="471"/>
      <c r="AB315" s="472"/>
      <c r="AC315" s="480"/>
      <c r="AD315" s="480"/>
    </row>
    <row r="316" spans="1:30" x14ac:dyDescent="0.25">
      <c r="A316" s="442">
        <v>475</v>
      </c>
      <c r="B316" s="441">
        <v>413</v>
      </c>
      <c r="C316" s="458">
        <v>16.43</v>
      </c>
      <c r="D316" s="459">
        <v>16.829999999999998</v>
      </c>
      <c r="E316" s="459">
        <v>16.91</v>
      </c>
      <c r="F316" s="459">
        <v>16.95</v>
      </c>
      <c r="G316" s="459">
        <v>17.03</v>
      </c>
      <c r="H316" s="460">
        <v>17.23</v>
      </c>
      <c r="I316" s="458">
        <v>16.690000000000001</v>
      </c>
      <c r="J316" s="459">
        <v>17.09</v>
      </c>
      <c r="K316" s="459">
        <v>17.18</v>
      </c>
      <c r="L316" s="459">
        <v>17.22</v>
      </c>
      <c r="M316" s="459">
        <v>17.3</v>
      </c>
      <c r="N316" s="460">
        <v>17.5</v>
      </c>
      <c r="O316" s="465">
        <v>27.38</v>
      </c>
      <c r="P316" s="465">
        <v>32.86</v>
      </c>
      <c r="Q316" s="473">
        <v>13.14</v>
      </c>
      <c r="R316" s="474">
        <v>13.46</v>
      </c>
      <c r="S316" s="474">
        <v>13.53</v>
      </c>
      <c r="T316" s="474">
        <v>13.56</v>
      </c>
      <c r="U316" s="474">
        <v>13.62</v>
      </c>
      <c r="V316" s="475">
        <v>13.78</v>
      </c>
      <c r="W316" s="473">
        <v>13.14</v>
      </c>
      <c r="X316" s="474">
        <v>13.46</v>
      </c>
      <c r="Y316" s="474">
        <v>13.53</v>
      </c>
      <c r="Z316" s="474">
        <v>13.56</v>
      </c>
      <c r="AA316" s="474">
        <v>13.62</v>
      </c>
      <c r="AB316" s="475">
        <v>13.78</v>
      </c>
      <c r="AC316" s="481">
        <v>21.9</v>
      </c>
      <c r="AD316" s="481">
        <v>26.28</v>
      </c>
    </row>
    <row r="317" spans="1:30" x14ac:dyDescent="0.25">
      <c r="A317" s="442"/>
      <c r="B317" s="441"/>
      <c r="C317" s="458"/>
      <c r="D317" s="459"/>
      <c r="E317" s="459"/>
      <c r="F317" s="459"/>
      <c r="G317" s="459"/>
      <c r="H317" s="460"/>
      <c r="I317" s="458"/>
      <c r="J317" s="459"/>
      <c r="K317" s="459"/>
      <c r="L317" s="459"/>
      <c r="M317" s="459"/>
      <c r="N317" s="460"/>
      <c r="O317" s="465"/>
      <c r="P317" s="465"/>
      <c r="Q317" s="470"/>
      <c r="R317" s="471"/>
      <c r="S317" s="471"/>
      <c r="T317" s="471"/>
      <c r="U317" s="471"/>
      <c r="V317" s="472"/>
      <c r="W317" s="470"/>
      <c r="X317" s="471"/>
      <c r="Y317" s="471"/>
      <c r="Z317" s="471"/>
      <c r="AA317" s="471"/>
      <c r="AB317" s="472"/>
      <c r="AC317" s="480"/>
      <c r="AD317" s="480"/>
    </row>
    <row r="318" spans="1:30" x14ac:dyDescent="0.25">
      <c r="A318" s="442">
        <v>476</v>
      </c>
      <c r="B318" s="441">
        <v>414</v>
      </c>
      <c r="C318" s="458">
        <v>16.48</v>
      </c>
      <c r="D318" s="459">
        <v>16.86</v>
      </c>
      <c r="E318" s="459">
        <v>16.95</v>
      </c>
      <c r="F318" s="459">
        <v>16.989999999999998</v>
      </c>
      <c r="G318" s="459">
        <v>17.059999999999999</v>
      </c>
      <c r="H318" s="460">
        <v>17.260000000000002</v>
      </c>
      <c r="I318" s="458">
        <v>16.739999999999998</v>
      </c>
      <c r="J318" s="459">
        <v>17.13</v>
      </c>
      <c r="K318" s="459">
        <v>17.22</v>
      </c>
      <c r="L318" s="459">
        <v>17.260000000000002</v>
      </c>
      <c r="M318" s="459">
        <v>17.34</v>
      </c>
      <c r="N318" s="460">
        <v>17.54</v>
      </c>
      <c r="O318" s="465">
        <v>27.47</v>
      </c>
      <c r="P318" s="465">
        <v>32.96</v>
      </c>
      <c r="Q318" s="473">
        <v>13.18</v>
      </c>
      <c r="R318" s="474">
        <v>13.49</v>
      </c>
      <c r="S318" s="474">
        <v>13.56</v>
      </c>
      <c r="T318" s="474">
        <v>13.59</v>
      </c>
      <c r="U318" s="474">
        <v>13.65</v>
      </c>
      <c r="V318" s="475">
        <v>13.81</v>
      </c>
      <c r="W318" s="473">
        <v>13.18</v>
      </c>
      <c r="X318" s="474">
        <v>13.49</v>
      </c>
      <c r="Y318" s="474">
        <v>13.56</v>
      </c>
      <c r="Z318" s="474">
        <v>13.59</v>
      </c>
      <c r="AA318" s="474">
        <v>13.65</v>
      </c>
      <c r="AB318" s="475">
        <v>13.81</v>
      </c>
      <c r="AC318" s="481">
        <v>21.97</v>
      </c>
      <c r="AD318" s="481">
        <v>26.36</v>
      </c>
    </row>
    <row r="319" spans="1:30" x14ac:dyDescent="0.25">
      <c r="A319" s="442"/>
      <c r="B319" s="441"/>
      <c r="C319" s="458"/>
      <c r="D319" s="459"/>
      <c r="E319" s="459"/>
      <c r="F319" s="459"/>
      <c r="G319" s="459"/>
      <c r="H319" s="460"/>
      <c r="I319" s="458"/>
      <c r="J319" s="459"/>
      <c r="K319" s="459"/>
      <c r="L319" s="459"/>
      <c r="M319" s="459"/>
      <c r="N319" s="460"/>
      <c r="O319" s="465"/>
      <c r="P319" s="465"/>
      <c r="Q319" s="470"/>
      <c r="R319" s="471"/>
      <c r="S319" s="471"/>
      <c r="T319" s="471"/>
      <c r="U319" s="471"/>
      <c r="V319" s="472"/>
      <c r="W319" s="470"/>
      <c r="X319" s="471"/>
      <c r="Y319" s="471"/>
      <c r="Z319" s="471"/>
      <c r="AA319" s="471"/>
      <c r="AB319" s="472"/>
      <c r="AC319" s="480"/>
      <c r="AD319" s="480"/>
    </row>
    <row r="320" spans="1:30" x14ac:dyDescent="0.25">
      <c r="A320" s="442">
        <v>477</v>
      </c>
      <c r="B320" s="441">
        <v>415</v>
      </c>
      <c r="C320" s="458">
        <v>16.510000000000002</v>
      </c>
      <c r="D320" s="459">
        <v>16.91</v>
      </c>
      <c r="E320" s="459">
        <v>16.989999999999998</v>
      </c>
      <c r="F320" s="459">
        <v>17.03</v>
      </c>
      <c r="G320" s="459">
        <v>17.100000000000001</v>
      </c>
      <c r="H320" s="460">
        <v>17.3</v>
      </c>
      <c r="I320" s="458">
        <v>16.78</v>
      </c>
      <c r="J320" s="459">
        <v>17.18</v>
      </c>
      <c r="K320" s="459">
        <v>17.260000000000002</v>
      </c>
      <c r="L320" s="459">
        <v>17.3</v>
      </c>
      <c r="M320" s="459">
        <v>17.37</v>
      </c>
      <c r="N320" s="460">
        <v>17.579999999999998</v>
      </c>
      <c r="O320" s="465">
        <v>27.52</v>
      </c>
      <c r="P320" s="465">
        <v>33.020000000000003</v>
      </c>
      <c r="Q320" s="473">
        <v>13.21</v>
      </c>
      <c r="R320" s="474">
        <v>13.53</v>
      </c>
      <c r="S320" s="474">
        <v>13.59</v>
      </c>
      <c r="T320" s="474">
        <v>13.62</v>
      </c>
      <c r="U320" s="474">
        <v>13.68</v>
      </c>
      <c r="V320" s="475">
        <v>13.84</v>
      </c>
      <c r="W320" s="473">
        <v>13.21</v>
      </c>
      <c r="X320" s="474">
        <v>13.53</v>
      </c>
      <c r="Y320" s="474">
        <v>13.59</v>
      </c>
      <c r="Z320" s="474">
        <v>13.62</v>
      </c>
      <c r="AA320" s="474">
        <v>13.68</v>
      </c>
      <c r="AB320" s="475">
        <v>13.84</v>
      </c>
      <c r="AC320" s="481">
        <v>22.02</v>
      </c>
      <c r="AD320" s="481">
        <v>26.42</v>
      </c>
    </row>
    <row r="321" spans="1:30" x14ac:dyDescent="0.25">
      <c r="A321" s="442"/>
      <c r="B321" s="441"/>
      <c r="C321" s="458"/>
      <c r="D321" s="459"/>
      <c r="E321" s="459"/>
      <c r="F321" s="459"/>
      <c r="G321" s="459"/>
      <c r="H321" s="460"/>
      <c r="I321" s="458"/>
      <c r="J321" s="459"/>
      <c r="K321" s="459"/>
      <c r="L321" s="459"/>
      <c r="M321" s="459"/>
      <c r="N321" s="460"/>
      <c r="O321" s="465"/>
      <c r="P321" s="465"/>
      <c r="Q321" s="470"/>
      <c r="R321" s="471"/>
      <c r="S321" s="471"/>
      <c r="T321" s="471"/>
      <c r="U321" s="471"/>
      <c r="V321" s="472"/>
      <c r="W321" s="470"/>
      <c r="X321" s="471"/>
      <c r="Y321" s="471"/>
      <c r="Z321" s="471"/>
      <c r="AA321" s="471"/>
      <c r="AB321" s="472"/>
      <c r="AC321" s="480"/>
      <c r="AD321" s="480"/>
    </row>
    <row r="322" spans="1:30" x14ac:dyDescent="0.25">
      <c r="A322" s="442">
        <v>478</v>
      </c>
      <c r="B322" s="441">
        <v>415</v>
      </c>
      <c r="C322" s="458">
        <v>16.510000000000002</v>
      </c>
      <c r="D322" s="459">
        <v>16.91</v>
      </c>
      <c r="E322" s="459">
        <v>16.989999999999998</v>
      </c>
      <c r="F322" s="459">
        <v>17.03</v>
      </c>
      <c r="G322" s="459">
        <v>17.100000000000001</v>
      </c>
      <c r="H322" s="460">
        <v>17.3</v>
      </c>
      <c r="I322" s="458">
        <v>16.78</v>
      </c>
      <c r="J322" s="459">
        <v>17.18</v>
      </c>
      <c r="K322" s="459">
        <v>17.260000000000002</v>
      </c>
      <c r="L322" s="459">
        <v>17.3</v>
      </c>
      <c r="M322" s="459">
        <v>17.37</v>
      </c>
      <c r="N322" s="460">
        <v>17.579999999999998</v>
      </c>
      <c r="O322" s="465">
        <v>27.52</v>
      </c>
      <c r="P322" s="465">
        <v>33.020000000000003</v>
      </c>
      <c r="Q322" s="473">
        <v>13.21</v>
      </c>
      <c r="R322" s="474">
        <v>13.53</v>
      </c>
      <c r="S322" s="474">
        <v>13.59</v>
      </c>
      <c r="T322" s="474">
        <v>13.62</v>
      </c>
      <c r="U322" s="474">
        <v>13.68</v>
      </c>
      <c r="V322" s="475">
        <v>13.84</v>
      </c>
      <c r="W322" s="473">
        <v>13.21</v>
      </c>
      <c r="X322" s="474">
        <v>13.53</v>
      </c>
      <c r="Y322" s="474">
        <v>13.59</v>
      </c>
      <c r="Z322" s="474">
        <v>13.62</v>
      </c>
      <c r="AA322" s="474">
        <v>13.68</v>
      </c>
      <c r="AB322" s="475">
        <v>13.84</v>
      </c>
      <c r="AC322" s="481">
        <v>22.02</v>
      </c>
      <c r="AD322" s="481">
        <v>26.42</v>
      </c>
    </row>
    <row r="323" spans="1:30" x14ac:dyDescent="0.25">
      <c r="A323" s="442"/>
      <c r="B323" s="441"/>
      <c r="C323" s="458"/>
      <c r="D323" s="459"/>
      <c r="E323" s="459"/>
      <c r="F323" s="459"/>
      <c r="G323" s="459"/>
      <c r="H323" s="460"/>
      <c r="I323" s="458"/>
      <c r="J323" s="459"/>
      <c r="K323" s="459"/>
      <c r="L323" s="459"/>
      <c r="M323" s="459"/>
      <c r="N323" s="460"/>
      <c r="O323" s="465"/>
      <c r="P323" s="465"/>
      <c r="Q323" s="470"/>
      <c r="R323" s="471"/>
      <c r="S323" s="471"/>
      <c r="T323" s="471"/>
      <c r="U323" s="471"/>
      <c r="V323" s="472"/>
      <c r="W323" s="470"/>
      <c r="X323" s="471"/>
      <c r="Y323" s="471"/>
      <c r="Z323" s="471"/>
      <c r="AA323" s="471"/>
      <c r="AB323" s="472"/>
      <c r="AC323" s="480"/>
      <c r="AD323" s="480"/>
    </row>
    <row r="324" spans="1:30" x14ac:dyDescent="0.25">
      <c r="A324" s="442">
        <v>479</v>
      </c>
      <c r="B324" s="441">
        <v>416</v>
      </c>
      <c r="C324" s="458">
        <v>16.55</v>
      </c>
      <c r="D324" s="459">
        <v>16.95</v>
      </c>
      <c r="E324" s="459">
        <v>17.03</v>
      </c>
      <c r="F324" s="459">
        <v>17.059999999999999</v>
      </c>
      <c r="G324" s="459">
        <v>17.149999999999999</v>
      </c>
      <c r="H324" s="460">
        <v>17.350000000000001</v>
      </c>
      <c r="I324" s="458">
        <v>16.809999999999999</v>
      </c>
      <c r="J324" s="459">
        <v>17.22</v>
      </c>
      <c r="K324" s="459">
        <v>17.3</v>
      </c>
      <c r="L324" s="459">
        <v>17.34</v>
      </c>
      <c r="M324" s="459">
        <v>17.420000000000002</v>
      </c>
      <c r="N324" s="460">
        <v>17.63</v>
      </c>
      <c r="O324" s="465">
        <v>27.58</v>
      </c>
      <c r="P324" s="465">
        <v>33.1</v>
      </c>
      <c r="Q324" s="473">
        <v>13.24</v>
      </c>
      <c r="R324" s="474">
        <v>13.56</v>
      </c>
      <c r="S324" s="474">
        <v>13.62</v>
      </c>
      <c r="T324" s="474">
        <v>13.65</v>
      </c>
      <c r="U324" s="474">
        <v>13.72</v>
      </c>
      <c r="V324" s="475">
        <v>13.88</v>
      </c>
      <c r="W324" s="473">
        <v>13.24</v>
      </c>
      <c r="X324" s="474">
        <v>13.56</v>
      </c>
      <c r="Y324" s="474">
        <v>13.62</v>
      </c>
      <c r="Z324" s="474">
        <v>13.65</v>
      </c>
      <c r="AA324" s="474">
        <v>13.72</v>
      </c>
      <c r="AB324" s="475">
        <v>13.88</v>
      </c>
      <c r="AC324" s="481">
        <v>22.07</v>
      </c>
      <c r="AD324" s="481">
        <v>26.48</v>
      </c>
    </row>
    <row r="325" spans="1:30" x14ac:dyDescent="0.25">
      <c r="A325" s="442"/>
      <c r="B325" s="441"/>
      <c r="C325" s="458"/>
      <c r="D325" s="459"/>
      <c r="E325" s="459"/>
      <c r="F325" s="459"/>
      <c r="G325" s="459"/>
      <c r="H325" s="460"/>
      <c r="I325" s="458"/>
      <c r="J325" s="459"/>
      <c r="K325" s="459"/>
      <c r="L325" s="459"/>
      <c r="M325" s="459"/>
      <c r="N325" s="460"/>
      <c r="O325" s="465"/>
      <c r="P325" s="465"/>
      <c r="Q325" s="470"/>
      <c r="R325" s="471"/>
      <c r="S325" s="471"/>
      <c r="T325" s="471"/>
      <c r="U325" s="471"/>
      <c r="V325" s="472"/>
      <c r="W325" s="470"/>
      <c r="X325" s="471"/>
      <c r="Y325" s="471"/>
      <c r="Z325" s="471"/>
      <c r="AA325" s="471"/>
      <c r="AB325" s="472"/>
      <c r="AC325" s="480"/>
      <c r="AD325" s="480"/>
    </row>
    <row r="326" spans="1:30" x14ac:dyDescent="0.25">
      <c r="A326" s="442">
        <v>480</v>
      </c>
      <c r="B326" s="441">
        <v>416</v>
      </c>
      <c r="C326" s="458">
        <v>16.55</v>
      </c>
      <c r="D326" s="459">
        <v>16.95</v>
      </c>
      <c r="E326" s="459">
        <v>17.03</v>
      </c>
      <c r="F326" s="459">
        <v>17.059999999999999</v>
      </c>
      <c r="G326" s="459">
        <v>17.149999999999999</v>
      </c>
      <c r="H326" s="460">
        <v>17.350000000000001</v>
      </c>
      <c r="I326" s="458">
        <v>16.809999999999999</v>
      </c>
      <c r="J326" s="459">
        <v>17.22</v>
      </c>
      <c r="K326" s="459">
        <v>17.3</v>
      </c>
      <c r="L326" s="459">
        <v>17.34</v>
      </c>
      <c r="M326" s="459">
        <v>17.420000000000002</v>
      </c>
      <c r="N326" s="460">
        <v>17.63</v>
      </c>
      <c r="O326" s="465">
        <v>27.58</v>
      </c>
      <c r="P326" s="465">
        <v>33.1</v>
      </c>
      <c r="Q326" s="473">
        <v>13.24</v>
      </c>
      <c r="R326" s="474">
        <v>13.56</v>
      </c>
      <c r="S326" s="474">
        <v>13.62</v>
      </c>
      <c r="T326" s="474">
        <v>13.65</v>
      </c>
      <c r="U326" s="474">
        <v>13.72</v>
      </c>
      <c r="V326" s="475">
        <v>13.88</v>
      </c>
      <c r="W326" s="473">
        <v>13.24</v>
      </c>
      <c r="X326" s="474">
        <v>13.56</v>
      </c>
      <c r="Y326" s="474">
        <v>13.62</v>
      </c>
      <c r="Z326" s="474">
        <v>13.65</v>
      </c>
      <c r="AA326" s="474">
        <v>13.72</v>
      </c>
      <c r="AB326" s="475">
        <v>13.88</v>
      </c>
      <c r="AC326" s="481">
        <v>22.07</v>
      </c>
      <c r="AD326" s="481">
        <v>26.48</v>
      </c>
    </row>
    <row r="327" spans="1:30" x14ac:dyDescent="0.25">
      <c r="A327" s="442"/>
      <c r="B327" s="441"/>
      <c r="C327" s="458"/>
      <c r="D327" s="459"/>
      <c r="E327" s="459"/>
      <c r="F327" s="459"/>
      <c r="G327" s="459"/>
      <c r="H327" s="460"/>
      <c r="I327" s="458"/>
      <c r="J327" s="459"/>
      <c r="K327" s="459"/>
      <c r="L327" s="459"/>
      <c r="M327" s="459"/>
      <c r="N327" s="460"/>
      <c r="O327" s="465"/>
      <c r="P327" s="465"/>
      <c r="Q327" s="470"/>
      <c r="R327" s="471"/>
      <c r="S327" s="471"/>
      <c r="T327" s="471"/>
      <c r="U327" s="471"/>
      <c r="V327" s="472"/>
      <c r="W327" s="470"/>
      <c r="X327" s="471"/>
      <c r="Y327" s="471"/>
      <c r="Z327" s="471"/>
      <c r="AA327" s="471"/>
      <c r="AB327" s="472"/>
      <c r="AC327" s="480"/>
      <c r="AD327" s="480"/>
    </row>
    <row r="328" spans="1:30" x14ac:dyDescent="0.25">
      <c r="A328" s="442">
        <v>481</v>
      </c>
      <c r="B328" s="441">
        <v>417</v>
      </c>
      <c r="C328" s="458">
        <v>16.59</v>
      </c>
      <c r="D328" s="459">
        <v>16.989999999999998</v>
      </c>
      <c r="E328" s="459">
        <v>17.059999999999999</v>
      </c>
      <c r="F328" s="459">
        <v>17.100000000000001</v>
      </c>
      <c r="G328" s="459">
        <v>17.190000000000001</v>
      </c>
      <c r="H328" s="460">
        <v>17.39</v>
      </c>
      <c r="I328" s="458">
        <v>16.850000000000001</v>
      </c>
      <c r="J328" s="459">
        <v>17.260000000000002</v>
      </c>
      <c r="K328" s="459">
        <v>17.34</v>
      </c>
      <c r="L328" s="459">
        <v>17.37</v>
      </c>
      <c r="M328" s="459">
        <v>17.46</v>
      </c>
      <c r="N328" s="460">
        <v>17.670000000000002</v>
      </c>
      <c r="O328" s="465">
        <v>27.65</v>
      </c>
      <c r="P328" s="465">
        <v>33.18</v>
      </c>
      <c r="Q328" s="473">
        <v>13.27</v>
      </c>
      <c r="R328" s="474">
        <v>13.59</v>
      </c>
      <c r="S328" s="474">
        <v>13.65</v>
      </c>
      <c r="T328" s="474">
        <v>13.68</v>
      </c>
      <c r="U328" s="474">
        <v>13.75</v>
      </c>
      <c r="V328" s="475">
        <v>13.91</v>
      </c>
      <c r="W328" s="473">
        <v>13.27</v>
      </c>
      <c r="X328" s="474">
        <v>13.59</v>
      </c>
      <c r="Y328" s="474">
        <v>13.65</v>
      </c>
      <c r="Z328" s="474">
        <v>13.68</v>
      </c>
      <c r="AA328" s="474">
        <v>13.75</v>
      </c>
      <c r="AB328" s="475">
        <v>13.91</v>
      </c>
      <c r="AC328" s="481">
        <v>22.12</v>
      </c>
      <c r="AD328" s="481">
        <v>26.54</v>
      </c>
    </row>
    <row r="329" spans="1:30" x14ac:dyDescent="0.25">
      <c r="A329" s="442"/>
      <c r="B329" s="441"/>
      <c r="C329" s="458"/>
      <c r="D329" s="459"/>
      <c r="E329" s="459"/>
      <c r="F329" s="459"/>
      <c r="G329" s="459"/>
      <c r="H329" s="460"/>
      <c r="I329" s="458"/>
      <c r="J329" s="459"/>
      <c r="K329" s="459"/>
      <c r="L329" s="459"/>
      <c r="M329" s="459"/>
      <c r="N329" s="460"/>
      <c r="O329" s="465"/>
      <c r="P329" s="465"/>
      <c r="Q329" s="470"/>
      <c r="R329" s="471"/>
      <c r="S329" s="471"/>
      <c r="T329" s="471"/>
      <c r="U329" s="471"/>
      <c r="V329" s="472"/>
      <c r="W329" s="470"/>
      <c r="X329" s="471"/>
      <c r="Y329" s="471"/>
      <c r="Z329" s="471"/>
      <c r="AA329" s="471"/>
      <c r="AB329" s="472"/>
      <c r="AC329" s="480"/>
      <c r="AD329" s="480"/>
    </row>
    <row r="330" spans="1:30" x14ac:dyDescent="0.25">
      <c r="A330" s="442">
        <v>482</v>
      </c>
      <c r="B330" s="441">
        <v>417</v>
      </c>
      <c r="C330" s="458">
        <v>16.59</v>
      </c>
      <c r="D330" s="459">
        <v>16.989999999999998</v>
      </c>
      <c r="E330" s="459">
        <v>17.059999999999999</v>
      </c>
      <c r="F330" s="459">
        <v>17.100000000000001</v>
      </c>
      <c r="G330" s="459">
        <v>17.190000000000001</v>
      </c>
      <c r="H330" s="460">
        <v>17.39</v>
      </c>
      <c r="I330" s="458">
        <v>16.850000000000001</v>
      </c>
      <c r="J330" s="459">
        <v>17.260000000000002</v>
      </c>
      <c r="K330" s="459">
        <v>17.34</v>
      </c>
      <c r="L330" s="459">
        <v>17.37</v>
      </c>
      <c r="M330" s="459">
        <v>17.46</v>
      </c>
      <c r="N330" s="460">
        <v>17.670000000000002</v>
      </c>
      <c r="O330" s="465">
        <v>27.65</v>
      </c>
      <c r="P330" s="465">
        <v>33.18</v>
      </c>
      <c r="Q330" s="473">
        <v>13.27</v>
      </c>
      <c r="R330" s="474">
        <v>13.59</v>
      </c>
      <c r="S330" s="474">
        <v>13.65</v>
      </c>
      <c r="T330" s="474">
        <v>13.68</v>
      </c>
      <c r="U330" s="474">
        <v>13.75</v>
      </c>
      <c r="V330" s="475">
        <v>13.91</v>
      </c>
      <c r="W330" s="473">
        <v>13.27</v>
      </c>
      <c r="X330" s="474">
        <v>13.59</v>
      </c>
      <c r="Y330" s="474">
        <v>13.65</v>
      </c>
      <c r="Z330" s="474">
        <v>13.68</v>
      </c>
      <c r="AA330" s="474">
        <v>13.75</v>
      </c>
      <c r="AB330" s="475">
        <v>13.91</v>
      </c>
      <c r="AC330" s="481">
        <v>22.12</v>
      </c>
      <c r="AD330" s="481">
        <v>26.54</v>
      </c>
    </row>
    <row r="331" spans="1:30" x14ac:dyDescent="0.25">
      <c r="A331" s="442"/>
      <c r="B331" s="441"/>
      <c r="C331" s="458"/>
      <c r="D331" s="459"/>
      <c r="E331" s="459"/>
      <c r="F331" s="459"/>
      <c r="G331" s="459"/>
      <c r="H331" s="460"/>
      <c r="I331" s="458"/>
      <c r="J331" s="459"/>
      <c r="K331" s="459"/>
      <c r="L331" s="459"/>
      <c r="M331" s="459"/>
      <c r="N331" s="460"/>
      <c r="O331" s="465"/>
      <c r="P331" s="465"/>
      <c r="Q331" s="470"/>
      <c r="R331" s="471"/>
      <c r="S331" s="471"/>
      <c r="T331" s="471"/>
      <c r="U331" s="471"/>
      <c r="V331" s="472"/>
      <c r="W331" s="470"/>
      <c r="X331" s="471"/>
      <c r="Y331" s="471"/>
      <c r="Z331" s="471"/>
      <c r="AA331" s="471"/>
      <c r="AB331" s="472"/>
      <c r="AC331" s="480"/>
      <c r="AD331" s="480"/>
    </row>
    <row r="332" spans="1:30" x14ac:dyDescent="0.25">
      <c r="A332" s="442">
        <v>483</v>
      </c>
      <c r="B332" s="441">
        <v>418</v>
      </c>
      <c r="C332" s="458">
        <v>16.63</v>
      </c>
      <c r="D332" s="459">
        <v>17.03</v>
      </c>
      <c r="E332" s="459">
        <v>17.100000000000001</v>
      </c>
      <c r="F332" s="459">
        <v>17.149999999999999</v>
      </c>
      <c r="G332" s="459">
        <v>17.23</v>
      </c>
      <c r="H332" s="460">
        <v>17.43</v>
      </c>
      <c r="I332" s="458">
        <v>16.89</v>
      </c>
      <c r="J332" s="459">
        <v>17.3</v>
      </c>
      <c r="K332" s="459">
        <v>17.37</v>
      </c>
      <c r="L332" s="459">
        <v>17.420000000000002</v>
      </c>
      <c r="M332" s="459">
        <v>17.5</v>
      </c>
      <c r="N332" s="460">
        <v>17.7</v>
      </c>
      <c r="O332" s="465">
        <v>27.72</v>
      </c>
      <c r="P332" s="465">
        <v>33.26</v>
      </c>
      <c r="Q332" s="473">
        <v>13.3</v>
      </c>
      <c r="R332" s="474">
        <v>13.62</v>
      </c>
      <c r="S332" s="474">
        <v>13.68</v>
      </c>
      <c r="T332" s="474">
        <v>13.72</v>
      </c>
      <c r="U332" s="474">
        <v>13.78</v>
      </c>
      <c r="V332" s="475">
        <v>13.94</v>
      </c>
      <c r="W332" s="473">
        <v>13.3</v>
      </c>
      <c r="X332" s="474">
        <v>13.62</v>
      </c>
      <c r="Y332" s="474">
        <v>13.68</v>
      </c>
      <c r="Z332" s="474">
        <v>13.72</v>
      </c>
      <c r="AA332" s="474">
        <v>13.78</v>
      </c>
      <c r="AB332" s="475">
        <v>13.94</v>
      </c>
      <c r="AC332" s="481">
        <v>22.17</v>
      </c>
      <c r="AD332" s="481">
        <v>26.6</v>
      </c>
    </row>
    <row r="333" spans="1:30" x14ac:dyDescent="0.25">
      <c r="A333" s="442"/>
      <c r="B333" s="441"/>
      <c r="C333" s="458"/>
      <c r="D333" s="459"/>
      <c r="E333" s="459"/>
      <c r="F333" s="459"/>
      <c r="G333" s="459"/>
      <c r="H333" s="460"/>
      <c r="I333" s="458"/>
      <c r="J333" s="459"/>
      <c r="K333" s="459"/>
      <c r="L333" s="459"/>
      <c r="M333" s="459"/>
      <c r="N333" s="460"/>
      <c r="O333" s="465"/>
      <c r="P333" s="465"/>
      <c r="Q333" s="470"/>
      <c r="R333" s="471"/>
      <c r="S333" s="471"/>
      <c r="T333" s="471"/>
      <c r="U333" s="471"/>
      <c r="V333" s="472"/>
      <c r="W333" s="470"/>
      <c r="X333" s="471"/>
      <c r="Y333" s="471"/>
      <c r="Z333" s="471"/>
      <c r="AA333" s="471"/>
      <c r="AB333" s="472"/>
      <c r="AC333" s="480"/>
      <c r="AD333" s="480"/>
    </row>
    <row r="334" spans="1:30" x14ac:dyDescent="0.25">
      <c r="A334" s="442">
        <v>484</v>
      </c>
      <c r="B334" s="441">
        <v>419</v>
      </c>
      <c r="C334" s="458">
        <v>16.66</v>
      </c>
      <c r="D334" s="459">
        <v>17.059999999999999</v>
      </c>
      <c r="E334" s="459">
        <v>17.149999999999999</v>
      </c>
      <c r="F334" s="459">
        <v>17.190000000000001</v>
      </c>
      <c r="G334" s="459">
        <v>17.260000000000002</v>
      </c>
      <c r="H334" s="460">
        <v>17.46</v>
      </c>
      <c r="I334" s="458">
        <v>16.93</v>
      </c>
      <c r="J334" s="459">
        <v>17.34</v>
      </c>
      <c r="K334" s="459">
        <v>17.420000000000002</v>
      </c>
      <c r="L334" s="459">
        <v>17.46</v>
      </c>
      <c r="M334" s="459">
        <v>17.54</v>
      </c>
      <c r="N334" s="460">
        <v>17.739999999999998</v>
      </c>
      <c r="O334" s="465">
        <v>27.77</v>
      </c>
      <c r="P334" s="465">
        <v>33.32</v>
      </c>
      <c r="Q334" s="473">
        <v>13.33</v>
      </c>
      <c r="R334" s="474">
        <v>13.65</v>
      </c>
      <c r="S334" s="474">
        <v>13.72</v>
      </c>
      <c r="T334" s="474">
        <v>13.75</v>
      </c>
      <c r="U334" s="474">
        <v>13.81</v>
      </c>
      <c r="V334" s="475">
        <v>13.97</v>
      </c>
      <c r="W334" s="473">
        <v>13.33</v>
      </c>
      <c r="X334" s="474">
        <v>13.65</v>
      </c>
      <c r="Y334" s="474">
        <v>13.72</v>
      </c>
      <c r="Z334" s="474">
        <v>13.75</v>
      </c>
      <c r="AA334" s="474">
        <v>13.81</v>
      </c>
      <c r="AB334" s="475">
        <v>13.97</v>
      </c>
      <c r="AC334" s="481">
        <v>22.22</v>
      </c>
      <c r="AD334" s="481">
        <v>26.66</v>
      </c>
    </row>
    <row r="335" spans="1:30" x14ac:dyDescent="0.25">
      <c r="A335" s="442"/>
      <c r="B335" s="441"/>
      <c r="C335" s="458"/>
      <c r="D335" s="459"/>
      <c r="E335" s="459"/>
      <c r="F335" s="459"/>
      <c r="G335" s="459"/>
      <c r="H335" s="460"/>
      <c r="I335" s="458"/>
      <c r="J335" s="459"/>
      <c r="K335" s="459"/>
      <c r="L335" s="459"/>
      <c r="M335" s="459"/>
      <c r="N335" s="460"/>
      <c r="O335" s="465"/>
      <c r="P335" s="465"/>
      <c r="Q335" s="470"/>
      <c r="R335" s="471"/>
      <c r="S335" s="471"/>
      <c r="T335" s="471"/>
      <c r="U335" s="471"/>
      <c r="V335" s="472"/>
      <c r="W335" s="470"/>
      <c r="X335" s="471"/>
      <c r="Y335" s="471"/>
      <c r="Z335" s="471"/>
      <c r="AA335" s="471"/>
      <c r="AB335" s="472"/>
      <c r="AC335" s="480"/>
      <c r="AD335" s="480"/>
    </row>
    <row r="336" spans="1:30" x14ac:dyDescent="0.25">
      <c r="A336" s="442">
        <v>485</v>
      </c>
      <c r="B336" s="441">
        <v>420</v>
      </c>
      <c r="C336" s="458">
        <v>16.71</v>
      </c>
      <c r="D336" s="459">
        <v>17.100000000000001</v>
      </c>
      <c r="E336" s="459">
        <v>17.190000000000001</v>
      </c>
      <c r="F336" s="459">
        <v>17.23</v>
      </c>
      <c r="G336" s="459">
        <v>17.3</v>
      </c>
      <c r="H336" s="460">
        <v>17.5</v>
      </c>
      <c r="I336" s="458">
        <v>16.98</v>
      </c>
      <c r="J336" s="459">
        <v>17.37</v>
      </c>
      <c r="K336" s="459">
        <v>17.46</v>
      </c>
      <c r="L336" s="459">
        <v>17.5</v>
      </c>
      <c r="M336" s="459">
        <v>17.579999999999998</v>
      </c>
      <c r="N336" s="460">
        <v>17.78</v>
      </c>
      <c r="O336" s="465">
        <v>27.85</v>
      </c>
      <c r="P336" s="465">
        <v>33.42</v>
      </c>
      <c r="Q336" s="473">
        <v>13.37</v>
      </c>
      <c r="R336" s="474">
        <v>13.68</v>
      </c>
      <c r="S336" s="474">
        <v>13.75</v>
      </c>
      <c r="T336" s="474">
        <v>13.78</v>
      </c>
      <c r="U336" s="474">
        <v>13.84</v>
      </c>
      <c r="V336" s="475">
        <v>14</v>
      </c>
      <c r="W336" s="473">
        <v>13.37</v>
      </c>
      <c r="X336" s="474">
        <v>13.68</v>
      </c>
      <c r="Y336" s="474">
        <v>13.75</v>
      </c>
      <c r="Z336" s="474">
        <v>13.78</v>
      </c>
      <c r="AA336" s="474">
        <v>13.84</v>
      </c>
      <c r="AB336" s="475">
        <v>14</v>
      </c>
      <c r="AC336" s="481">
        <v>22.28</v>
      </c>
      <c r="AD336" s="481">
        <v>26.74</v>
      </c>
    </row>
    <row r="337" spans="1:30" x14ac:dyDescent="0.25">
      <c r="A337" s="442"/>
      <c r="B337" s="441"/>
      <c r="C337" s="458"/>
      <c r="D337" s="459"/>
      <c r="E337" s="459"/>
      <c r="F337" s="459"/>
      <c r="G337" s="459"/>
      <c r="H337" s="460"/>
      <c r="I337" s="458"/>
      <c r="J337" s="459"/>
      <c r="K337" s="459"/>
      <c r="L337" s="459"/>
      <c r="M337" s="459"/>
      <c r="N337" s="460"/>
      <c r="O337" s="465"/>
      <c r="P337" s="465"/>
      <c r="Q337" s="470"/>
      <c r="R337" s="471"/>
      <c r="S337" s="471"/>
      <c r="T337" s="471"/>
      <c r="U337" s="471"/>
      <c r="V337" s="472"/>
      <c r="W337" s="470"/>
      <c r="X337" s="471"/>
      <c r="Y337" s="471"/>
      <c r="Z337" s="471"/>
      <c r="AA337" s="471"/>
      <c r="AB337" s="472"/>
      <c r="AC337" s="480"/>
      <c r="AD337" s="480"/>
    </row>
    <row r="338" spans="1:30" x14ac:dyDescent="0.25">
      <c r="A338" s="442">
        <v>486</v>
      </c>
      <c r="B338" s="441">
        <v>420</v>
      </c>
      <c r="C338" s="458">
        <v>16.71</v>
      </c>
      <c r="D338" s="459">
        <v>17.100000000000001</v>
      </c>
      <c r="E338" s="459">
        <v>17.190000000000001</v>
      </c>
      <c r="F338" s="459">
        <v>17.23</v>
      </c>
      <c r="G338" s="459">
        <v>17.3</v>
      </c>
      <c r="H338" s="460">
        <v>17.5</v>
      </c>
      <c r="I338" s="458">
        <v>16.98</v>
      </c>
      <c r="J338" s="459">
        <v>17.37</v>
      </c>
      <c r="K338" s="459">
        <v>17.46</v>
      </c>
      <c r="L338" s="459">
        <v>17.5</v>
      </c>
      <c r="M338" s="459">
        <v>17.579999999999998</v>
      </c>
      <c r="N338" s="460">
        <v>17.78</v>
      </c>
      <c r="O338" s="465">
        <v>27.85</v>
      </c>
      <c r="P338" s="465">
        <v>33.42</v>
      </c>
      <c r="Q338" s="473">
        <v>13.37</v>
      </c>
      <c r="R338" s="474">
        <v>13.68</v>
      </c>
      <c r="S338" s="474">
        <v>13.75</v>
      </c>
      <c r="T338" s="474">
        <v>13.78</v>
      </c>
      <c r="U338" s="474">
        <v>13.84</v>
      </c>
      <c r="V338" s="475">
        <v>14</v>
      </c>
      <c r="W338" s="473">
        <v>13.37</v>
      </c>
      <c r="X338" s="474">
        <v>13.68</v>
      </c>
      <c r="Y338" s="474">
        <v>13.75</v>
      </c>
      <c r="Z338" s="474">
        <v>13.78</v>
      </c>
      <c r="AA338" s="474">
        <v>13.84</v>
      </c>
      <c r="AB338" s="475">
        <v>14</v>
      </c>
      <c r="AC338" s="481">
        <v>22.28</v>
      </c>
      <c r="AD338" s="481">
        <v>26.74</v>
      </c>
    </row>
    <row r="339" spans="1:30" x14ac:dyDescent="0.25">
      <c r="A339" s="442"/>
      <c r="B339" s="441"/>
      <c r="C339" s="458"/>
      <c r="D339" s="459"/>
      <c r="E339" s="459"/>
      <c r="F339" s="459"/>
      <c r="G339" s="459"/>
      <c r="H339" s="460"/>
      <c r="I339" s="458"/>
      <c r="J339" s="459"/>
      <c r="K339" s="459"/>
      <c r="L339" s="459"/>
      <c r="M339" s="459"/>
      <c r="N339" s="460"/>
      <c r="O339" s="465"/>
      <c r="P339" s="465"/>
      <c r="Q339" s="470"/>
      <c r="R339" s="471"/>
      <c r="S339" s="471"/>
      <c r="T339" s="471"/>
      <c r="U339" s="471"/>
      <c r="V339" s="472"/>
      <c r="W339" s="470"/>
      <c r="X339" s="471"/>
      <c r="Y339" s="471"/>
      <c r="Z339" s="471"/>
      <c r="AA339" s="471"/>
      <c r="AB339" s="472"/>
      <c r="AC339" s="480"/>
      <c r="AD339" s="480"/>
    </row>
    <row r="340" spans="1:30" x14ac:dyDescent="0.25">
      <c r="A340" s="442">
        <v>487</v>
      </c>
      <c r="B340" s="441">
        <v>421</v>
      </c>
      <c r="C340" s="458">
        <v>16.75</v>
      </c>
      <c r="D340" s="459">
        <v>17.149999999999999</v>
      </c>
      <c r="E340" s="459">
        <v>17.23</v>
      </c>
      <c r="F340" s="459">
        <v>17.260000000000002</v>
      </c>
      <c r="G340" s="459">
        <v>17.350000000000001</v>
      </c>
      <c r="H340" s="460">
        <v>17.54</v>
      </c>
      <c r="I340" s="458">
        <v>17.02</v>
      </c>
      <c r="J340" s="459">
        <v>17.420000000000002</v>
      </c>
      <c r="K340" s="459">
        <v>17.5</v>
      </c>
      <c r="L340" s="459">
        <v>17.54</v>
      </c>
      <c r="M340" s="459">
        <v>17.63</v>
      </c>
      <c r="N340" s="460">
        <v>17.82</v>
      </c>
      <c r="O340" s="465">
        <v>27.92</v>
      </c>
      <c r="P340" s="465">
        <v>33.5</v>
      </c>
      <c r="Q340" s="473">
        <v>13.4</v>
      </c>
      <c r="R340" s="474">
        <v>13.72</v>
      </c>
      <c r="S340" s="474">
        <v>13.78</v>
      </c>
      <c r="T340" s="474">
        <v>13.81</v>
      </c>
      <c r="U340" s="474">
        <v>13.88</v>
      </c>
      <c r="V340" s="475">
        <v>14.03</v>
      </c>
      <c r="W340" s="473">
        <v>13.4</v>
      </c>
      <c r="X340" s="474">
        <v>13.72</v>
      </c>
      <c r="Y340" s="474">
        <v>13.78</v>
      </c>
      <c r="Z340" s="474">
        <v>13.81</v>
      </c>
      <c r="AA340" s="474">
        <v>13.88</v>
      </c>
      <c r="AB340" s="475">
        <v>14.03</v>
      </c>
      <c r="AC340" s="481">
        <v>22.33</v>
      </c>
      <c r="AD340" s="481">
        <v>26.8</v>
      </c>
    </row>
    <row r="341" spans="1:30" x14ac:dyDescent="0.25">
      <c r="A341" s="442"/>
      <c r="B341" s="441"/>
      <c r="C341" s="458"/>
      <c r="D341" s="459"/>
      <c r="E341" s="459"/>
      <c r="F341" s="459"/>
      <c r="G341" s="459"/>
      <c r="H341" s="460"/>
      <c r="I341" s="458"/>
      <c r="J341" s="459"/>
      <c r="K341" s="459"/>
      <c r="L341" s="459"/>
      <c r="M341" s="459"/>
      <c r="N341" s="460"/>
      <c r="O341" s="465"/>
      <c r="P341" s="465"/>
      <c r="Q341" s="470"/>
      <c r="R341" s="471"/>
      <c r="S341" s="471"/>
      <c r="T341" s="471"/>
      <c r="U341" s="471"/>
      <c r="V341" s="472"/>
      <c r="W341" s="470"/>
      <c r="X341" s="471"/>
      <c r="Y341" s="471"/>
      <c r="Z341" s="471"/>
      <c r="AA341" s="471"/>
      <c r="AB341" s="472"/>
      <c r="AC341" s="480"/>
      <c r="AD341" s="480"/>
    </row>
    <row r="342" spans="1:30" x14ac:dyDescent="0.25">
      <c r="A342" s="442">
        <v>488</v>
      </c>
      <c r="B342" s="441">
        <v>422</v>
      </c>
      <c r="C342" s="458">
        <v>16.79</v>
      </c>
      <c r="D342" s="459">
        <v>17.190000000000001</v>
      </c>
      <c r="E342" s="459">
        <v>17.260000000000002</v>
      </c>
      <c r="F342" s="459">
        <v>17.3</v>
      </c>
      <c r="G342" s="459">
        <v>17.39</v>
      </c>
      <c r="H342" s="460">
        <v>17.59</v>
      </c>
      <c r="I342" s="458">
        <v>17.059999999999999</v>
      </c>
      <c r="J342" s="459">
        <v>17.46</v>
      </c>
      <c r="K342" s="459">
        <v>17.54</v>
      </c>
      <c r="L342" s="459">
        <v>17.579999999999998</v>
      </c>
      <c r="M342" s="459">
        <v>17.670000000000002</v>
      </c>
      <c r="N342" s="460">
        <v>17.87</v>
      </c>
      <c r="O342" s="465">
        <v>27.98</v>
      </c>
      <c r="P342" s="465">
        <v>33.58</v>
      </c>
      <c r="Q342" s="473">
        <v>13.43</v>
      </c>
      <c r="R342" s="474">
        <v>13.75</v>
      </c>
      <c r="S342" s="474">
        <v>13.81</v>
      </c>
      <c r="T342" s="474">
        <v>13.84</v>
      </c>
      <c r="U342" s="474">
        <v>13.91</v>
      </c>
      <c r="V342" s="475">
        <v>14.07</v>
      </c>
      <c r="W342" s="473">
        <v>13.43</v>
      </c>
      <c r="X342" s="474">
        <v>13.75</v>
      </c>
      <c r="Y342" s="474">
        <v>13.81</v>
      </c>
      <c r="Z342" s="474">
        <v>13.84</v>
      </c>
      <c r="AA342" s="474">
        <v>13.91</v>
      </c>
      <c r="AB342" s="475">
        <v>14.07</v>
      </c>
      <c r="AC342" s="481">
        <v>22.38</v>
      </c>
      <c r="AD342" s="481">
        <v>26.86</v>
      </c>
    </row>
    <row r="343" spans="1:30" x14ac:dyDescent="0.25">
      <c r="A343" s="442"/>
      <c r="B343" s="441"/>
      <c r="C343" s="458"/>
      <c r="D343" s="459"/>
      <c r="E343" s="459"/>
      <c r="F343" s="459"/>
      <c r="G343" s="459"/>
      <c r="H343" s="460"/>
      <c r="I343" s="458"/>
      <c r="J343" s="459"/>
      <c r="K343" s="459"/>
      <c r="L343" s="459"/>
      <c r="M343" s="459"/>
      <c r="N343" s="460"/>
      <c r="O343" s="465"/>
      <c r="P343" s="465"/>
      <c r="Q343" s="470"/>
      <c r="R343" s="471"/>
      <c r="S343" s="471"/>
      <c r="T343" s="471"/>
      <c r="U343" s="471"/>
      <c r="V343" s="472"/>
      <c r="W343" s="470"/>
      <c r="X343" s="471"/>
      <c r="Y343" s="471"/>
      <c r="Z343" s="471"/>
      <c r="AA343" s="471"/>
      <c r="AB343" s="472"/>
      <c r="AC343" s="480"/>
      <c r="AD343" s="480"/>
    </row>
    <row r="344" spans="1:30" x14ac:dyDescent="0.25">
      <c r="A344" s="442">
        <v>489</v>
      </c>
      <c r="B344" s="441">
        <v>422</v>
      </c>
      <c r="C344" s="458">
        <v>16.79</v>
      </c>
      <c r="D344" s="459">
        <v>17.190000000000001</v>
      </c>
      <c r="E344" s="459">
        <v>17.260000000000002</v>
      </c>
      <c r="F344" s="459">
        <v>17.3</v>
      </c>
      <c r="G344" s="459">
        <v>17.39</v>
      </c>
      <c r="H344" s="460">
        <v>17.59</v>
      </c>
      <c r="I344" s="458">
        <v>17.059999999999999</v>
      </c>
      <c r="J344" s="459">
        <v>17.46</v>
      </c>
      <c r="K344" s="459">
        <v>17.54</v>
      </c>
      <c r="L344" s="459">
        <v>17.579999999999998</v>
      </c>
      <c r="M344" s="459">
        <v>17.670000000000002</v>
      </c>
      <c r="N344" s="460">
        <v>17.87</v>
      </c>
      <c r="O344" s="465">
        <v>27.98</v>
      </c>
      <c r="P344" s="465">
        <v>33.58</v>
      </c>
      <c r="Q344" s="473">
        <v>13.43</v>
      </c>
      <c r="R344" s="474">
        <v>13.75</v>
      </c>
      <c r="S344" s="474">
        <v>13.81</v>
      </c>
      <c r="T344" s="474">
        <v>13.84</v>
      </c>
      <c r="U344" s="474">
        <v>13.91</v>
      </c>
      <c r="V344" s="475">
        <v>14.07</v>
      </c>
      <c r="W344" s="473">
        <v>13.43</v>
      </c>
      <c r="X344" s="474">
        <v>13.75</v>
      </c>
      <c r="Y344" s="474">
        <v>13.81</v>
      </c>
      <c r="Z344" s="474">
        <v>13.84</v>
      </c>
      <c r="AA344" s="474">
        <v>13.91</v>
      </c>
      <c r="AB344" s="475">
        <v>14.07</v>
      </c>
      <c r="AC344" s="481">
        <v>22.38</v>
      </c>
      <c r="AD344" s="481">
        <v>26.86</v>
      </c>
    </row>
    <row r="345" spans="1:30" x14ac:dyDescent="0.25">
      <c r="A345" s="442"/>
      <c r="B345" s="441"/>
      <c r="C345" s="458"/>
      <c r="D345" s="459"/>
      <c r="E345" s="459"/>
      <c r="F345" s="459"/>
      <c r="G345" s="459"/>
      <c r="H345" s="460"/>
      <c r="I345" s="458"/>
      <c r="J345" s="459"/>
      <c r="K345" s="459"/>
      <c r="L345" s="459"/>
      <c r="M345" s="459"/>
      <c r="N345" s="460"/>
      <c r="O345" s="465"/>
      <c r="P345" s="465"/>
      <c r="Q345" s="470"/>
      <c r="R345" s="471"/>
      <c r="S345" s="471"/>
      <c r="T345" s="471"/>
      <c r="U345" s="471"/>
      <c r="V345" s="472"/>
      <c r="W345" s="470"/>
      <c r="X345" s="471"/>
      <c r="Y345" s="471"/>
      <c r="Z345" s="471"/>
      <c r="AA345" s="471"/>
      <c r="AB345" s="472"/>
      <c r="AC345" s="480"/>
      <c r="AD345" s="480"/>
    </row>
    <row r="346" spans="1:30" x14ac:dyDescent="0.25">
      <c r="A346" s="442">
        <v>490</v>
      </c>
      <c r="B346" s="441">
        <v>423</v>
      </c>
      <c r="C346" s="458">
        <v>16.829999999999998</v>
      </c>
      <c r="D346" s="459">
        <v>17.23</v>
      </c>
      <c r="E346" s="459">
        <v>17.3</v>
      </c>
      <c r="F346" s="459">
        <v>17.350000000000001</v>
      </c>
      <c r="G346" s="459">
        <v>17.43</v>
      </c>
      <c r="H346" s="460">
        <v>17.63</v>
      </c>
      <c r="I346" s="458">
        <v>17.09</v>
      </c>
      <c r="J346" s="459">
        <v>17.5</v>
      </c>
      <c r="K346" s="459">
        <v>17.579999999999998</v>
      </c>
      <c r="L346" s="459">
        <v>17.63</v>
      </c>
      <c r="M346" s="459">
        <v>17.7</v>
      </c>
      <c r="N346" s="460">
        <v>17.91</v>
      </c>
      <c r="O346" s="465">
        <v>28.05</v>
      </c>
      <c r="P346" s="465">
        <v>33.659999999999997</v>
      </c>
      <c r="Q346" s="473">
        <v>13.46</v>
      </c>
      <c r="R346" s="474">
        <v>13.78</v>
      </c>
      <c r="S346" s="474">
        <v>13.84</v>
      </c>
      <c r="T346" s="474">
        <v>13.88</v>
      </c>
      <c r="U346" s="474">
        <v>13.94</v>
      </c>
      <c r="V346" s="475">
        <v>14.1</v>
      </c>
      <c r="W346" s="473">
        <v>13.46</v>
      </c>
      <c r="X346" s="474">
        <v>13.78</v>
      </c>
      <c r="Y346" s="474">
        <v>13.84</v>
      </c>
      <c r="Z346" s="474">
        <v>13.88</v>
      </c>
      <c r="AA346" s="474">
        <v>13.94</v>
      </c>
      <c r="AB346" s="475">
        <v>14.1</v>
      </c>
      <c r="AC346" s="481">
        <v>22.43</v>
      </c>
      <c r="AD346" s="481">
        <v>26.92</v>
      </c>
    </row>
    <row r="347" spans="1:30" x14ac:dyDescent="0.25">
      <c r="A347" s="442"/>
      <c r="B347" s="441"/>
      <c r="C347" s="458"/>
      <c r="D347" s="459"/>
      <c r="E347" s="459"/>
      <c r="F347" s="459"/>
      <c r="G347" s="459"/>
      <c r="H347" s="460"/>
      <c r="I347" s="458"/>
      <c r="J347" s="459"/>
      <c r="K347" s="459"/>
      <c r="L347" s="459"/>
      <c r="M347" s="459"/>
      <c r="N347" s="460"/>
      <c r="O347" s="465"/>
      <c r="P347" s="465"/>
      <c r="Q347" s="470"/>
      <c r="R347" s="471"/>
      <c r="S347" s="471"/>
      <c r="T347" s="471"/>
      <c r="U347" s="471"/>
      <c r="V347" s="472"/>
      <c r="W347" s="470"/>
      <c r="X347" s="471"/>
      <c r="Y347" s="471"/>
      <c r="Z347" s="471"/>
      <c r="AA347" s="471"/>
      <c r="AB347" s="472"/>
      <c r="AC347" s="480"/>
      <c r="AD347" s="480"/>
    </row>
    <row r="348" spans="1:30" x14ac:dyDescent="0.25">
      <c r="A348" s="442">
        <v>491</v>
      </c>
      <c r="B348" s="441">
        <v>424</v>
      </c>
      <c r="C348" s="458">
        <v>16.86</v>
      </c>
      <c r="D348" s="459">
        <v>17.260000000000002</v>
      </c>
      <c r="E348" s="459">
        <v>17.350000000000001</v>
      </c>
      <c r="F348" s="459">
        <v>17.39</v>
      </c>
      <c r="G348" s="459">
        <v>17.46</v>
      </c>
      <c r="H348" s="460">
        <v>17.66</v>
      </c>
      <c r="I348" s="458">
        <v>17.13</v>
      </c>
      <c r="J348" s="459">
        <v>17.54</v>
      </c>
      <c r="K348" s="459">
        <v>17.63</v>
      </c>
      <c r="L348" s="459">
        <v>17.670000000000002</v>
      </c>
      <c r="M348" s="459">
        <v>17.739999999999998</v>
      </c>
      <c r="N348" s="460">
        <v>17.95</v>
      </c>
      <c r="O348" s="465">
        <v>28.1</v>
      </c>
      <c r="P348" s="465">
        <v>33.72</v>
      </c>
      <c r="Q348" s="473">
        <v>13.49</v>
      </c>
      <c r="R348" s="474">
        <v>13.81</v>
      </c>
      <c r="S348" s="474">
        <v>13.88</v>
      </c>
      <c r="T348" s="474">
        <v>13.91</v>
      </c>
      <c r="U348" s="474">
        <v>13.97</v>
      </c>
      <c r="V348" s="475">
        <v>14.13</v>
      </c>
      <c r="W348" s="473">
        <v>13.49</v>
      </c>
      <c r="X348" s="474">
        <v>13.81</v>
      </c>
      <c r="Y348" s="474">
        <v>13.88</v>
      </c>
      <c r="Z348" s="474">
        <v>13.91</v>
      </c>
      <c r="AA348" s="474">
        <v>13.97</v>
      </c>
      <c r="AB348" s="475">
        <v>14.13</v>
      </c>
      <c r="AC348" s="481">
        <v>22.48</v>
      </c>
      <c r="AD348" s="481">
        <v>26.98</v>
      </c>
    </row>
    <row r="349" spans="1:30" x14ac:dyDescent="0.25">
      <c r="A349" s="442"/>
      <c r="B349" s="441"/>
      <c r="C349" s="458"/>
      <c r="D349" s="459"/>
      <c r="E349" s="459"/>
      <c r="F349" s="459"/>
      <c r="G349" s="459"/>
      <c r="H349" s="460"/>
      <c r="I349" s="458"/>
      <c r="J349" s="459"/>
      <c r="K349" s="459"/>
      <c r="L349" s="459"/>
      <c r="M349" s="459"/>
      <c r="N349" s="460"/>
      <c r="O349" s="465"/>
      <c r="P349" s="465"/>
      <c r="Q349" s="470"/>
      <c r="R349" s="471"/>
      <c r="S349" s="471"/>
      <c r="T349" s="471"/>
      <c r="U349" s="471"/>
      <c r="V349" s="472"/>
      <c r="W349" s="470"/>
      <c r="X349" s="471"/>
      <c r="Y349" s="471"/>
      <c r="Z349" s="471"/>
      <c r="AA349" s="471"/>
      <c r="AB349" s="472"/>
      <c r="AC349" s="480"/>
      <c r="AD349" s="480"/>
    </row>
    <row r="350" spans="1:30" x14ac:dyDescent="0.25">
      <c r="A350" s="442">
        <v>492</v>
      </c>
      <c r="B350" s="441">
        <v>425</v>
      </c>
      <c r="C350" s="458">
        <v>16.91</v>
      </c>
      <c r="D350" s="459">
        <v>17.3</v>
      </c>
      <c r="E350" s="459">
        <v>17.39</v>
      </c>
      <c r="F350" s="459">
        <v>17.43</v>
      </c>
      <c r="G350" s="459">
        <v>17.5</v>
      </c>
      <c r="H350" s="460">
        <v>17.7</v>
      </c>
      <c r="I350" s="458">
        <v>17.18</v>
      </c>
      <c r="J350" s="459">
        <v>17.579999999999998</v>
      </c>
      <c r="K350" s="459">
        <v>17.670000000000002</v>
      </c>
      <c r="L350" s="459">
        <v>17.7</v>
      </c>
      <c r="M350" s="459">
        <v>17.78</v>
      </c>
      <c r="N350" s="460">
        <v>17.98</v>
      </c>
      <c r="O350" s="465">
        <v>28.18</v>
      </c>
      <c r="P350" s="465">
        <v>33.82</v>
      </c>
      <c r="Q350" s="473">
        <v>13.53</v>
      </c>
      <c r="R350" s="474">
        <v>13.84</v>
      </c>
      <c r="S350" s="474">
        <v>13.91</v>
      </c>
      <c r="T350" s="474">
        <v>13.94</v>
      </c>
      <c r="U350" s="474">
        <v>14</v>
      </c>
      <c r="V350" s="475">
        <v>14.16</v>
      </c>
      <c r="W350" s="473">
        <v>13.53</v>
      </c>
      <c r="X350" s="474">
        <v>13.84</v>
      </c>
      <c r="Y350" s="474">
        <v>13.91</v>
      </c>
      <c r="Z350" s="474">
        <v>13.94</v>
      </c>
      <c r="AA350" s="474">
        <v>14</v>
      </c>
      <c r="AB350" s="475">
        <v>14.16</v>
      </c>
      <c r="AC350" s="481">
        <v>22.55</v>
      </c>
      <c r="AD350" s="481">
        <v>27.06</v>
      </c>
    </row>
    <row r="351" spans="1:30" x14ac:dyDescent="0.25">
      <c r="A351" s="442"/>
      <c r="B351" s="441"/>
      <c r="C351" s="458"/>
      <c r="D351" s="459"/>
      <c r="E351" s="459"/>
      <c r="F351" s="459"/>
      <c r="G351" s="459"/>
      <c r="H351" s="460"/>
      <c r="I351" s="458"/>
      <c r="J351" s="459"/>
      <c r="K351" s="459"/>
      <c r="L351" s="459"/>
      <c r="M351" s="459"/>
      <c r="N351" s="460"/>
      <c r="O351" s="465"/>
      <c r="P351" s="465"/>
      <c r="Q351" s="470"/>
      <c r="R351" s="471"/>
      <c r="S351" s="471"/>
      <c r="T351" s="471"/>
      <c r="U351" s="471"/>
      <c r="V351" s="472"/>
      <c r="W351" s="470"/>
      <c r="X351" s="471"/>
      <c r="Y351" s="471"/>
      <c r="Z351" s="471"/>
      <c r="AA351" s="471"/>
      <c r="AB351" s="472"/>
      <c r="AC351" s="480"/>
      <c r="AD351" s="480"/>
    </row>
    <row r="352" spans="1:30" x14ac:dyDescent="0.25">
      <c r="A352" s="442">
        <v>493</v>
      </c>
      <c r="B352" s="441">
        <v>425</v>
      </c>
      <c r="C352" s="458">
        <v>16.91</v>
      </c>
      <c r="D352" s="459">
        <v>17.3</v>
      </c>
      <c r="E352" s="459">
        <v>17.39</v>
      </c>
      <c r="F352" s="459">
        <v>17.43</v>
      </c>
      <c r="G352" s="459">
        <v>17.5</v>
      </c>
      <c r="H352" s="460">
        <v>17.7</v>
      </c>
      <c r="I352" s="458">
        <v>17.18</v>
      </c>
      <c r="J352" s="459">
        <v>17.579999999999998</v>
      </c>
      <c r="K352" s="459">
        <v>17.670000000000002</v>
      </c>
      <c r="L352" s="459">
        <v>17.7</v>
      </c>
      <c r="M352" s="459">
        <v>17.78</v>
      </c>
      <c r="N352" s="460">
        <v>17.98</v>
      </c>
      <c r="O352" s="465">
        <v>28.18</v>
      </c>
      <c r="P352" s="465">
        <v>33.82</v>
      </c>
      <c r="Q352" s="473">
        <v>13.53</v>
      </c>
      <c r="R352" s="474">
        <v>13.84</v>
      </c>
      <c r="S352" s="474">
        <v>13.91</v>
      </c>
      <c r="T352" s="474">
        <v>13.94</v>
      </c>
      <c r="U352" s="474">
        <v>14</v>
      </c>
      <c r="V352" s="475">
        <v>14.16</v>
      </c>
      <c r="W352" s="473">
        <v>13.53</v>
      </c>
      <c r="X352" s="474">
        <v>13.84</v>
      </c>
      <c r="Y352" s="474">
        <v>13.91</v>
      </c>
      <c r="Z352" s="474">
        <v>13.94</v>
      </c>
      <c r="AA352" s="474">
        <v>14</v>
      </c>
      <c r="AB352" s="475">
        <v>14.16</v>
      </c>
      <c r="AC352" s="481">
        <v>22.55</v>
      </c>
      <c r="AD352" s="481">
        <v>27.06</v>
      </c>
    </row>
    <row r="353" spans="1:30" x14ac:dyDescent="0.25">
      <c r="A353" s="442"/>
      <c r="B353" s="441"/>
      <c r="C353" s="458"/>
      <c r="D353" s="459"/>
      <c r="E353" s="459"/>
      <c r="F353" s="459"/>
      <c r="G353" s="459"/>
      <c r="H353" s="460"/>
      <c r="I353" s="458"/>
      <c r="J353" s="459"/>
      <c r="K353" s="459"/>
      <c r="L353" s="459"/>
      <c r="M353" s="459"/>
      <c r="N353" s="460"/>
      <c r="O353" s="465"/>
      <c r="P353" s="465"/>
      <c r="Q353" s="470"/>
      <c r="R353" s="471"/>
      <c r="S353" s="471"/>
      <c r="T353" s="471"/>
      <c r="U353" s="471"/>
      <c r="V353" s="472"/>
      <c r="W353" s="470"/>
      <c r="X353" s="471"/>
      <c r="Y353" s="471"/>
      <c r="Z353" s="471"/>
      <c r="AA353" s="471"/>
      <c r="AB353" s="472"/>
      <c r="AC353" s="480"/>
      <c r="AD353" s="480"/>
    </row>
    <row r="354" spans="1:30" x14ac:dyDescent="0.25">
      <c r="A354" s="442">
        <v>494</v>
      </c>
      <c r="B354" s="441">
        <v>426</v>
      </c>
      <c r="C354" s="458">
        <v>16.95</v>
      </c>
      <c r="D354" s="459">
        <v>17.350000000000001</v>
      </c>
      <c r="E354" s="459">
        <v>17.43</v>
      </c>
      <c r="F354" s="459">
        <v>17.46</v>
      </c>
      <c r="G354" s="459">
        <v>17.54</v>
      </c>
      <c r="H354" s="460">
        <v>17.739999999999998</v>
      </c>
      <c r="I354" s="458">
        <v>17.22</v>
      </c>
      <c r="J354" s="459">
        <v>17.63</v>
      </c>
      <c r="K354" s="459">
        <v>17.7</v>
      </c>
      <c r="L354" s="459">
        <v>17.739999999999998</v>
      </c>
      <c r="M354" s="459">
        <v>17.82</v>
      </c>
      <c r="N354" s="460">
        <v>18.02</v>
      </c>
      <c r="O354" s="465">
        <v>28.25</v>
      </c>
      <c r="P354" s="465">
        <v>33.9</v>
      </c>
      <c r="Q354" s="473">
        <v>13.56</v>
      </c>
      <c r="R354" s="474">
        <v>13.88</v>
      </c>
      <c r="S354" s="474">
        <v>13.94</v>
      </c>
      <c r="T354" s="474">
        <v>13.97</v>
      </c>
      <c r="U354" s="474">
        <v>14.03</v>
      </c>
      <c r="V354" s="475">
        <v>14.19</v>
      </c>
      <c r="W354" s="473">
        <v>13.56</v>
      </c>
      <c r="X354" s="474">
        <v>13.88</v>
      </c>
      <c r="Y354" s="474">
        <v>13.94</v>
      </c>
      <c r="Z354" s="474">
        <v>13.97</v>
      </c>
      <c r="AA354" s="474">
        <v>14.03</v>
      </c>
      <c r="AB354" s="475">
        <v>14.19</v>
      </c>
      <c r="AC354" s="481">
        <v>22.6</v>
      </c>
      <c r="AD354" s="481">
        <v>27.12</v>
      </c>
    </row>
    <row r="355" spans="1:30" x14ac:dyDescent="0.25">
      <c r="A355" s="442"/>
      <c r="B355" s="441"/>
      <c r="C355" s="458"/>
      <c r="D355" s="459"/>
      <c r="E355" s="459"/>
      <c r="F355" s="459"/>
      <c r="G355" s="459"/>
      <c r="H355" s="460"/>
      <c r="I355" s="458"/>
      <c r="J355" s="459"/>
      <c r="K355" s="459"/>
      <c r="L355" s="459"/>
      <c r="M355" s="459"/>
      <c r="N355" s="460"/>
      <c r="O355" s="465"/>
      <c r="P355" s="465"/>
      <c r="Q355" s="470"/>
      <c r="R355" s="471"/>
      <c r="S355" s="471"/>
      <c r="T355" s="471"/>
      <c r="U355" s="471"/>
      <c r="V355" s="472"/>
      <c r="W355" s="470"/>
      <c r="X355" s="471"/>
      <c r="Y355" s="471"/>
      <c r="Z355" s="471"/>
      <c r="AA355" s="471"/>
      <c r="AB355" s="472"/>
      <c r="AC355" s="480"/>
      <c r="AD355" s="480"/>
    </row>
    <row r="356" spans="1:30" x14ac:dyDescent="0.25">
      <c r="A356" s="442">
        <v>495</v>
      </c>
      <c r="B356" s="441">
        <v>427</v>
      </c>
      <c r="C356" s="458">
        <v>16.989999999999998</v>
      </c>
      <c r="D356" s="459">
        <v>17.39</v>
      </c>
      <c r="E356" s="459">
        <v>17.46</v>
      </c>
      <c r="F356" s="459">
        <v>17.5</v>
      </c>
      <c r="G356" s="459">
        <v>17.59</v>
      </c>
      <c r="H356" s="460">
        <v>17.79</v>
      </c>
      <c r="I356" s="458">
        <v>17.260000000000002</v>
      </c>
      <c r="J356" s="459">
        <v>17.670000000000002</v>
      </c>
      <c r="K356" s="459">
        <v>17.739999999999998</v>
      </c>
      <c r="L356" s="459">
        <v>17.78</v>
      </c>
      <c r="M356" s="459">
        <v>17.87</v>
      </c>
      <c r="N356" s="460">
        <v>18.07</v>
      </c>
      <c r="O356" s="465">
        <v>28.32</v>
      </c>
      <c r="P356" s="465">
        <v>33.979999999999997</v>
      </c>
      <c r="Q356" s="473">
        <v>13.59</v>
      </c>
      <c r="R356" s="474">
        <v>13.91</v>
      </c>
      <c r="S356" s="474">
        <v>13.97</v>
      </c>
      <c r="T356" s="474">
        <v>14</v>
      </c>
      <c r="U356" s="474">
        <v>14.07</v>
      </c>
      <c r="V356" s="475">
        <v>14.23</v>
      </c>
      <c r="W356" s="473">
        <v>13.59</v>
      </c>
      <c r="X356" s="474">
        <v>13.91</v>
      </c>
      <c r="Y356" s="474">
        <v>13.97</v>
      </c>
      <c r="Z356" s="474">
        <v>14</v>
      </c>
      <c r="AA356" s="474">
        <v>14.07</v>
      </c>
      <c r="AB356" s="475">
        <v>14.23</v>
      </c>
      <c r="AC356" s="481">
        <v>22.65</v>
      </c>
      <c r="AD356" s="481">
        <v>27.18</v>
      </c>
    </row>
    <row r="357" spans="1:30" x14ac:dyDescent="0.25">
      <c r="A357" s="442"/>
      <c r="B357" s="441"/>
      <c r="C357" s="458"/>
      <c r="D357" s="459"/>
      <c r="E357" s="459"/>
      <c r="F357" s="459"/>
      <c r="G357" s="459"/>
      <c r="H357" s="460"/>
      <c r="I357" s="458"/>
      <c r="J357" s="459"/>
      <c r="K357" s="459"/>
      <c r="L357" s="459"/>
      <c r="M357" s="459"/>
      <c r="N357" s="460"/>
      <c r="O357" s="465"/>
      <c r="P357" s="465"/>
      <c r="Q357" s="470"/>
      <c r="R357" s="471"/>
      <c r="S357" s="471"/>
      <c r="T357" s="471"/>
      <c r="U357" s="471"/>
      <c r="V357" s="472"/>
      <c r="W357" s="470"/>
      <c r="X357" s="471"/>
      <c r="Y357" s="471"/>
      <c r="Z357" s="471"/>
      <c r="AA357" s="471"/>
      <c r="AB357" s="472"/>
      <c r="AC357" s="480"/>
      <c r="AD357" s="480"/>
    </row>
    <row r="358" spans="1:30" x14ac:dyDescent="0.25">
      <c r="A358" s="442">
        <v>496</v>
      </c>
      <c r="B358" s="441">
        <v>428</v>
      </c>
      <c r="C358" s="458">
        <v>17.03</v>
      </c>
      <c r="D358" s="459">
        <v>17.43</v>
      </c>
      <c r="E358" s="459">
        <v>17.5</v>
      </c>
      <c r="F358" s="459">
        <v>17.54</v>
      </c>
      <c r="G358" s="459">
        <v>17.63</v>
      </c>
      <c r="H358" s="460">
        <v>17.829999999999998</v>
      </c>
      <c r="I358" s="458">
        <v>17.3</v>
      </c>
      <c r="J358" s="459">
        <v>17.7</v>
      </c>
      <c r="K358" s="459">
        <v>17.78</v>
      </c>
      <c r="L358" s="459">
        <v>17.82</v>
      </c>
      <c r="M358" s="459">
        <v>17.91</v>
      </c>
      <c r="N358" s="460">
        <v>18.11</v>
      </c>
      <c r="O358" s="465">
        <v>28.38</v>
      </c>
      <c r="P358" s="465">
        <v>34.06</v>
      </c>
      <c r="Q358" s="473">
        <v>13.62</v>
      </c>
      <c r="R358" s="474">
        <v>13.94</v>
      </c>
      <c r="S358" s="474">
        <v>14</v>
      </c>
      <c r="T358" s="474">
        <v>14.03</v>
      </c>
      <c r="U358" s="474">
        <v>14.1</v>
      </c>
      <c r="V358" s="475">
        <v>14.26</v>
      </c>
      <c r="W358" s="473">
        <v>13.62</v>
      </c>
      <c r="X358" s="474">
        <v>13.94</v>
      </c>
      <c r="Y358" s="474">
        <v>14</v>
      </c>
      <c r="Z358" s="474">
        <v>14.03</v>
      </c>
      <c r="AA358" s="474">
        <v>14.1</v>
      </c>
      <c r="AB358" s="475">
        <v>14.26</v>
      </c>
      <c r="AC358" s="481">
        <v>22.7</v>
      </c>
      <c r="AD358" s="481">
        <v>27.24</v>
      </c>
    </row>
    <row r="359" spans="1:30" x14ac:dyDescent="0.25">
      <c r="A359" s="442"/>
      <c r="B359" s="441"/>
      <c r="C359" s="458"/>
      <c r="D359" s="459"/>
      <c r="E359" s="459"/>
      <c r="F359" s="459"/>
      <c r="G359" s="459"/>
      <c r="H359" s="460"/>
      <c r="I359" s="458"/>
      <c r="J359" s="459"/>
      <c r="K359" s="459"/>
      <c r="L359" s="459"/>
      <c r="M359" s="459"/>
      <c r="N359" s="460"/>
      <c r="O359" s="465"/>
      <c r="P359" s="465"/>
      <c r="Q359" s="470"/>
      <c r="R359" s="471"/>
      <c r="S359" s="471"/>
      <c r="T359" s="471"/>
      <c r="U359" s="471"/>
      <c r="V359" s="472"/>
      <c r="W359" s="470"/>
      <c r="X359" s="471"/>
      <c r="Y359" s="471"/>
      <c r="Z359" s="471"/>
      <c r="AA359" s="471"/>
      <c r="AB359" s="472"/>
      <c r="AC359" s="480"/>
      <c r="AD359" s="480"/>
    </row>
    <row r="360" spans="1:30" x14ac:dyDescent="0.25">
      <c r="A360" s="442">
        <v>497</v>
      </c>
      <c r="B360" s="441">
        <v>428</v>
      </c>
      <c r="C360" s="458">
        <v>17.03</v>
      </c>
      <c r="D360" s="459">
        <v>17.43</v>
      </c>
      <c r="E360" s="459">
        <v>17.5</v>
      </c>
      <c r="F360" s="459">
        <v>17.54</v>
      </c>
      <c r="G360" s="459">
        <v>17.63</v>
      </c>
      <c r="H360" s="460">
        <v>17.829999999999998</v>
      </c>
      <c r="I360" s="458">
        <v>17.3</v>
      </c>
      <c r="J360" s="459">
        <v>17.7</v>
      </c>
      <c r="K360" s="459">
        <v>17.78</v>
      </c>
      <c r="L360" s="459">
        <v>17.82</v>
      </c>
      <c r="M360" s="459">
        <v>17.91</v>
      </c>
      <c r="N360" s="460">
        <v>18.11</v>
      </c>
      <c r="O360" s="465">
        <v>28.38</v>
      </c>
      <c r="P360" s="465">
        <v>34.06</v>
      </c>
      <c r="Q360" s="473">
        <v>13.62</v>
      </c>
      <c r="R360" s="474">
        <v>13.94</v>
      </c>
      <c r="S360" s="474">
        <v>14</v>
      </c>
      <c r="T360" s="474">
        <v>14.03</v>
      </c>
      <c r="U360" s="474">
        <v>14.1</v>
      </c>
      <c r="V360" s="475">
        <v>14.26</v>
      </c>
      <c r="W360" s="473">
        <v>13.62</v>
      </c>
      <c r="X360" s="474">
        <v>13.94</v>
      </c>
      <c r="Y360" s="474">
        <v>14</v>
      </c>
      <c r="Z360" s="474">
        <v>14.03</v>
      </c>
      <c r="AA360" s="474">
        <v>14.1</v>
      </c>
      <c r="AB360" s="475">
        <v>14.26</v>
      </c>
      <c r="AC360" s="481">
        <v>22.7</v>
      </c>
      <c r="AD360" s="481">
        <v>27.24</v>
      </c>
    </row>
    <row r="361" spans="1:30" x14ac:dyDescent="0.25">
      <c r="A361" s="442"/>
      <c r="B361" s="441"/>
      <c r="C361" s="458"/>
      <c r="D361" s="459"/>
      <c r="E361" s="459"/>
      <c r="F361" s="459"/>
      <c r="G361" s="459"/>
      <c r="H361" s="460"/>
      <c r="I361" s="458"/>
      <c r="J361" s="459"/>
      <c r="K361" s="459"/>
      <c r="L361" s="459"/>
      <c r="M361" s="459"/>
      <c r="N361" s="460"/>
      <c r="O361" s="465"/>
      <c r="P361" s="465"/>
      <c r="Q361" s="470"/>
      <c r="R361" s="471"/>
      <c r="S361" s="471"/>
      <c r="T361" s="471"/>
      <c r="U361" s="471"/>
      <c r="V361" s="472"/>
      <c r="W361" s="470"/>
      <c r="X361" s="471"/>
      <c r="Y361" s="471"/>
      <c r="Z361" s="471"/>
      <c r="AA361" s="471"/>
      <c r="AB361" s="472"/>
      <c r="AC361" s="480"/>
      <c r="AD361" s="480"/>
    </row>
    <row r="362" spans="1:30" x14ac:dyDescent="0.25">
      <c r="A362" s="442">
        <v>498</v>
      </c>
      <c r="B362" s="441">
        <v>429</v>
      </c>
      <c r="C362" s="458">
        <v>17.059999999999999</v>
      </c>
      <c r="D362" s="459">
        <v>17.46</v>
      </c>
      <c r="E362" s="459">
        <v>17.54</v>
      </c>
      <c r="F362" s="459">
        <v>17.59</v>
      </c>
      <c r="G362" s="459">
        <v>17.66</v>
      </c>
      <c r="H362" s="460">
        <v>17.86</v>
      </c>
      <c r="I362" s="458">
        <v>17.34</v>
      </c>
      <c r="J362" s="459">
        <v>17.739999999999998</v>
      </c>
      <c r="K362" s="459">
        <v>17.82</v>
      </c>
      <c r="L362" s="459">
        <v>17.87</v>
      </c>
      <c r="M362" s="459">
        <v>17.95</v>
      </c>
      <c r="N362" s="460">
        <v>18.149999999999999</v>
      </c>
      <c r="O362" s="465">
        <v>28.43</v>
      </c>
      <c r="P362" s="465">
        <v>34.119999999999997</v>
      </c>
      <c r="Q362" s="473">
        <v>13.65</v>
      </c>
      <c r="R362" s="474">
        <v>13.97</v>
      </c>
      <c r="S362" s="474">
        <v>14.03</v>
      </c>
      <c r="T362" s="474">
        <v>14.07</v>
      </c>
      <c r="U362" s="474">
        <v>14.13</v>
      </c>
      <c r="V362" s="475">
        <v>14.29</v>
      </c>
      <c r="W362" s="473">
        <v>13.65</v>
      </c>
      <c r="X362" s="474">
        <v>13.97</v>
      </c>
      <c r="Y362" s="474">
        <v>14.03</v>
      </c>
      <c r="Z362" s="474">
        <v>14.07</v>
      </c>
      <c r="AA362" s="474">
        <v>14.13</v>
      </c>
      <c r="AB362" s="475">
        <v>14.29</v>
      </c>
      <c r="AC362" s="481">
        <v>22.75</v>
      </c>
      <c r="AD362" s="481">
        <v>27.3</v>
      </c>
    </row>
    <row r="363" spans="1:30" x14ac:dyDescent="0.25">
      <c r="A363" s="442"/>
      <c r="B363" s="441"/>
      <c r="C363" s="458"/>
      <c r="D363" s="459"/>
      <c r="E363" s="459"/>
      <c r="F363" s="459"/>
      <c r="G363" s="459"/>
      <c r="H363" s="460"/>
      <c r="I363" s="458"/>
      <c r="J363" s="459"/>
      <c r="K363" s="459"/>
      <c r="L363" s="459"/>
      <c r="M363" s="459"/>
      <c r="N363" s="460"/>
      <c r="O363" s="465"/>
      <c r="P363" s="465"/>
      <c r="Q363" s="470"/>
      <c r="R363" s="471"/>
      <c r="S363" s="471"/>
      <c r="T363" s="471"/>
      <c r="U363" s="471"/>
      <c r="V363" s="472"/>
      <c r="W363" s="470"/>
      <c r="X363" s="471"/>
      <c r="Y363" s="471"/>
      <c r="Z363" s="471"/>
      <c r="AA363" s="471"/>
      <c r="AB363" s="472"/>
      <c r="AC363" s="480"/>
      <c r="AD363" s="480"/>
    </row>
    <row r="364" spans="1:30" x14ac:dyDescent="0.25">
      <c r="A364" s="442">
        <v>499</v>
      </c>
      <c r="B364" s="441">
        <v>430</v>
      </c>
      <c r="C364" s="458">
        <v>17.100000000000001</v>
      </c>
      <c r="D364" s="459">
        <v>17.5</v>
      </c>
      <c r="E364" s="459">
        <v>17.59</v>
      </c>
      <c r="F364" s="459">
        <v>17.63</v>
      </c>
      <c r="G364" s="459">
        <v>17.7</v>
      </c>
      <c r="H364" s="460">
        <v>17.899999999999999</v>
      </c>
      <c r="I364" s="458">
        <v>17.37</v>
      </c>
      <c r="J364" s="459">
        <v>17.78</v>
      </c>
      <c r="K364" s="459">
        <v>17.87</v>
      </c>
      <c r="L364" s="459">
        <v>17.91</v>
      </c>
      <c r="M364" s="459">
        <v>17.98</v>
      </c>
      <c r="N364" s="460">
        <v>18.190000000000001</v>
      </c>
      <c r="O364" s="465">
        <v>28.5</v>
      </c>
      <c r="P364" s="465">
        <v>34.200000000000003</v>
      </c>
      <c r="Q364" s="473">
        <v>13.68</v>
      </c>
      <c r="R364" s="474">
        <v>14</v>
      </c>
      <c r="S364" s="474">
        <v>14.07</v>
      </c>
      <c r="T364" s="474">
        <v>14.1</v>
      </c>
      <c r="U364" s="474">
        <v>14.16</v>
      </c>
      <c r="V364" s="475">
        <v>14.32</v>
      </c>
      <c r="W364" s="473">
        <v>13.68</v>
      </c>
      <c r="X364" s="474">
        <v>14</v>
      </c>
      <c r="Y364" s="474">
        <v>14.07</v>
      </c>
      <c r="Z364" s="474">
        <v>14.1</v>
      </c>
      <c r="AA364" s="474">
        <v>14.16</v>
      </c>
      <c r="AB364" s="475">
        <v>14.32</v>
      </c>
      <c r="AC364" s="481">
        <v>22.8</v>
      </c>
      <c r="AD364" s="481">
        <v>27.36</v>
      </c>
    </row>
    <row r="365" spans="1:30" x14ac:dyDescent="0.25">
      <c r="A365" s="442"/>
      <c r="B365" s="441"/>
      <c r="C365" s="458"/>
      <c r="D365" s="459"/>
      <c r="E365" s="459"/>
      <c r="F365" s="459"/>
      <c r="G365" s="459"/>
      <c r="H365" s="460"/>
      <c r="I365" s="458"/>
      <c r="J365" s="459"/>
      <c r="K365" s="459"/>
      <c r="L365" s="459"/>
      <c r="M365" s="459"/>
      <c r="N365" s="460"/>
      <c r="O365" s="465"/>
      <c r="P365" s="465"/>
      <c r="Q365" s="470"/>
      <c r="R365" s="471"/>
      <c r="S365" s="471"/>
      <c r="T365" s="471"/>
      <c r="U365" s="471"/>
      <c r="V365" s="472"/>
      <c r="W365" s="470"/>
      <c r="X365" s="471"/>
      <c r="Y365" s="471"/>
      <c r="Z365" s="471"/>
      <c r="AA365" s="471"/>
      <c r="AB365" s="472"/>
      <c r="AC365" s="480"/>
      <c r="AD365" s="480"/>
    </row>
    <row r="366" spans="1:30" x14ac:dyDescent="0.25">
      <c r="A366" s="442">
        <v>500</v>
      </c>
      <c r="B366" s="441">
        <v>431</v>
      </c>
      <c r="C366" s="458">
        <v>17.149999999999999</v>
      </c>
      <c r="D366" s="459">
        <v>17.54</v>
      </c>
      <c r="E366" s="459">
        <v>17.63</v>
      </c>
      <c r="F366" s="459">
        <v>17.66</v>
      </c>
      <c r="G366" s="459">
        <v>17.739999999999998</v>
      </c>
      <c r="H366" s="460">
        <v>17.940000000000001</v>
      </c>
      <c r="I366" s="458">
        <v>17.420000000000002</v>
      </c>
      <c r="J366" s="459">
        <v>17.82</v>
      </c>
      <c r="K366" s="459">
        <v>17.91</v>
      </c>
      <c r="L366" s="459">
        <v>17.95</v>
      </c>
      <c r="M366" s="459">
        <v>18.02</v>
      </c>
      <c r="N366" s="460">
        <v>18.22</v>
      </c>
      <c r="O366" s="465">
        <v>28.58</v>
      </c>
      <c r="P366" s="465">
        <v>34.299999999999997</v>
      </c>
      <c r="Q366" s="473">
        <v>13.72</v>
      </c>
      <c r="R366" s="474">
        <v>14.03</v>
      </c>
      <c r="S366" s="474">
        <v>14.1</v>
      </c>
      <c r="T366" s="474">
        <v>14.13</v>
      </c>
      <c r="U366" s="474">
        <v>14.19</v>
      </c>
      <c r="V366" s="475">
        <v>14.35</v>
      </c>
      <c r="W366" s="473">
        <v>13.72</v>
      </c>
      <c r="X366" s="474">
        <v>14.03</v>
      </c>
      <c r="Y366" s="474">
        <v>14.1</v>
      </c>
      <c r="Z366" s="474">
        <v>14.13</v>
      </c>
      <c r="AA366" s="474">
        <v>14.19</v>
      </c>
      <c r="AB366" s="475">
        <v>14.35</v>
      </c>
      <c r="AC366" s="481">
        <v>22.87</v>
      </c>
      <c r="AD366" s="481">
        <v>27.44</v>
      </c>
    </row>
    <row r="367" spans="1:30" x14ac:dyDescent="0.25">
      <c r="A367" s="442"/>
      <c r="B367" s="441"/>
      <c r="C367" s="458"/>
      <c r="D367" s="459"/>
      <c r="E367" s="459"/>
      <c r="F367" s="459"/>
      <c r="G367" s="459"/>
      <c r="H367" s="460"/>
      <c r="I367" s="458"/>
      <c r="J367" s="459"/>
      <c r="K367" s="459"/>
      <c r="L367" s="459"/>
      <c r="M367" s="459"/>
      <c r="N367" s="460"/>
      <c r="O367" s="465"/>
      <c r="P367" s="465"/>
      <c r="Q367" s="470"/>
      <c r="R367" s="471"/>
      <c r="S367" s="471"/>
      <c r="T367" s="471"/>
      <c r="U367" s="471"/>
      <c r="V367" s="472"/>
      <c r="W367" s="470"/>
      <c r="X367" s="471"/>
      <c r="Y367" s="471"/>
      <c r="Z367" s="471"/>
      <c r="AA367" s="471"/>
      <c r="AB367" s="472"/>
      <c r="AC367" s="480"/>
      <c r="AD367" s="480"/>
    </row>
    <row r="368" spans="1:30" x14ac:dyDescent="0.25">
      <c r="A368" s="442">
        <v>501</v>
      </c>
      <c r="B368" s="441">
        <v>432</v>
      </c>
      <c r="C368" s="458">
        <v>17.190000000000001</v>
      </c>
      <c r="D368" s="459">
        <v>17.59</v>
      </c>
      <c r="E368" s="459">
        <v>17.66</v>
      </c>
      <c r="F368" s="459">
        <v>17.7</v>
      </c>
      <c r="G368" s="459">
        <v>17.79</v>
      </c>
      <c r="H368" s="460">
        <v>17.98</v>
      </c>
      <c r="I368" s="458">
        <v>17.46</v>
      </c>
      <c r="J368" s="459">
        <v>17.87</v>
      </c>
      <c r="K368" s="459">
        <v>17.95</v>
      </c>
      <c r="L368" s="459">
        <v>17.98</v>
      </c>
      <c r="M368" s="459">
        <v>18.07</v>
      </c>
      <c r="N368" s="460">
        <v>18.260000000000002</v>
      </c>
      <c r="O368" s="465">
        <v>28.65</v>
      </c>
      <c r="P368" s="465">
        <v>34.380000000000003</v>
      </c>
      <c r="Q368" s="473">
        <v>13.75</v>
      </c>
      <c r="R368" s="474">
        <v>14.07</v>
      </c>
      <c r="S368" s="474">
        <v>14.13</v>
      </c>
      <c r="T368" s="474">
        <v>14.16</v>
      </c>
      <c r="U368" s="474">
        <v>14.23</v>
      </c>
      <c r="V368" s="475">
        <v>14.38</v>
      </c>
      <c r="W368" s="473">
        <v>13.75</v>
      </c>
      <c r="X368" s="474">
        <v>14.07</v>
      </c>
      <c r="Y368" s="474">
        <v>14.13</v>
      </c>
      <c r="Z368" s="474">
        <v>14.16</v>
      </c>
      <c r="AA368" s="474">
        <v>14.23</v>
      </c>
      <c r="AB368" s="475">
        <v>14.38</v>
      </c>
      <c r="AC368" s="481">
        <v>22.92</v>
      </c>
      <c r="AD368" s="481">
        <v>27.5</v>
      </c>
    </row>
    <row r="369" spans="1:30" x14ac:dyDescent="0.25">
      <c r="A369" s="442"/>
      <c r="B369" s="441"/>
      <c r="C369" s="458"/>
      <c r="D369" s="459"/>
      <c r="E369" s="459"/>
      <c r="F369" s="459"/>
      <c r="G369" s="459"/>
      <c r="H369" s="460"/>
      <c r="I369" s="458"/>
      <c r="J369" s="459"/>
      <c r="K369" s="459"/>
      <c r="L369" s="459"/>
      <c r="M369" s="459"/>
      <c r="N369" s="460"/>
      <c r="O369" s="465"/>
      <c r="P369" s="465"/>
      <c r="Q369" s="470"/>
      <c r="R369" s="471"/>
      <c r="S369" s="471"/>
      <c r="T369" s="471"/>
      <c r="U369" s="471"/>
      <c r="V369" s="472"/>
      <c r="W369" s="470"/>
      <c r="X369" s="471"/>
      <c r="Y369" s="471"/>
      <c r="Z369" s="471"/>
      <c r="AA369" s="471"/>
      <c r="AB369" s="472"/>
      <c r="AC369" s="480"/>
      <c r="AD369" s="480"/>
    </row>
    <row r="370" spans="1:30" x14ac:dyDescent="0.25">
      <c r="A370" s="442">
        <v>502</v>
      </c>
      <c r="B370" s="441">
        <v>433</v>
      </c>
      <c r="C370" s="458">
        <v>17.23</v>
      </c>
      <c r="D370" s="459">
        <v>17.63</v>
      </c>
      <c r="E370" s="459">
        <v>17.7</v>
      </c>
      <c r="F370" s="459">
        <v>17.739999999999998</v>
      </c>
      <c r="G370" s="459">
        <v>17.829999999999998</v>
      </c>
      <c r="H370" s="460">
        <v>18.03</v>
      </c>
      <c r="I370" s="458">
        <v>17.5</v>
      </c>
      <c r="J370" s="459">
        <v>17.91</v>
      </c>
      <c r="K370" s="459">
        <v>17.98</v>
      </c>
      <c r="L370" s="459">
        <v>18.02</v>
      </c>
      <c r="M370" s="459">
        <v>18.11</v>
      </c>
      <c r="N370" s="460">
        <v>18.309999999999999</v>
      </c>
      <c r="O370" s="465">
        <v>28.72</v>
      </c>
      <c r="P370" s="465">
        <v>34.46</v>
      </c>
      <c r="Q370" s="473">
        <v>13.78</v>
      </c>
      <c r="R370" s="474">
        <v>14.1</v>
      </c>
      <c r="S370" s="474">
        <v>14.16</v>
      </c>
      <c r="T370" s="474">
        <v>14.19</v>
      </c>
      <c r="U370" s="474">
        <v>14.26</v>
      </c>
      <c r="V370" s="475">
        <v>14.42</v>
      </c>
      <c r="W370" s="473">
        <v>13.78</v>
      </c>
      <c r="X370" s="474">
        <v>14.1</v>
      </c>
      <c r="Y370" s="474">
        <v>14.16</v>
      </c>
      <c r="Z370" s="474">
        <v>14.19</v>
      </c>
      <c r="AA370" s="474">
        <v>14.26</v>
      </c>
      <c r="AB370" s="475">
        <v>14.42</v>
      </c>
      <c r="AC370" s="481">
        <v>22.97</v>
      </c>
      <c r="AD370" s="481">
        <v>27.56</v>
      </c>
    </row>
    <row r="371" spans="1:30" x14ac:dyDescent="0.25">
      <c r="A371" s="442"/>
      <c r="B371" s="441"/>
      <c r="C371" s="458"/>
      <c r="D371" s="459"/>
      <c r="E371" s="459"/>
      <c r="F371" s="459"/>
      <c r="G371" s="459"/>
      <c r="H371" s="460"/>
      <c r="I371" s="458"/>
      <c r="J371" s="459"/>
      <c r="K371" s="459"/>
      <c r="L371" s="459"/>
      <c r="M371" s="459"/>
      <c r="N371" s="460"/>
      <c r="O371" s="465"/>
      <c r="P371" s="465"/>
      <c r="Q371" s="470"/>
      <c r="R371" s="471"/>
      <c r="S371" s="471"/>
      <c r="T371" s="471"/>
      <c r="U371" s="471"/>
      <c r="V371" s="472"/>
      <c r="W371" s="470"/>
      <c r="X371" s="471"/>
      <c r="Y371" s="471"/>
      <c r="Z371" s="471"/>
      <c r="AA371" s="471"/>
      <c r="AB371" s="472"/>
      <c r="AC371" s="480"/>
      <c r="AD371" s="480"/>
    </row>
    <row r="372" spans="1:30" x14ac:dyDescent="0.25">
      <c r="A372" s="442">
        <v>503</v>
      </c>
      <c r="B372" s="441">
        <v>434</v>
      </c>
      <c r="C372" s="458">
        <v>17.260000000000002</v>
      </c>
      <c r="D372" s="459">
        <v>17.66</v>
      </c>
      <c r="E372" s="459">
        <v>17.739999999999998</v>
      </c>
      <c r="F372" s="459">
        <v>17.79</v>
      </c>
      <c r="G372" s="459">
        <v>17.86</v>
      </c>
      <c r="H372" s="460">
        <v>18.059999999999999</v>
      </c>
      <c r="I372" s="458">
        <v>17.54</v>
      </c>
      <c r="J372" s="459">
        <v>17.95</v>
      </c>
      <c r="K372" s="459">
        <v>18.02</v>
      </c>
      <c r="L372" s="459">
        <v>18.07</v>
      </c>
      <c r="M372" s="459">
        <v>18.149999999999999</v>
      </c>
      <c r="N372" s="460">
        <v>18.350000000000001</v>
      </c>
      <c r="O372" s="465">
        <v>28.77</v>
      </c>
      <c r="P372" s="465">
        <v>34.520000000000003</v>
      </c>
      <c r="Q372" s="473">
        <v>13.81</v>
      </c>
      <c r="R372" s="474">
        <v>14.13</v>
      </c>
      <c r="S372" s="474">
        <v>14.19</v>
      </c>
      <c r="T372" s="474">
        <v>14.23</v>
      </c>
      <c r="U372" s="474">
        <v>14.29</v>
      </c>
      <c r="V372" s="475">
        <v>14.45</v>
      </c>
      <c r="W372" s="473">
        <v>13.81</v>
      </c>
      <c r="X372" s="474">
        <v>14.13</v>
      </c>
      <c r="Y372" s="474">
        <v>14.19</v>
      </c>
      <c r="Z372" s="474">
        <v>14.23</v>
      </c>
      <c r="AA372" s="474">
        <v>14.29</v>
      </c>
      <c r="AB372" s="475">
        <v>14.45</v>
      </c>
      <c r="AC372" s="481">
        <v>23.02</v>
      </c>
      <c r="AD372" s="481">
        <v>27.62</v>
      </c>
    </row>
    <row r="373" spans="1:30" x14ac:dyDescent="0.25">
      <c r="A373" s="442"/>
      <c r="B373" s="441"/>
      <c r="C373" s="458"/>
      <c r="D373" s="459"/>
      <c r="E373" s="459"/>
      <c r="F373" s="459"/>
      <c r="G373" s="459"/>
      <c r="H373" s="460"/>
      <c r="I373" s="458"/>
      <c r="J373" s="459"/>
      <c r="K373" s="459"/>
      <c r="L373" s="459"/>
      <c r="M373" s="459"/>
      <c r="N373" s="460"/>
      <c r="O373" s="465"/>
      <c r="P373" s="465"/>
      <c r="Q373" s="470"/>
      <c r="R373" s="471"/>
      <c r="S373" s="471"/>
      <c r="T373" s="471"/>
      <c r="U373" s="471"/>
      <c r="V373" s="472"/>
      <c r="W373" s="470"/>
      <c r="X373" s="471"/>
      <c r="Y373" s="471"/>
      <c r="Z373" s="471"/>
      <c r="AA373" s="471"/>
      <c r="AB373" s="472"/>
      <c r="AC373" s="480"/>
      <c r="AD373" s="480"/>
    </row>
    <row r="374" spans="1:30" x14ac:dyDescent="0.25">
      <c r="A374" s="442">
        <v>504</v>
      </c>
      <c r="B374" s="441">
        <v>434</v>
      </c>
      <c r="C374" s="458">
        <v>17.260000000000002</v>
      </c>
      <c r="D374" s="459">
        <v>17.66</v>
      </c>
      <c r="E374" s="459">
        <v>17.739999999999998</v>
      </c>
      <c r="F374" s="459">
        <v>17.79</v>
      </c>
      <c r="G374" s="459">
        <v>17.86</v>
      </c>
      <c r="H374" s="460">
        <v>18.059999999999999</v>
      </c>
      <c r="I374" s="458">
        <v>17.54</v>
      </c>
      <c r="J374" s="459">
        <v>17.95</v>
      </c>
      <c r="K374" s="459">
        <v>18.02</v>
      </c>
      <c r="L374" s="459">
        <v>18.07</v>
      </c>
      <c r="M374" s="459">
        <v>18.149999999999999</v>
      </c>
      <c r="N374" s="460">
        <v>18.350000000000001</v>
      </c>
      <c r="O374" s="465">
        <v>28.77</v>
      </c>
      <c r="P374" s="465">
        <v>34.520000000000003</v>
      </c>
      <c r="Q374" s="473">
        <v>13.81</v>
      </c>
      <c r="R374" s="474">
        <v>14.13</v>
      </c>
      <c r="S374" s="474">
        <v>14.19</v>
      </c>
      <c r="T374" s="474">
        <v>14.23</v>
      </c>
      <c r="U374" s="474">
        <v>14.29</v>
      </c>
      <c r="V374" s="475">
        <v>14.45</v>
      </c>
      <c r="W374" s="473">
        <v>13.81</v>
      </c>
      <c r="X374" s="474">
        <v>14.13</v>
      </c>
      <c r="Y374" s="474">
        <v>14.19</v>
      </c>
      <c r="Z374" s="474">
        <v>14.23</v>
      </c>
      <c r="AA374" s="474">
        <v>14.29</v>
      </c>
      <c r="AB374" s="475">
        <v>14.45</v>
      </c>
      <c r="AC374" s="481">
        <v>23.02</v>
      </c>
      <c r="AD374" s="481">
        <v>27.62</v>
      </c>
    </row>
    <row r="375" spans="1:30" x14ac:dyDescent="0.25">
      <c r="A375" s="442"/>
      <c r="B375" s="441"/>
      <c r="C375" s="458"/>
      <c r="D375" s="459"/>
      <c r="E375" s="459"/>
      <c r="F375" s="459"/>
      <c r="G375" s="459"/>
      <c r="H375" s="460"/>
      <c r="I375" s="458"/>
      <c r="J375" s="459"/>
      <c r="K375" s="459"/>
      <c r="L375" s="459"/>
      <c r="M375" s="459"/>
      <c r="N375" s="460"/>
      <c r="O375" s="465"/>
      <c r="P375" s="465"/>
      <c r="Q375" s="470"/>
      <c r="R375" s="471"/>
      <c r="S375" s="471"/>
      <c r="T375" s="471"/>
      <c r="U375" s="471"/>
      <c r="V375" s="472"/>
      <c r="W375" s="470"/>
      <c r="X375" s="471"/>
      <c r="Y375" s="471"/>
      <c r="Z375" s="471"/>
      <c r="AA375" s="471"/>
      <c r="AB375" s="472"/>
      <c r="AC375" s="480"/>
      <c r="AD375" s="480"/>
    </row>
    <row r="376" spans="1:30" x14ac:dyDescent="0.25">
      <c r="A376" s="442">
        <v>505</v>
      </c>
      <c r="B376" s="441">
        <v>435</v>
      </c>
      <c r="C376" s="458">
        <v>17.3</v>
      </c>
      <c r="D376" s="459">
        <v>17.7</v>
      </c>
      <c r="E376" s="459">
        <v>17.79</v>
      </c>
      <c r="F376" s="459">
        <v>17.829999999999998</v>
      </c>
      <c r="G376" s="459">
        <v>17.899999999999999</v>
      </c>
      <c r="H376" s="460">
        <v>18.100000000000001</v>
      </c>
      <c r="I376" s="458">
        <v>17.579999999999998</v>
      </c>
      <c r="J376" s="459">
        <v>17.98</v>
      </c>
      <c r="K376" s="459">
        <v>18.07</v>
      </c>
      <c r="L376" s="459">
        <v>18.11</v>
      </c>
      <c r="M376" s="459">
        <v>18.190000000000001</v>
      </c>
      <c r="N376" s="460">
        <v>18.39</v>
      </c>
      <c r="O376" s="465">
        <v>28.83</v>
      </c>
      <c r="P376" s="465">
        <v>34.6</v>
      </c>
      <c r="Q376" s="473">
        <v>13.84</v>
      </c>
      <c r="R376" s="474">
        <v>14.16</v>
      </c>
      <c r="S376" s="474">
        <v>14.23</v>
      </c>
      <c r="T376" s="474">
        <v>14.26</v>
      </c>
      <c r="U376" s="474">
        <v>14.32</v>
      </c>
      <c r="V376" s="475">
        <v>14.48</v>
      </c>
      <c r="W376" s="473">
        <v>13.84</v>
      </c>
      <c r="X376" s="474">
        <v>14.16</v>
      </c>
      <c r="Y376" s="474">
        <v>14.23</v>
      </c>
      <c r="Z376" s="474">
        <v>14.26</v>
      </c>
      <c r="AA376" s="474">
        <v>14.32</v>
      </c>
      <c r="AB376" s="475">
        <v>14.48</v>
      </c>
      <c r="AC376" s="481">
        <v>23.07</v>
      </c>
      <c r="AD376" s="481">
        <v>27.68</v>
      </c>
    </row>
    <row r="377" spans="1:30" x14ac:dyDescent="0.25">
      <c r="A377" s="442"/>
      <c r="B377" s="441"/>
      <c r="C377" s="458"/>
      <c r="D377" s="459"/>
      <c r="E377" s="459"/>
      <c r="F377" s="459"/>
      <c r="G377" s="459"/>
      <c r="H377" s="460"/>
      <c r="I377" s="458"/>
      <c r="J377" s="459"/>
      <c r="K377" s="459"/>
      <c r="L377" s="459"/>
      <c r="M377" s="459"/>
      <c r="N377" s="460"/>
      <c r="O377" s="465"/>
      <c r="P377" s="465"/>
      <c r="Q377" s="470"/>
      <c r="R377" s="471"/>
      <c r="S377" s="471"/>
      <c r="T377" s="471"/>
      <c r="U377" s="471"/>
      <c r="V377" s="472"/>
      <c r="W377" s="470"/>
      <c r="X377" s="471"/>
      <c r="Y377" s="471"/>
      <c r="Z377" s="471"/>
      <c r="AA377" s="471"/>
      <c r="AB377" s="472"/>
      <c r="AC377" s="480"/>
      <c r="AD377" s="480"/>
    </row>
    <row r="378" spans="1:30" x14ac:dyDescent="0.25">
      <c r="A378" s="442">
        <v>506</v>
      </c>
      <c r="B378" s="441">
        <v>436</v>
      </c>
      <c r="C378" s="458">
        <v>17.350000000000001</v>
      </c>
      <c r="D378" s="459">
        <v>17.739999999999998</v>
      </c>
      <c r="E378" s="459">
        <v>17.829999999999998</v>
      </c>
      <c r="F378" s="459">
        <v>17.86</v>
      </c>
      <c r="G378" s="459">
        <v>17.940000000000001</v>
      </c>
      <c r="H378" s="460">
        <v>18.14</v>
      </c>
      <c r="I378" s="458">
        <v>17.63</v>
      </c>
      <c r="J378" s="459">
        <v>18.02</v>
      </c>
      <c r="K378" s="459">
        <v>18.11</v>
      </c>
      <c r="L378" s="459">
        <v>18.149999999999999</v>
      </c>
      <c r="M378" s="459">
        <v>18.22</v>
      </c>
      <c r="N378" s="460">
        <v>18.43</v>
      </c>
      <c r="O378" s="465">
        <v>28.92</v>
      </c>
      <c r="P378" s="465">
        <v>34.700000000000003</v>
      </c>
      <c r="Q378" s="473">
        <v>13.88</v>
      </c>
      <c r="R378" s="474">
        <v>14.19</v>
      </c>
      <c r="S378" s="474">
        <v>14.26</v>
      </c>
      <c r="T378" s="474">
        <v>14.29</v>
      </c>
      <c r="U378" s="474">
        <v>14.35</v>
      </c>
      <c r="V378" s="475">
        <v>14.51</v>
      </c>
      <c r="W378" s="473">
        <v>13.88</v>
      </c>
      <c r="X378" s="474">
        <v>14.19</v>
      </c>
      <c r="Y378" s="474">
        <v>14.26</v>
      </c>
      <c r="Z378" s="474">
        <v>14.29</v>
      </c>
      <c r="AA378" s="474">
        <v>14.35</v>
      </c>
      <c r="AB378" s="475">
        <v>14.51</v>
      </c>
      <c r="AC378" s="481">
        <v>23.13</v>
      </c>
      <c r="AD378" s="481">
        <v>27.76</v>
      </c>
    </row>
    <row r="379" spans="1:30" x14ac:dyDescent="0.25">
      <c r="A379" s="442"/>
      <c r="B379" s="441"/>
      <c r="C379" s="458"/>
      <c r="D379" s="459"/>
      <c r="E379" s="459"/>
      <c r="F379" s="459"/>
      <c r="G379" s="459"/>
      <c r="H379" s="460"/>
      <c r="I379" s="458"/>
      <c r="J379" s="459"/>
      <c r="K379" s="459"/>
      <c r="L379" s="459"/>
      <c r="M379" s="459"/>
      <c r="N379" s="460"/>
      <c r="O379" s="465"/>
      <c r="P379" s="465"/>
      <c r="Q379" s="470"/>
      <c r="R379" s="471"/>
      <c r="S379" s="471"/>
      <c r="T379" s="471"/>
      <c r="U379" s="471"/>
      <c r="V379" s="472"/>
      <c r="W379" s="470"/>
      <c r="X379" s="471"/>
      <c r="Y379" s="471"/>
      <c r="Z379" s="471"/>
      <c r="AA379" s="471"/>
      <c r="AB379" s="472"/>
      <c r="AC379" s="480"/>
      <c r="AD379" s="480"/>
    </row>
    <row r="380" spans="1:30" x14ac:dyDescent="0.25">
      <c r="A380" s="442">
        <v>507</v>
      </c>
      <c r="B380" s="441">
        <v>437</v>
      </c>
      <c r="C380" s="458">
        <v>17.39</v>
      </c>
      <c r="D380" s="459">
        <v>17.79</v>
      </c>
      <c r="E380" s="459">
        <v>17.86</v>
      </c>
      <c r="F380" s="459">
        <v>17.899999999999999</v>
      </c>
      <c r="G380" s="459">
        <v>17.98</v>
      </c>
      <c r="H380" s="460">
        <v>18.18</v>
      </c>
      <c r="I380" s="458">
        <v>17.670000000000002</v>
      </c>
      <c r="J380" s="459">
        <v>18.07</v>
      </c>
      <c r="K380" s="459">
        <v>18.149999999999999</v>
      </c>
      <c r="L380" s="459">
        <v>18.190000000000001</v>
      </c>
      <c r="M380" s="459">
        <v>18.260000000000002</v>
      </c>
      <c r="N380" s="460">
        <v>18.47</v>
      </c>
      <c r="O380" s="465">
        <v>28.98</v>
      </c>
      <c r="P380" s="465">
        <v>34.78</v>
      </c>
      <c r="Q380" s="473">
        <v>13.91</v>
      </c>
      <c r="R380" s="474">
        <v>14.23</v>
      </c>
      <c r="S380" s="474">
        <v>14.29</v>
      </c>
      <c r="T380" s="474">
        <v>14.32</v>
      </c>
      <c r="U380" s="474">
        <v>14.38</v>
      </c>
      <c r="V380" s="475">
        <v>14.54</v>
      </c>
      <c r="W380" s="473">
        <v>13.91</v>
      </c>
      <c r="X380" s="474">
        <v>14.23</v>
      </c>
      <c r="Y380" s="474">
        <v>14.29</v>
      </c>
      <c r="Z380" s="474">
        <v>14.32</v>
      </c>
      <c r="AA380" s="474">
        <v>14.38</v>
      </c>
      <c r="AB380" s="475">
        <v>14.54</v>
      </c>
      <c r="AC380" s="481">
        <v>23.18</v>
      </c>
      <c r="AD380" s="481">
        <v>27.82</v>
      </c>
    </row>
    <row r="381" spans="1:30" x14ac:dyDescent="0.25">
      <c r="A381" s="442"/>
      <c r="B381" s="441"/>
      <c r="C381" s="458"/>
      <c r="D381" s="459"/>
      <c r="E381" s="459"/>
      <c r="F381" s="459"/>
      <c r="G381" s="459"/>
      <c r="H381" s="460"/>
      <c r="I381" s="458"/>
      <c r="J381" s="459"/>
      <c r="K381" s="459"/>
      <c r="L381" s="459"/>
      <c r="M381" s="459"/>
      <c r="N381" s="460"/>
      <c r="O381" s="465"/>
      <c r="P381" s="465"/>
      <c r="Q381" s="470"/>
      <c r="R381" s="471"/>
      <c r="S381" s="471"/>
      <c r="T381" s="471"/>
      <c r="U381" s="471"/>
      <c r="V381" s="472"/>
      <c r="W381" s="470"/>
      <c r="X381" s="471"/>
      <c r="Y381" s="471"/>
      <c r="Z381" s="471"/>
      <c r="AA381" s="471"/>
      <c r="AB381" s="472"/>
      <c r="AC381" s="480"/>
      <c r="AD381" s="480"/>
    </row>
    <row r="382" spans="1:30" x14ac:dyDescent="0.25">
      <c r="A382" s="442">
        <v>508</v>
      </c>
      <c r="B382" s="441">
        <v>437</v>
      </c>
      <c r="C382" s="458">
        <v>17.39</v>
      </c>
      <c r="D382" s="459">
        <v>17.79</v>
      </c>
      <c r="E382" s="459">
        <v>17.86</v>
      </c>
      <c r="F382" s="459">
        <v>17.899999999999999</v>
      </c>
      <c r="G382" s="459">
        <v>17.98</v>
      </c>
      <c r="H382" s="460">
        <v>18.18</v>
      </c>
      <c r="I382" s="458">
        <v>17.670000000000002</v>
      </c>
      <c r="J382" s="459">
        <v>18.07</v>
      </c>
      <c r="K382" s="459">
        <v>18.149999999999999</v>
      </c>
      <c r="L382" s="459">
        <v>18.190000000000001</v>
      </c>
      <c r="M382" s="459">
        <v>18.260000000000002</v>
      </c>
      <c r="N382" s="460">
        <v>18.47</v>
      </c>
      <c r="O382" s="465">
        <v>28.98</v>
      </c>
      <c r="P382" s="465">
        <v>34.78</v>
      </c>
      <c r="Q382" s="473">
        <v>13.91</v>
      </c>
      <c r="R382" s="474">
        <v>14.23</v>
      </c>
      <c r="S382" s="474">
        <v>14.29</v>
      </c>
      <c r="T382" s="474">
        <v>14.32</v>
      </c>
      <c r="U382" s="474">
        <v>14.38</v>
      </c>
      <c r="V382" s="475">
        <v>14.54</v>
      </c>
      <c r="W382" s="473">
        <v>13.91</v>
      </c>
      <c r="X382" s="474">
        <v>14.23</v>
      </c>
      <c r="Y382" s="474">
        <v>14.29</v>
      </c>
      <c r="Z382" s="474">
        <v>14.32</v>
      </c>
      <c r="AA382" s="474">
        <v>14.38</v>
      </c>
      <c r="AB382" s="475">
        <v>14.54</v>
      </c>
      <c r="AC382" s="481">
        <v>23.18</v>
      </c>
      <c r="AD382" s="481">
        <v>27.82</v>
      </c>
    </row>
    <row r="383" spans="1:30" x14ac:dyDescent="0.25">
      <c r="A383" s="442"/>
      <c r="B383" s="441"/>
      <c r="C383" s="458"/>
      <c r="D383" s="459"/>
      <c r="E383" s="459"/>
      <c r="F383" s="459"/>
      <c r="G383" s="459"/>
      <c r="H383" s="460"/>
      <c r="I383" s="458"/>
      <c r="J383" s="459"/>
      <c r="K383" s="459"/>
      <c r="L383" s="459"/>
      <c r="M383" s="459"/>
      <c r="N383" s="460"/>
      <c r="O383" s="465"/>
      <c r="P383" s="465"/>
      <c r="Q383" s="470"/>
      <c r="R383" s="471"/>
      <c r="S383" s="471"/>
      <c r="T383" s="471"/>
      <c r="U383" s="471"/>
      <c r="V383" s="472"/>
      <c r="W383" s="470"/>
      <c r="X383" s="471"/>
      <c r="Y383" s="471"/>
      <c r="Z383" s="471"/>
      <c r="AA383" s="471"/>
      <c r="AB383" s="472"/>
      <c r="AC383" s="480"/>
      <c r="AD383" s="480"/>
    </row>
    <row r="384" spans="1:30" x14ac:dyDescent="0.25">
      <c r="A384" s="442">
        <v>509</v>
      </c>
      <c r="B384" s="441">
        <v>438</v>
      </c>
      <c r="C384" s="458">
        <v>17.43</v>
      </c>
      <c r="D384" s="459">
        <v>17.829999999999998</v>
      </c>
      <c r="E384" s="459">
        <v>17.899999999999999</v>
      </c>
      <c r="F384" s="459">
        <v>17.940000000000001</v>
      </c>
      <c r="G384" s="459">
        <v>18.03</v>
      </c>
      <c r="H384" s="460">
        <v>18.23</v>
      </c>
      <c r="I384" s="458">
        <v>17.7</v>
      </c>
      <c r="J384" s="459">
        <v>18.11</v>
      </c>
      <c r="K384" s="459">
        <v>18.190000000000001</v>
      </c>
      <c r="L384" s="459">
        <v>18.22</v>
      </c>
      <c r="M384" s="459">
        <v>18.309999999999999</v>
      </c>
      <c r="N384" s="460">
        <v>18.52</v>
      </c>
      <c r="O384" s="465">
        <v>29.05</v>
      </c>
      <c r="P384" s="465">
        <v>34.86</v>
      </c>
      <c r="Q384" s="473">
        <v>13.94</v>
      </c>
      <c r="R384" s="474">
        <v>14.26</v>
      </c>
      <c r="S384" s="474">
        <v>14.32</v>
      </c>
      <c r="T384" s="474">
        <v>14.35</v>
      </c>
      <c r="U384" s="474">
        <v>14.42</v>
      </c>
      <c r="V384" s="475">
        <v>14.58</v>
      </c>
      <c r="W384" s="473">
        <v>13.94</v>
      </c>
      <c r="X384" s="474">
        <v>14.26</v>
      </c>
      <c r="Y384" s="474">
        <v>14.32</v>
      </c>
      <c r="Z384" s="474">
        <v>14.35</v>
      </c>
      <c r="AA384" s="474">
        <v>14.42</v>
      </c>
      <c r="AB384" s="475">
        <v>14.58</v>
      </c>
      <c r="AC384" s="481">
        <v>23.23</v>
      </c>
      <c r="AD384" s="481">
        <v>27.88</v>
      </c>
    </row>
    <row r="385" spans="1:30" x14ac:dyDescent="0.25">
      <c r="A385" s="442"/>
      <c r="B385" s="441"/>
      <c r="C385" s="458"/>
      <c r="D385" s="459"/>
      <c r="E385" s="459"/>
      <c r="F385" s="459"/>
      <c r="G385" s="459"/>
      <c r="H385" s="460"/>
      <c r="I385" s="458"/>
      <c r="J385" s="459"/>
      <c r="K385" s="459"/>
      <c r="L385" s="459"/>
      <c r="M385" s="459"/>
      <c r="N385" s="460"/>
      <c r="O385" s="465"/>
      <c r="P385" s="465"/>
      <c r="Q385" s="470"/>
      <c r="R385" s="471"/>
      <c r="S385" s="471"/>
      <c r="T385" s="471"/>
      <c r="U385" s="471"/>
      <c r="V385" s="472"/>
      <c r="W385" s="470"/>
      <c r="X385" s="471"/>
      <c r="Y385" s="471"/>
      <c r="Z385" s="471"/>
      <c r="AA385" s="471"/>
      <c r="AB385" s="472"/>
      <c r="AC385" s="480"/>
      <c r="AD385" s="480"/>
    </row>
    <row r="386" spans="1:30" x14ac:dyDescent="0.25">
      <c r="A386" s="442">
        <v>510</v>
      </c>
      <c r="B386" s="441">
        <v>439</v>
      </c>
      <c r="C386" s="458">
        <v>17.46</v>
      </c>
      <c r="D386" s="459">
        <v>17.86</v>
      </c>
      <c r="E386" s="459">
        <v>17.940000000000001</v>
      </c>
      <c r="F386" s="459">
        <v>17.98</v>
      </c>
      <c r="G386" s="459">
        <v>18.059999999999999</v>
      </c>
      <c r="H386" s="460">
        <v>18.260000000000002</v>
      </c>
      <c r="I386" s="458">
        <v>17.739999999999998</v>
      </c>
      <c r="J386" s="459">
        <v>18.149999999999999</v>
      </c>
      <c r="K386" s="459">
        <v>18.22</v>
      </c>
      <c r="L386" s="459">
        <v>18.260000000000002</v>
      </c>
      <c r="M386" s="459">
        <v>18.350000000000001</v>
      </c>
      <c r="N386" s="460">
        <v>18.55</v>
      </c>
      <c r="O386" s="465">
        <v>29.1</v>
      </c>
      <c r="P386" s="465">
        <v>34.92</v>
      </c>
      <c r="Q386" s="473">
        <v>13.97</v>
      </c>
      <c r="R386" s="474">
        <v>14.29</v>
      </c>
      <c r="S386" s="474">
        <v>14.35</v>
      </c>
      <c r="T386" s="474">
        <v>14.38</v>
      </c>
      <c r="U386" s="474">
        <v>14.45</v>
      </c>
      <c r="V386" s="475">
        <v>14.61</v>
      </c>
      <c r="W386" s="473">
        <v>13.97</v>
      </c>
      <c r="X386" s="474">
        <v>14.29</v>
      </c>
      <c r="Y386" s="474">
        <v>14.35</v>
      </c>
      <c r="Z386" s="474">
        <v>14.38</v>
      </c>
      <c r="AA386" s="474">
        <v>14.45</v>
      </c>
      <c r="AB386" s="475">
        <v>14.61</v>
      </c>
      <c r="AC386" s="481">
        <v>23.28</v>
      </c>
      <c r="AD386" s="481">
        <v>27.94</v>
      </c>
    </row>
    <row r="387" spans="1:30" x14ac:dyDescent="0.25">
      <c r="A387" s="442"/>
      <c r="B387" s="441"/>
      <c r="C387" s="458"/>
      <c r="D387" s="459"/>
      <c r="E387" s="459"/>
      <c r="F387" s="459"/>
      <c r="G387" s="459"/>
      <c r="H387" s="460"/>
      <c r="I387" s="458"/>
      <c r="J387" s="459"/>
      <c r="K387" s="459"/>
      <c r="L387" s="459"/>
      <c r="M387" s="459"/>
      <c r="N387" s="460"/>
      <c r="O387" s="465"/>
      <c r="P387" s="465"/>
      <c r="Q387" s="470"/>
      <c r="R387" s="471"/>
      <c r="S387" s="471"/>
      <c r="T387" s="471"/>
      <c r="U387" s="471"/>
      <c r="V387" s="472"/>
      <c r="W387" s="470"/>
      <c r="X387" s="471"/>
      <c r="Y387" s="471"/>
      <c r="Z387" s="471"/>
      <c r="AA387" s="471"/>
      <c r="AB387" s="472"/>
      <c r="AC387" s="480"/>
      <c r="AD387" s="480"/>
    </row>
    <row r="388" spans="1:30" x14ac:dyDescent="0.25">
      <c r="A388" s="442">
        <v>511</v>
      </c>
      <c r="B388" s="441">
        <v>440</v>
      </c>
      <c r="C388" s="458">
        <v>17.5</v>
      </c>
      <c r="D388" s="459">
        <v>17.899999999999999</v>
      </c>
      <c r="E388" s="459">
        <v>17.98</v>
      </c>
      <c r="F388" s="459">
        <v>18.03</v>
      </c>
      <c r="G388" s="459">
        <v>18.100000000000001</v>
      </c>
      <c r="H388" s="460">
        <v>18.3</v>
      </c>
      <c r="I388" s="458">
        <v>17.78</v>
      </c>
      <c r="J388" s="459">
        <v>18.190000000000001</v>
      </c>
      <c r="K388" s="459">
        <v>18.260000000000002</v>
      </c>
      <c r="L388" s="459">
        <v>18.309999999999999</v>
      </c>
      <c r="M388" s="459">
        <v>18.39</v>
      </c>
      <c r="N388" s="460">
        <v>18.59</v>
      </c>
      <c r="O388" s="465">
        <v>29.17</v>
      </c>
      <c r="P388" s="465">
        <v>35</v>
      </c>
      <c r="Q388" s="473">
        <v>14</v>
      </c>
      <c r="R388" s="474">
        <v>14.32</v>
      </c>
      <c r="S388" s="474">
        <v>14.38</v>
      </c>
      <c r="T388" s="474">
        <v>14.42</v>
      </c>
      <c r="U388" s="474">
        <v>14.48</v>
      </c>
      <c r="V388" s="475">
        <v>14.64</v>
      </c>
      <c r="W388" s="473">
        <v>14</v>
      </c>
      <c r="X388" s="474">
        <v>14.32</v>
      </c>
      <c r="Y388" s="474">
        <v>14.38</v>
      </c>
      <c r="Z388" s="474">
        <v>14.42</v>
      </c>
      <c r="AA388" s="474">
        <v>14.48</v>
      </c>
      <c r="AB388" s="475">
        <v>14.64</v>
      </c>
      <c r="AC388" s="481">
        <v>23.33</v>
      </c>
      <c r="AD388" s="481">
        <v>28</v>
      </c>
    </row>
    <row r="389" spans="1:30" x14ac:dyDescent="0.25">
      <c r="A389" s="442"/>
      <c r="B389" s="441"/>
      <c r="C389" s="458"/>
      <c r="D389" s="459"/>
      <c r="E389" s="459"/>
      <c r="F389" s="459"/>
      <c r="G389" s="459"/>
      <c r="H389" s="460"/>
      <c r="I389" s="458"/>
      <c r="J389" s="459"/>
      <c r="K389" s="459"/>
      <c r="L389" s="459"/>
      <c r="M389" s="459"/>
      <c r="N389" s="460"/>
      <c r="O389" s="465"/>
      <c r="P389" s="465"/>
      <c r="Q389" s="470"/>
      <c r="R389" s="471"/>
      <c r="S389" s="471"/>
      <c r="T389" s="471"/>
      <c r="U389" s="471"/>
      <c r="V389" s="472"/>
      <c r="W389" s="470"/>
      <c r="X389" s="471"/>
      <c r="Y389" s="471"/>
      <c r="Z389" s="471"/>
      <c r="AA389" s="471"/>
      <c r="AB389" s="472"/>
      <c r="AC389" s="480"/>
      <c r="AD389" s="480"/>
    </row>
    <row r="390" spans="1:30" x14ac:dyDescent="0.25">
      <c r="A390" s="442">
        <v>512</v>
      </c>
      <c r="B390" s="441">
        <v>440</v>
      </c>
      <c r="C390" s="458">
        <v>17.5</v>
      </c>
      <c r="D390" s="459">
        <v>17.899999999999999</v>
      </c>
      <c r="E390" s="459">
        <v>17.98</v>
      </c>
      <c r="F390" s="459">
        <v>18.03</v>
      </c>
      <c r="G390" s="459">
        <v>18.100000000000001</v>
      </c>
      <c r="H390" s="460">
        <v>18.3</v>
      </c>
      <c r="I390" s="458">
        <v>17.78</v>
      </c>
      <c r="J390" s="459">
        <v>18.190000000000001</v>
      </c>
      <c r="K390" s="459">
        <v>18.260000000000002</v>
      </c>
      <c r="L390" s="459">
        <v>18.309999999999999</v>
      </c>
      <c r="M390" s="459">
        <v>18.39</v>
      </c>
      <c r="N390" s="460">
        <v>18.59</v>
      </c>
      <c r="O390" s="465">
        <v>29.17</v>
      </c>
      <c r="P390" s="465">
        <v>35</v>
      </c>
      <c r="Q390" s="473">
        <v>14</v>
      </c>
      <c r="R390" s="474">
        <v>14.32</v>
      </c>
      <c r="S390" s="474">
        <v>14.38</v>
      </c>
      <c r="T390" s="474">
        <v>14.42</v>
      </c>
      <c r="U390" s="474">
        <v>14.48</v>
      </c>
      <c r="V390" s="475">
        <v>14.64</v>
      </c>
      <c r="W390" s="473">
        <v>14</v>
      </c>
      <c r="X390" s="474">
        <v>14.32</v>
      </c>
      <c r="Y390" s="474">
        <v>14.38</v>
      </c>
      <c r="Z390" s="474">
        <v>14.42</v>
      </c>
      <c r="AA390" s="474">
        <v>14.48</v>
      </c>
      <c r="AB390" s="475">
        <v>14.64</v>
      </c>
      <c r="AC390" s="481">
        <v>23.33</v>
      </c>
      <c r="AD390" s="481">
        <v>28</v>
      </c>
    </row>
    <row r="391" spans="1:30" x14ac:dyDescent="0.25">
      <c r="A391" s="442"/>
      <c r="B391" s="441"/>
      <c r="C391" s="458"/>
      <c r="D391" s="459"/>
      <c r="E391" s="459"/>
      <c r="F391" s="459"/>
      <c r="G391" s="459"/>
      <c r="H391" s="460"/>
      <c r="I391" s="458"/>
      <c r="J391" s="459"/>
      <c r="K391" s="459"/>
      <c r="L391" s="459"/>
      <c r="M391" s="459"/>
      <c r="N391" s="460"/>
      <c r="O391" s="465"/>
      <c r="P391" s="465"/>
      <c r="Q391" s="470"/>
      <c r="R391" s="471"/>
      <c r="S391" s="471"/>
      <c r="T391" s="471"/>
      <c r="U391" s="471"/>
      <c r="V391" s="472"/>
      <c r="W391" s="470"/>
      <c r="X391" s="471"/>
      <c r="Y391" s="471"/>
      <c r="Z391" s="471"/>
      <c r="AA391" s="471"/>
      <c r="AB391" s="472"/>
      <c r="AC391" s="480"/>
      <c r="AD391" s="480"/>
    </row>
    <row r="392" spans="1:30" x14ac:dyDescent="0.25">
      <c r="A392" s="442">
        <v>513</v>
      </c>
      <c r="B392" s="441">
        <v>441</v>
      </c>
      <c r="C392" s="458">
        <v>17.54</v>
      </c>
      <c r="D392" s="459">
        <v>17.940000000000001</v>
      </c>
      <c r="E392" s="459">
        <v>18.03</v>
      </c>
      <c r="F392" s="459">
        <v>18.059999999999999</v>
      </c>
      <c r="G392" s="459">
        <v>18.14</v>
      </c>
      <c r="H392" s="460">
        <v>18.34</v>
      </c>
      <c r="I392" s="458">
        <v>17.82</v>
      </c>
      <c r="J392" s="459">
        <v>18.22</v>
      </c>
      <c r="K392" s="459">
        <v>18.309999999999999</v>
      </c>
      <c r="L392" s="459">
        <v>18.350000000000001</v>
      </c>
      <c r="M392" s="459">
        <v>18.43</v>
      </c>
      <c r="N392" s="460">
        <v>18.63</v>
      </c>
      <c r="O392" s="465">
        <v>29.23</v>
      </c>
      <c r="P392" s="465">
        <v>35.08</v>
      </c>
      <c r="Q392" s="473">
        <v>14.03</v>
      </c>
      <c r="R392" s="474">
        <v>14.35</v>
      </c>
      <c r="S392" s="474">
        <v>14.42</v>
      </c>
      <c r="T392" s="474">
        <v>14.45</v>
      </c>
      <c r="U392" s="474">
        <v>14.51</v>
      </c>
      <c r="V392" s="475">
        <v>14.67</v>
      </c>
      <c r="W392" s="473">
        <v>14.03</v>
      </c>
      <c r="X392" s="474">
        <v>14.35</v>
      </c>
      <c r="Y392" s="474">
        <v>14.42</v>
      </c>
      <c r="Z392" s="474">
        <v>14.45</v>
      </c>
      <c r="AA392" s="474">
        <v>14.51</v>
      </c>
      <c r="AB392" s="475">
        <v>14.67</v>
      </c>
      <c r="AC392" s="481">
        <v>23.38</v>
      </c>
      <c r="AD392" s="481">
        <v>28.06</v>
      </c>
    </row>
    <row r="393" spans="1:30" x14ac:dyDescent="0.25">
      <c r="A393" s="442"/>
      <c r="B393" s="441"/>
      <c r="C393" s="458"/>
      <c r="D393" s="459"/>
      <c r="E393" s="459"/>
      <c r="F393" s="459"/>
      <c r="G393" s="459"/>
      <c r="H393" s="460"/>
      <c r="I393" s="458"/>
      <c r="J393" s="459"/>
      <c r="K393" s="459"/>
      <c r="L393" s="459"/>
      <c r="M393" s="459"/>
      <c r="N393" s="460"/>
      <c r="O393" s="465"/>
      <c r="P393" s="465"/>
      <c r="Q393" s="470"/>
      <c r="R393" s="471"/>
      <c r="S393" s="471"/>
      <c r="T393" s="471"/>
      <c r="U393" s="471"/>
      <c r="V393" s="472"/>
      <c r="W393" s="470"/>
      <c r="X393" s="471"/>
      <c r="Y393" s="471"/>
      <c r="Z393" s="471"/>
      <c r="AA393" s="471"/>
      <c r="AB393" s="472"/>
      <c r="AC393" s="480"/>
      <c r="AD393" s="480"/>
    </row>
    <row r="394" spans="1:30" x14ac:dyDescent="0.25">
      <c r="A394" s="442">
        <v>514</v>
      </c>
      <c r="B394" s="441">
        <v>442</v>
      </c>
      <c r="C394" s="458">
        <v>17.59</v>
      </c>
      <c r="D394" s="459">
        <v>17.98</v>
      </c>
      <c r="E394" s="459">
        <v>18.059999999999999</v>
      </c>
      <c r="F394" s="459">
        <v>18.100000000000001</v>
      </c>
      <c r="G394" s="459">
        <v>18.18</v>
      </c>
      <c r="H394" s="460">
        <v>18.38</v>
      </c>
      <c r="I394" s="458">
        <v>17.87</v>
      </c>
      <c r="J394" s="459">
        <v>18.260000000000002</v>
      </c>
      <c r="K394" s="459">
        <v>18.350000000000001</v>
      </c>
      <c r="L394" s="459">
        <v>18.39</v>
      </c>
      <c r="M394" s="459">
        <v>18.47</v>
      </c>
      <c r="N394" s="460">
        <v>18.670000000000002</v>
      </c>
      <c r="O394" s="465">
        <v>29.32</v>
      </c>
      <c r="P394" s="465">
        <v>35.18</v>
      </c>
      <c r="Q394" s="473">
        <v>14.07</v>
      </c>
      <c r="R394" s="474">
        <v>14.38</v>
      </c>
      <c r="S394" s="474">
        <v>14.45</v>
      </c>
      <c r="T394" s="474">
        <v>14.48</v>
      </c>
      <c r="U394" s="474">
        <v>14.54</v>
      </c>
      <c r="V394" s="475">
        <v>14.7</v>
      </c>
      <c r="W394" s="473">
        <v>14.07</v>
      </c>
      <c r="X394" s="474">
        <v>14.38</v>
      </c>
      <c r="Y394" s="474">
        <v>14.45</v>
      </c>
      <c r="Z394" s="474">
        <v>14.48</v>
      </c>
      <c r="AA394" s="474">
        <v>14.54</v>
      </c>
      <c r="AB394" s="475">
        <v>14.7</v>
      </c>
      <c r="AC394" s="481">
        <v>23.45</v>
      </c>
      <c r="AD394" s="481">
        <v>28.14</v>
      </c>
    </row>
    <row r="395" spans="1:30" x14ac:dyDescent="0.25">
      <c r="A395" s="442"/>
      <c r="B395" s="441"/>
      <c r="C395" s="458"/>
      <c r="D395" s="459"/>
      <c r="E395" s="459"/>
      <c r="F395" s="459"/>
      <c r="G395" s="459"/>
      <c r="H395" s="460"/>
      <c r="I395" s="458"/>
      <c r="J395" s="459"/>
      <c r="K395" s="459"/>
      <c r="L395" s="459"/>
      <c r="M395" s="459"/>
      <c r="N395" s="460"/>
      <c r="O395" s="465"/>
      <c r="P395" s="465"/>
      <c r="Q395" s="470"/>
      <c r="R395" s="471"/>
      <c r="S395" s="471"/>
      <c r="T395" s="471"/>
      <c r="U395" s="471"/>
      <c r="V395" s="472"/>
      <c r="W395" s="470"/>
      <c r="X395" s="471"/>
      <c r="Y395" s="471"/>
      <c r="Z395" s="471"/>
      <c r="AA395" s="471"/>
      <c r="AB395" s="472"/>
      <c r="AC395" s="480"/>
      <c r="AD395" s="480"/>
    </row>
    <row r="396" spans="1:30" x14ac:dyDescent="0.25">
      <c r="A396" s="442">
        <v>515</v>
      </c>
      <c r="B396" s="441">
        <v>443</v>
      </c>
      <c r="C396" s="458">
        <v>17.63</v>
      </c>
      <c r="D396" s="459">
        <v>18.03</v>
      </c>
      <c r="E396" s="459">
        <v>18.100000000000001</v>
      </c>
      <c r="F396" s="459">
        <v>18.14</v>
      </c>
      <c r="G396" s="459">
        <v>18.23</v>
      </c>
      <c r="H396" s="460">
        <v>18.41</v>
      </c>
      <c r="I396" s="458">
        <v>17.91</v>
      </c>
      <c r="J396" s="459">
        <v>18.309999999999999</v>
      </c>
      <c r="K396" s="459">
        <v>18.39</v>
      </c>
      <c r="L396" s="459">
        <v>18.43</v>
      </c>
      <c r="M396" s="459">
        <v>18.52</v>
      </c>
      <c r="N396" s="460">
        <v>18.71</v>
      </c>
      <c r="O396" s="465">
        <v>29.38</v>
      </c>
      <c r="P396" s="465">
        <v>35.26</v>
      </c>
      <c r="Q396" s="473">
        <v>14.1</v>
      </c>
      <c r="R396" s="474">
        <v>14.42</v>
      </c>
      <c r="S396" s="474">
        <v>14.48</v>
      </c>
      <c r="T396" s="474">
        <v>14.51</v>
      </c>
      <c r="U396" s="474">
        <v>14.58</v>
      </c>
      <c r="V396" s="475">
        <v>14.73</v>
      </c>
      <c r="W396" s="473">
        <v>14.1</v>
      </c>
      <c r="X396" s="474">
        <v>14.42</v>
      </c>
      <c r="Y396" s="474">
        <v>14.48</v>
      </c>
      <c r="Z396" s="474">
        <v>14.51</v>
      </c>
      <c r="AA396" s="474">
        <v>14.58</v>
      </c>
      <c r="AB396" s="475">
        <v>14.73</v>
      </c>
      <c r="AC396" s="481">
        <v>23.5</v>
      </c>
      <c r="AD396" s="481">
        <v>28.2</v>
      </c>
    </row>
    <row r="397" spans="1:30" x14ac:dyDescent="0.25">
      <c r="A397" s="442"/>
      <c r="B397" s="441"/>
      <c r="C397" s="458"/>
      <c r="D397" s="459"/>
      <c r="E397" s="459"/>
      <c r="F397" s="459"/>
      <c r="G397" s="459"/>
      <c r="H397" s="460"/>
      <c r="I397" s="458"/>
      <c r="J397" s="459"/>
      <c r="K397" s="459"/>
      <c r="L397" s="459"/>
      <c r="M397" s="459"/>
      <c r="N397" s="460"/>
      <c r="O397" s="465"/>
      <c r="P397" s="465"/>
      <c r="Q397" s="470"/>
      <c r="R397" s="471"/>
      <c r="S397" s="471"/>
      <c r="T397" s="471"/>
      <c r="U397" s="471"/>
      <c r="V397" s="472"/>
      <c r="W397" s="470"/>
      <c r="X397" s="471"/>
      <c r="Y397" s="471"/>
      <c r="Z397" s="471"/>
      <c r="AA397" s="471"/>
      <c r="AB397" s="472"/>
      <c r="AC397" s="480"/>
      <c r="AD397" s="480"/>
    </row>
    <row r="398" spans="1:30" x14ac:dyDescent="0.25">
      <c r="A398" s="442">
        <v>516</v>
      </c>
      <c r="B398" s="441">
        <v>443</v>
      </c>
      <c r="C398" s="458">
        <v>17.63</v>
      </c>
      <c r="D398" s="459">
        <v>18.03</v>
      </c>
      <c r="E398" s="459">
        <v>18.100000000000001</v>
      </c>
      <c r="F398" s="459">
        <v>18.14</v>
      </c>
      <c r="G398" s="459">
        <v>18.23</v>
      </c>
      <c r="H398" s="460">
        <v>18.41</v>
      </c>
      <c r="I398" s="458">
        <v>17.91</v>
      </c>
      <c r="J398" s="459">
        <v>18.309999999999999</v>
      </c>
      <c r="K398" s="459">
        <v>18.39</v>
      </c>
      <c r="L398" s="459">
        <v>18.43</v>
      </c>
      <c r="M398" s="459">
        <v>18.52</v>
      </c>
      <c r="N398" s="460">
        <v>18.71</v>
      </c>
      <c r="O398" s="465">
        <v>29.38</v>
      </c>
      <c r="P398" s="465">
        <v>35.26</v>
      </c>
      <c r="Q398" s="473">
        <v>14.1</v>
      </c>
      <c r="R398" s="474">
        <v>14.42</v>
      </c>
      <c r="S398" s="474">
        <v>14.48</v>
      </c>
      <c r="T398" s="474">
        <v>14.51</v>
      </c>
      <c r="U398" s="474">
        <v>14.58</v>
      </c>
      <c r="V398" s="475">
        <v>14.73</v>
      </c>
      <c r="W398" s="473">
        <v>14.1</v>
      </c>
      <c r="X398" s="474">
        <v>14.42</v>
      </c>
      <c r="Y398" s="474">
        <v>14.48</v>
      </c>
      <c r="Z398" s="474">
        <v>14.51</v>
      </c>
      <c r="AA398" s="474">
        <v>14.58</v>
      </c>
      <c r="AB398" s="475">
        <v>14.73</v>
      </c>
      <c r="AC398" s="481">
        <v>23.5</v>
      </c>
      <c r="AD398" s="481">
        <v>28.2</v>
      </c>
    </row>
    <row r="399" spans="1:30" x14ac:dyDescent="0.25">
      <c r="A399" s="442"/>
      <c r="B399" s="441"/>
      <c r="C399" s="458"/>
      <c r="D399" s="459"/>
      <c r="E399" s="459"/>
      <c r="F399" s="459"/>
      <c r="G399" s="459"/>
      <c r="H399" s="460"/>
      <c r="I399" s="458"/>
      <c r="J399" s="459"/>
      <c r="K399" s="459"/>
      <c r="L399" s="459"/>
      <c r="M399" s="459"/>
      <c r="N399" s="460"/>
      <c r="O399" s="465"/>
      <c r="P399" s="465"/>
      <c r="Q399" s="470"/>
      <c r="R399" s="471"/>
      <c r="S399" s="471"/>
      <c r="T399" s="471"/>
      <c r="U399" s="471"/>
      <c r="V399" s="472"/>
      <c r="W399" s="470"/>
      <c r="X399" s="471"/>
      <c r="Y399" s="471"/>
      <c r="Z399" s="471"/>
      <c r="AA399" s="471"/>
      <c r="AB399" s="472"/>
      <c r="AC399" s="480"/>
      <c r="AD399" s="480"/>
    </row>
    <row r="400" spans="1:30" x14ac:dyDescent="0.25">
      <c r="A400" s="442">
        <v>517</v>
      </c>
      <c r="B400" s="441">
        <v>444</v>
      </c>
      <c r="C400" s="458">
        <v>17.66</v>
      </c>
      <c r="D400" s="459">
        <v>18.059999999999999</v>
      </c>
      <c r="E400" s="459">
        <v>18.14</v>
      </c>
      <c r="F400" s="459">
        <v>18.18</v>
      </c>
      <c r="G400" s="459">
        <v>18.260000000000002</v>
      </c>
      <c r="H400" s="460">
        <v>18.46</v>
      </c>
      <c r="I400" s="458">
        <v>17.95</v>
      </c>
      <c r="J400" s="459">
        <v>18.350000000000001</v>
      </c>
      <c r="K400" s="459">
        <v>18.43</v>
      </c>
      <c r="L400" s="459">
        <v>18.47</v>
      </c>
      <c r="M400" s="459">
        <v>18.55</v>
      </c>
      <c r="N400" s="460">
        <v>18.760000000000002</v>
      </c>
      <c r="O400" s="465">
        <v>29.43</v>
      </c>
      <c r="P400" s="465">
        <v>35.32</v>
      </c>
      <c r="Q400" s="473">
        <v>14.13</v>
      </c>
      <c r="R400" s="474">
        <v>14.45</v>
      </c>
      <c r="S400" s="474">
        <v>14.51</v>
      </c>
      <c r="T400" s="474">
        <v>14.54</v>
      </c>
      <c r="U400" s="474">
        <v>14.61</v>
      </c>
      <c r="V400" s="475">
        <v>14.77</v>
      </c>
      <c r="W400" s="473">
        <v>14.13</v>
      </c>
      <c r="X400" s="474">
        <v>14.45</v>
      </c>
      <c r="Y400" s="474">
        <v>14.51</v>
      </c>
      <c r="Z400" s="474">
        <v>14.54</v>
      </c>
      <c r="AA400" s="474">
        <v>14.61</v>
      </c>
      <c r="AB400" s="475">
        <v>14.77</v>
      </c>
      <c r="AC400" s="481">
        <v>23.55</v>
      </c>
      <c r="AD400" s="481">
        <v>28.26</v>
      </c>
    </row>
    <row r="401" spans="1:30" x14ac:dyDescent="0.25">
      <c r="A401" s="442"/>
      <c r="B401" s="441"/>
      <c r="C401" s="458"/>
      <c r="D401" s="459"/>
      <c r="E401" s="459"/>
      <c r="F401" s="459"/>
      <c r="G401" s="459"/>
      <c r="H401" s="460"/>
      <c r="I401" s="458"/>
      <c r="J401" s="459"/>
      <c r="K401" s="459"/>
      <c r="L401" s="459"/>
      <c r="M401" s="459"/>
      <c r="N401" s="460"/>
      <c r="O401" s="465"/>
      <c r="P401" s="465"/>
      <c r="Q401" s="470"/>
      <c r="R401" s="471"/>
      <c r="S401" s="471"/>
      <c r="T401" s="471"/>
      <c r="U401" s="471"/>
      <c r="V401" s="472"/>
      <c r="W401" s="470"/>
      <c r="X401" s="471"/>
      <c r="Y401" s="471"/>
      <c r="Z401" s="471"/>
      <c r="AA401" s="471"/>
      <c r="AB401" s="472"/>
      <c r="AC401" s="480"/>
      <c r="AD401" s="480"/>
    </row>
    <row r="402" spans="1:30" x14ac:dyDescent="0.25">
      <c r="A402" s="442">
        <v>518</v>
      </c>
      <c r="B402" s="441">
        <v>445</v>
      </c>
      <c r="C402" s="458">
        <v>17.7</v>
      </c>
      <c r="D402" s="459">
        <v>18.100000000000001</v>
      </c>
      <c r="E402" s="459">
        <v>18.18</v>
      </c>
      <c r="F402" s="459">
        <v>18.23</v>
      </c>
      <c r="G402" s="459">
        <v>18.3</v>
      </c>
      <c r="H402" s="460">
        <v>18.5</v>
      </c>
      <c r="I402" s="458">
        <v>17.98</v>
      </c>
      <c r="J402" s="459">
        <v>18.39</v>
      </c>
      <c r="K402" s="459">
        <v>18.47</v>
      </c>
      <c r="L402" s="459">
        <v>18.52</v>
      </c>
      <c r="M402" s="459">
        <v>18.59</v>
      </c>
      <c r="N402" s="460">
        <v>18.8</v>
      </c>
      <c r="O402" s="465">
        <v>29.5</v>
      </c>
      <c r="P402" s="465">
        <v>35.4</v>
      </c>
      <c r="Q402" s="473">
        <v>14.16</v>
      </c>
      <c r="R402" s="474">
        <v>14.48</v>
      </c>
      <c r="S402" s="474">
        <v>14.54</v>
      </c>
      <c r="T402" s="474">
        <v>14.58</v>
      </c>
      <c r="U402" s="474">
        <v>14.64</v>
      </c>
      <c r="V402" s="475">
        <v>14.8</v>
      </c>
      <c r="W402" s="473">
        <v>14.16</v>
      </c>
      <c r="X402" s="474">
        <v>14.48</v>
      </c>
      <c r="Y402" s="474">
        <v>14.54</v>
      </c>
      <c r="Z402" s="474">
        <v>14.58</v>
      </c>
      <c r="AA402" s="474">
        <v>14.64</v>
      </c>
      <c r="AB402" s="475">
        <v>14.8</v>
      </c>
      <c r="AC402" s="481">
        <v>23.6</v>
      </c>
      <c r="AD402" s="481">
        <v>28.32</v>
      </c>
    </row>
    <row r="403" spans="1:30" x14ac:dyDescent="0.25">
      <c r="A403" s="442"/>
      <c r="B403" s="441"/>
      <c r="C403" s="458"/>
      <c r="D403" s="459"/>
      <c r="E403" s="459"/>
      <c r="F403" s="459"/>
      <c r="G403" s="459"/>
      <c r="H403" s="460"/>
      <c r="I403" s="458"/>
      <c r="J403" s="459"/>
      <c r="K403" s="459"/>
      <c r="L403" s="459"/>
      <c r="M403" s="459"/>
      <c r="N403" s="460"/>
      <c r="O403" s="465"/>
      <c r="P403" s="465"/>
      <c r="Q403" s="470"/>
      <c r="R403" s="471"/>
      <c r="S403" s="471"/>
      <c r="T403" s="471"/>
      <c r="U403" s="471"/>
      <c r="V403" s="472"/>
      <c r="W403" s="470"/>
      <c r="X403" s="471"/>
      <c r="Y403" s="471"/>
      <c r="Z403" s="471"/>
      <c r="AA403" s="471"/>
      <c r="AB403" s="472"/>
      <c r="AC403" s="480"/>
      <c r="AD403" s="480"/>
    </row>
    <row r="404" spans="1:30" x14ac:dyDescent="0.25">
      <c r="A404" s="442">
        <v>519</v>
      </c>
      <c r="B404" s="441">
        <v>446</v>
      </c>
      <c r="C404" s="458">
        <v>17.739999999999998</v>
      </c>
      <c r="D404" s="459">
        <v>18.14</v>
      </c>
      <c r="E404" s="459">
        <v>18.23</v>
      </c>
      <c r="F404" s="459">
        <v>18.260000000000002</v>
      </c>
      <c r="G404" s="459">
        <v>18.34</v>
      </c>
      <c r="H404" s="460">
        <v>18.54</v>
      </c>
      <c r="I404" s="458">
        <v>18.02</v>
      </c>
      <c r="J404" s="459">
        <v>18.43</v>
      </c>
      <c r="K404" s="459">
        <v>18.52</v>
      </c>
      <c r="L404" s="459">
        <v>18.55</v>
      </c>
      <c r="M404" s="459">
        <v>18.63</v>
      </c>
      <c r="N404" s="460">
        <v>18.829999999999998</v>
      </c>
      <c r="O404" s="465">
        <v>29.57</v>
      </c>
      <c r="P404" s="465">
        <v>35.479999999999997</v>
      </c>
      <c r="Q404" s="473">
        <v>14.19</v>
      </c>
      <c r="R404" s="474">
        <v>14.51</v>
      </c>
      <c r="S404" s="474">
        <v>14.58</v>
      </c>
      <c r="T404" s="474">
        <v>14.61</v>
      </c>
      <c r="U404" s="474">
        <v>14.67</v>
      </c>
      <c r="V404" s="475">
        <v>14.83</v>
      </c>
      <c r="W404" s="473">
        <v>14.19</v>
      </c>
      <c r="X404" s="474">
        <v>14.51</v>
      </c>
      <c r="Y404" s="474">
        <v>14.58</v>
      </c>
      <c r="Z404" s="474">
        <v>14.61</v>
      </c>
      <c r="AA404" s="474">
        <v>14.67</v>
      </c>
      <c r="AB404" s="475">
        <v>14.83</v>
      </c>
      <c r="AC404" s="481">
        <v>23.65</v>
      </c>
      <c r="AD404" s="481">
        <v>28.38</v>
      </c>
    </row>
    <row r="405" spans="1:30" x14ac:dyDescent="0.25">
      <c r="A405" s="442"/>
      <c r="B405" s="441"/>
      <c r="C405" s="458"/>
      <c r="D405" s="459"/>
      <c r="E405" s="459"/>
      <c r="F405" s="459"/>
      <c r="G405" s="459"/>
      <c r="H405" s="460"/>
      <c r="I405" s="458"/>
      <c r="J405" s="459"/>
      <c r="K405" s="459"/>
      <c r="L405" s="459"/>
      <c r="M405" s="459"/>
      <c r="N405" s="460"/>
      <c r="O405" s="465"/>
      <c r="P405" s="465"/>
      <c r="Q405" s="470"/>
      <c r="R405" s="471"/>
      <c r="S405" s="471"/>
      <c r="T405" s="471"/>
      <c r="U405" s="471"/>
      <c r="V405" s="472"/>
      <c r="W405" s="470"/>
      <c r="X405" s="471"/>
      <c r="Y405" s="471"/>
      <c r="Z405" s="471"/>
      <c r="AA405" s="471"/>
      <c r="AB405" s="472"/>
      <c r="AC405" s="480"/>
      <c r="AD405" s="480"/>
    </row>
    <row r="406" spans="1:30" x14ac:dyDescent="0.25">
      <c r="A406" s="442">
        <v>520</v>
      </c>
      <c r="B406" s="441">
        <v>446</v>
      </c>
      <c r="C406" s="458">
        <v>17.739999999999998</v>
      </c>
      <c r="D406" s="459">
        <v>18.14</v>
      </c>
      <c r="E406" s="459">
        <v>18.23</v>
      </c>
      <c r="F406" s="459">
        <v>18.260000000000002</v>
      </c>
      <c r="G406" s="459">
        <v>18.34</v>
      </c>
      <c r="H406" s="460">
        <v>18.54</v>
      </c>
      <c r="I406" s="458">
        <v>18.02</v>
      </c>
      <c r="J406" s="459">
        <v>18.43</v>
      </c>
      <c r="K406" s="459">
        <v>18.52</v>
      </c>
      <c r="L406" s="459">
        <v>18.55</v>
      </c>
      <c r="M406" s="459">
        <v>18.63</v>
      </c>
      <c r="N406" s="460">
        <v>18.829999999999998</v>
      </c>
      <c r="O406" s="465">
        <v>29.57</v>
      </c>
      <c r="P406" s="465">
        <v>35.479999999999997</v>
      </c>
      <c r="Q406" s="473">
        <v>14.19</v>
      </c>
      <c r="R406" s="474">
        <v>14.51</v>
      </c>
      <c r="S406" s="474">
        <v>14.58</v>
      </c>
      <c r="T406" s="474">
        <v>14.61</v>
      </c>
      <c r="U406" s="474">
        <v>14.67</v>
      </c>
      <c r="V406" s="475">
        <v>14.83</v>
      </c>
      <c r="W406" s="473">
        <v>14.19</v>
      </c>
      <c r="X406" s="474">
        <v>14.51</v>
      </c>
      <c r="Y406" s="474">
        <v>14.58</v>
      </c>
      <c r="Z406" s="474">
        <v>14.61</v>
      </c>
      <c r="AA406" s="474">
        <v>14.67</v>
      </c>
      <c r="AB406" s="475">
        <v>14.83</v>
      </c>
      <c r="AC406" s="481">
        <v>23.65</v>
      </c>
      <c r="AD406" s="481">
        <v>28.38</v>
      </c>
    </row>
    <row r="407" spans="1:30" x14ac:dyDescent="0.25">
      <c r="A407" s="442"/>
      <c r="B407" s="441"/>
      <c r="C407" s="458"/>
      <c r="D407" s="459"/>
      <c r="E407" s="459"/>
      <c r="F407" s="459"/>
      <c r="G407" s="459"/>
      <c r="H407" s="460"/>
      <c r="I407" s="458"/>
      <c r="J407" s="459"/>
      <c r="K407" s="459"/>
      <c r="L407" s="459"/>
      <c r="M407" s="459"/>
      <c r="N407" s="460"/>
      <c r="O407" s="465"/>
      <c r="P407" s="465"/>
      <c r="Q407" s="470"/>
      <c r="R407" s="471"/>
      <c r="S407" s="471"/>
      <c r="T407" s="471"/>
      <c r="U407" s="471"/>
      <c r="V407" s="472"/>
      <c r="W407" s="470"/>
      <c r="X407" s="471"/>
      <c r="Y407" s="471"/>
      <c r="Z407" s="471"/>
      <c r="AA407" s="471"/>
      <c r="AB407" s="472"/>
      <c r="AC407" s="480"/>
      <c r="AD407" s="480"/>
    </row>
    <row r="408" spans="1:30" x14ac:dyDescent="0.25">
      <c r="A408" s="442">
        <v>521</v>
      </c>
      <c r="B408" s="441">
        <v>447</v>
      </c>
      <c r="C408" s="458">
        <v>17.79</v>
      </c>
      <c r="D408" s="459">
        <v>18.18</v>
      </c>
      <c r="E408" s="459">
        <v>18.260000000000002</v>
      </c>
      <c r="F408" s="459">
        <v>18.3</v>
      </c>
      <c r="G408" s="459">
        <v>18.38</v>
      </c>
      <c r="H408" s="460">
        <v>18.579999999999998</v>
      </c>
      <c r="I408" s="458">
        <v>18.07</v>
      </c>
      <c r="J408" s="459">
        <v>18.47</v>
      </c>
      <c r="K408" s="459">
        <v>18.55</v>
      </c>
      <c r="L408" s="459">
        <v>18.59</v>
      </c>
      <c r="M408" s="459">
        <v>18.670000000000002</v>
      </c>
      <c r="N408" s="460">
        <v>18.87</v>
      </c>
      <c r="O408" s="465">
        <v>29.65</v>
      </c>
      <c r="P408" s="465">
        <v>35.58</v>
      </c>
      <c r="Q408" s="473">
        <v>14.23</v>
      </c>
      <c r="R408" s="474">
        <v>14.54</v>
      </c>
      <c r="S408" s="474">
        <v>14.61</v>
      </c>
      <c r="T408" s="474">
        <v>14.64</v>
      </c>
      <c r="U408" s="474">
        <v>14.7</v>
      </c>
      <c r="V408" s="475">
        <v>14.86</v>
      </c>
      <c r="W408" s="473">
        <v>14.23</v>
      </c>
      <c r="X408" s="474">
        <v>14.54</v>
      </c>
      <c r="Y408" s="474">
        <v>14.61</v>
      </c>
      <c r="Z408" s="474">
        <v>14.64</v>
      </c>
      <c r="AA408" s="474">
        <v>14.7</v>
      </c>
      <c r="AB408" s="475">
        <v>14.86</v>
      </c>
      <c r="AC408" s="481">
        <v>23.72</v>
      </c>
      <c r="AD408" s="481">
        <v>28.46</v>
      </c>
    </row>
    <row r="409" spans="1:30" x14ac:dyDescent="0.25">
      <c r="A409" s="442"/>
      <c r="B409" s="441"/>
      <c r="C409" s="458"/>
      <c r="D409" s="459"/>
      <c r="E409" s="459"/>
      <c r="F409" s="459"/>
      <c r="G409" s="459"/>
      <c r="H409" s="460"/>
      <c r="I409" s="458"/>
      <c r="J409" s="459"/>
      <c r="K409" s="459"/>
      <c r="L409" s="459"/>
      <c r="M409" s="459"/>
      <c r="N409" s="460"/>
      <c r="O409" s="465"/>
      <c r="P409" s="465"/>
      <c r="Q409" s="470"/>
      <c r="R409" s="471"/>
      <c r="S409" s="471"/>
      <c r="T409" s="471"/>
      <c r="U409" s="471"/>
      <c r="V409" s="472"/>
      <c r="W409" s="470"/>
      <c r="X409" s="471"/>
      <c r="Y409" s="471"/>
      <c r="Z409" s="471"/>
      <c r="AA409" s="471"/>
      <c r="AB409" s="472"/>
      <c r="AC409" s="480"/>
      <c r="AD409" s="480"/>
    </row>
    <row r="410" spans="1:30" x14ac:dyDescent="0.25">
      <c r="A410" s="442">
        <v>522</v>
      </c>
      <c r="B410" s="441">
        <v>448</v>
      </c>
      <c r="C410" s="458">
        <v>17.829999999999998</v>
      </c>
      <c r="D410" s="459">
        <v>18.23</v>
      </c>
      <c r="E410" s="459">
        <v>18.3</v>
      </c>
      <c r="F410" s="459">
        <v>18.34</v>
      </c>
      <c r="G410" s="459">
        <v>18.41</v>
      </c>
      <c r="H410" s="460">
        <v>18.61</v>
      </c>
      <c r="I410" s="458">
        <v>18.11</v>
      </c>
      <c r="J410" s="459">
        <v>18.52</v>
      </c>
      <c r="K410" s="459">
        <v>18.59</v>
      </c>
      <c r="L410" s="459">
        <v>18.63</v>
      </c>
      <c r="M410" s="459">
        <v>18.71</v>
      </c>
      <c r="N410" s="460">
        <v>18.91</v>
      </c>
      <c r="O410" s="465">
        <v>29.72</v>
      </c>
      <c r="P410" s="465">
        <v>35.659999999999997</v>
      </c>
      <c r="Q410" s="473">
        <v>14.26</v>
      </c>
      <c r="R410" s="474">
        <v>14.58</v>
      </c>
      <c r="S410" s="474">
        <v>14.64</v>
      </c>
      <c r="T410" s="474">
        <v>14.67</v>
      </c>
      <c r="U410" s="474">
        <v>14.73</v>
      </c>
      <c r="V410" s="475">
        <v>14.89</v>
      </c>
      <c r="W410" s="473">
        <v>14.26</v>
      </c>
      <c r="X410" s="474">
        <v>14.58</v>
      </c>
      <c r="Y410" s="474">
        <v>14.64</v>
      </c>
      <c r="Z410" s="474">
        <v>14.67</v>
      </c>
      <c r="AA410" s="474">
        <v>14.73</v>
      </c>
      <c r="AB410" s="475">
        <v>14.89</v>
      </c>
      <c r="AC410" s="481">
        <v>23.77</v>
      </c>
      <c r="AD410" s="481">
        <v>28.52</v>
      </c>
    </row>
    <row r="411" spans="1:30" x14ac:dyDescent="0.25">
      <c r="A411" s="442"/>
      <c r="B411" s="441"/>
      <c r="C411" s="458"/>
      <c r="D411" s="459"/>
      <c r="E411" s="459"/>
      <c r="F411" s="459"/>
      <c r="G411" s="459"/>
      <c r="H411" s="460"/>
      <c r="I411" s="458"/>
      <c r="J411" s="459"/>
      <c r="K411" s="459"/>
      <c r="L411" s="459"/>
      <c r="M411" s="459"/>
      <c r="N411" s="460"/>
      <c r="O411" s="465"/>
      <c r="P411" s="465"/>
      <c r="Q411" s="470"/>
      <c r="R411" s="471"/>
      <c r="S411" s="471"/>
      <c r="T411" s="471"/>
      <c r="U411" s="471"/>
      <c r="V411" s="472"/>
      <c r="W411" s="470"/>
      <c r="X411" s="471"/>
      <c r="Y411" s="471"/>
      <c r="Z411" s="471"/>
      <c r="AA411" s="471"/>
      <c r="AB411" s="472"/>
      <c r="AC411" s="480"/>
      <c r="AD411" s="480"/>
    </row>
    <row r="412" spans="1:30" x14ac:dyDescent="0.25">
      <c r="A412" s="442">
        <v>523</v>
      </c>
      <c r="B412" s="441">
        <v>448</v>
      </c>
      <c r="C412" s="458">
        <v>17.829999999999998</v>
      </c>
      <c r="D412" s="459">
        <v>18.23</v>
      </c>
      <c r="E412" s="459">
        <v>18.3</v>
      </c>
      <c r="F412" s="459">
        <v>18.34</v>
      </c>
      <c r="G412" s="459">
        <v>18.41</v>
      </c>
      <c r="H412" s="460">
        <v>18.61</v>
      </c>
      <c r="I412" s="458">
        <v>18.11</v>
      </c>
      <c r="J412" s="459">
        <v>18.52</v>
      </c>
      <c r="K412" s="459">
        <v>18.59</v>
      </c>
      <c r="L412" s="459">
        <v>18.63</v>
      </c>
      <c r="M412" s="459">
        <v>18.71</v>
      </c>
      <c r="N412" s="460">
        <v>18.91</v>
      </c>
      <c r="O412" s="465">
        <v>29.72</v>
      </c>
      <c r="P412" s="465">
        <v>35.659999999999997</v>
      </c>
      <c r="Q412" s="473">
        <v>14.26</v>
      </c>
      <c r="R412" s="474">
        <v>14.58</v>
      </c>
      <c r="S412" s="474">
        <v>14.64</v>
      </c>
      <c r="T412" s="474">
        <v>14.67</v>
      </c>
      <c r="U412" s="474">
        <v>14.73</v>
      </c>
      <c r="V412" s="475">
        <v>14.89</v>
      </c>
      <c r="W412" s="473">
        <v>14.26</v>
      </c>
      <c r="X412" s="474">
        <v>14.58</v>
      </c>
      <c r="Y412" s="474">
        <v>14.64</v>
      </c>
      <c r="Z412" s="474">
        <v>14.67</v>
      </c>
      <c r="AA412" s="474">
        <v>14.73</v>
      </c>
      <c r="AB412" s="475">
        <v>14.89</v>
      </c>
      <c r="AC412" s="481">
        <v>23.77</v>
      </c>
      <c r="AD412" s="481">
        <v>28.52</v>
      </c>
    </row>
    <row r="413" spans="1:30" x14ac:dyDescent="0.25">
      <c r="A413" s="442"/>
      <c r="B413" s="441"/>
      <c r="C413" s="458"/>
      <c r="D413" s="459"/>
      <c r="E413" s="459"/>
      <c r="F413" s="459"/>
      <c r="G413" s="459"/>
      <c r="H413" s="460"/>
      <c r="I413" s="458"/>
      <c r="J413" s="459"/>
      <c r="K413" s="459"/>
      <c r="L413" s="459"/>
      <c r="M413" s="459"/>
      <c r="N413" s="460"/>
      <c r="O413" s="465"/>
      <c r="P413" s="465"/>
      <c r="Q413" s="470"/>
      <c r="R413" s="471"/>
      <c r="S413" s="471"/>
      <c r="T413" s="471"/>
      <c r="U413" s="471"/>
      <c r="V413" s="472"/>
      <c r="W413" s="470"/>
      <c r="X413" s="471"/>
      <c r="Y413" s="471"/>
      <c r="Z413" s="471"/>
      <c r="AA413" s="471"/>
      <c r="AB413" s="472"/>
      <c r="AC413" s="480"/>
      <c r="AD413" s="480"/>
    </row>
    <row r="414" spans="1:30" x14ac:dyDescent="0.25">
      <c r="A414" s="442">
        <v>524</v>
      </c>
      <c r="B414" s="441">
        <v>449</v>
      </c>
      <c r="C414" s="458">
        <v>17.86</v>
      </c>
      <c r="D414" s="459">
        <v>18.260000000000002</v>
      </c>
      <c r="E414" s="459">
        <v>18.34</v>
      </c>
      <c r="F414" s="459">
        <v>18.38</v>
      </c>
      <c r="G414" s="459">
        <v>18.46</v>
      </c>
      <c r="H414" s="460">
        <v>18.66</v>
      </c>
      <c r="I414" s="458">
        <v>18.149999999999999</v>
      </c>
      <c r="J414" s="459">
        <v>18.55</v>
      </c>
      <c r="K414" s="459">
        <v>18.63</v>
      </c>
      <c r="L414" s="459">
        <v>18.670000000000002</v>
      </c>
      <c r="M414" s="459">
        <v>18.760000000000002</v>
      </c>
      <c r="N414" s="460">
        <v>18.96</v>
      </c>
      <c r="O414" s="465">
        <v>29.77</v>
      </c>
      <c r="P414" s="465">
        <v>35.72</v>
      </c>
      <c r="Q414" s="473">
        <v>14.29</v>
      </c>
      <c r="R414" s="474">
        <v>14.61</v>
      </c>
      <c r="S414" s="474">
        <v>14.67</v>
      </c>
      <c r="T414" s="474">
        <v>14.7</v>
      </c>
      <c r="U414" s="474">
        <v>14.77</v>
      </c>
      <c r="V414" s="475">
        <v>14.93</v>
      </c>
      <c r="W414" s="473">
        <v>14.29</v>
      </c>
      <c r="X414" s="474">
        <v>14.61</v>
      </c>
      <c r="Y414" s="474">
        <v>14.67</v>
      </c>
      <c r="Z414" s="474">
        <v>14.7</v>
      </c>
      <c r="AA414" s="474">
        <v>14.77</v>
      </c>
      <c r="AB414" s="475">
        <v>14.93</v>
      </c>
      <c r="AC414" s="481">
        <v>23.82</v>
      </c>
      <c r="AD414" s="481">
        <v>28.58</v>
      </c>
    </row>
    <row r="415" spans="1:30" x14ac:dyDescent="0.25">
      <c r="A415" s="442"/>
      <c r="B415" s="441"/>
      <c r="C415" s="458"/>
      <c r="D415" s="459"/>
      <c r="E415" s="459"/>
      <c r="F415" s="459"/>
      <c r="G415" s="459"/>
      <c r="H415" s="460"/>
      <c r="I415" s="458"/>
      <c r="J415" s="459"/>
      <c r="K415" s="459"/>
      <c r="L415" s="459"/>
      <c r="M415" s="459"/>
      <c r="N415" s="460"/>
      <c r="O415" s="465"/>
      <c r="P415" s="465"/>
      <c r="Q415" s="470"/>
      <c r="R415" s="471"/>
      <c r="S415" s="471"/>
      <c r="T415" s="471"/>
      <c r="U415" s="471"/>
      <c r="V415" s="472"/>
      <c r="W415" s="470"/>
      <c r="X415" s="471"/>
      <c r="Y415" s="471"/>
      <c r="Z415" s="471"/>
      <c r="AA415" s="471"/>
      <c r="AB415" s="472"/>
      <c r="AC415" s="480"/>
      <c r="AD415" s="480"/>
    </row>
    <row r="416" spans="1:30" x14ac:dyDescent="0.25">
      <c r="A416" s="442">
        <v>525</v>
      </c>
      <c r="B416" s="441">
        <v>450</v>
      </c>
      <c r="C416" s="458">
        <v>17.899999999999999</v>
      </c>
      <c r="D416" s="459">
        <v>18.3</v>
      </c>
      <c r="E416" s="459">
        <v>18.38</v>
      </c>
      <c r="F416" s="459">
        <v>18.41</v>
      </c>
      <c r="G416" s="459">
        <v>18.5</v>
      </c>
      <c r="H416" s="460">
        <v>18.7</v>
      </c>
      <c r="I416" s="458">
        <v>18.190000000000001</v>
      </c>
      <c r="J416" s="459">
        <v>18.59</v>
      </c>
      <c r="K416" s="459">
        <v>18.670000000000002</v>
      </c>
      <c r="L416" s="459">
        <v>18.71</v>
      </c>
      <c r="M416" s="459">
        <v>18.8</v>
      </c>
      <c r="N416" s="460">
        <v>19</v>
      </c>
      <c r="O416" s="465">
        <v>29.83</v>
      </c>
      <c r="P416" s="465">
        <v>35.799999999999997</v>
      </c>
      <c r="Q416" s="473">
        <v>14.32</v>
      </c>
      <c r="R416" s="474">
        <v>14.64</v>
      </c>
      <c r="S416" s="474">
        <v>14.7</v>
      </c>
      <c r="T416" s="474">
        <v>14.73</v>
      </c>
      <c r="U416" s="474">
        <v>14.8</v>
      </c>
      <c r="V416" s="475">
        <v>14.96</v>
      </c>
      <c r="W416" s="473">
        <v>14.32</v>
      </c>
      <c r="X416" s="474">
        <v>14.64</v>
      </c>
      <c r="Y416" s="474">
        <v>14.7</v>
      </c>
      <c r="Z416" s="474">
        <v>14.73</v>
      </c>
      <c r="AA416" s="474">
        <v>14.8</v>
      </c>
      <c r="AB416" s="475">
        <v>14.96</v>
      </c>
      <c r="AC416" s="481">
        <v>23.87</v>
      </c>
      <c r="AD416" s="481">
        <v>28.64</v>
      </c>
    </row>
    <row r="417" spans="1:30" x14ac:dyDescent="0.25">
      <c r="A417" s="442"/>
      <c r="B417" s="441"/>
      <c r="C417" s="458"/>
      <c r="D417" s="459"/>
      <c r="E417" s="459"/>
      <c r="F417" s="459"/>
      <c r="G417" s="459"/>
      <c r="H417" s="460"/>
      <c r="I417" s="458"/>
      <c r="J417" s="459"/>
      <c r="K417" s="459"/>
      <c r="L417" s="459"/>
      <c r="M417" s="459"/>
      <c r="N417" s="460"/>
      <c r="O417" s="465"/>
      <c r="P417" s="465"/>
      <c r="Q417" s="470"/>
      <c r="R417" s="471"/>
      <c r="S417" s="471"/>
      <c r="T417" s="471"/>
      <c r="U417" s="471"/>
      <c r="V417" s="472"/>
      <c r="W417" s="470"/>
      <c r="X417" s="471"/>
      <c r="Y417" s="471"/>
      <c r="Z417" s="471"/>
      <c r="AA417" s="471"/>
      <c r="AB417" s="472"/>
      <c r="AC417" s="480"/>
      <c r="AD417" s="480"/>
    </row>
    <row r="418" spans="1:30" x14ac:dyDescent="0.25">
      <c r="A418" s="442">
        <v>526</v>
      </c>
      <c r="B418" s="441">
        <v>451</v>
      </c>
      <c r="C418" s="458">
        <v>17.940000000000001</v>
      </c>
      <c r="D418" s="459">
        <v>18.34</v>
      </c>
      <c r="E418" s="459">
        <v>18.41</v>
      </c>
      <c r="F418" s="459">
        <v>18.46</v>
      </c>
      <c r="G418" s="459">
        <v>18.54</v>
      </c>
      <c r="H418" s="460">
        <v>18.739999999999998</v>
      </c>
      <c r="I418" s="458">
        <v>18.22</v>
      </c>
      <c r="J418" s="459">
        <v>18.63</v>
      </c>
      <c r="K418" s="459">
        <v>18.71</v>
      </c>
      <c r="L418" s="459">
        <v>18.760000000000002</v>
      </c>
      <c r="M418" s="459">
        <v>18.829999999999998</v>
      </c>
      <c r="N418" s="460">
        <v>19.04</v>
      </c>
      <c r="O418" s="465">
        <v>29.9</v>
      </c>
      <c r="P418" s="465">
        <v>35.880000000000003</v>
      </c>
      <c r="Q418" s="473">
        <v>14.35</v>
      </c>
      <c r="R418" s="474">
        <v>14.67</v>
      </c>
      <c r="S418" s="474">
        <v>14.73</v>
      </c>
      <c r="T418" s="474">
        <v>14.77</v>
      </c>
      <c r="U418" s="474">
        <v>14.83</v>
      </c>
      <c r="V418" s="475">
        <v>14.99</v>
      </c>
      <c r="W418" s="473">
        <v>14.35</v>
      </c>
      <c r="X418" s="474">
        <v>14.67</v>
      </c>
      <c r="Y418" s="474">
        <v>14.73</v>
      </c>
      <c r="Z418" s="474">
        <v>14.77</v>
      </c>
      <c r="AA418" s="474">
        <v>14.83</v>
      </c>
      <c r="AB418" s="475">
        <v>14.99</v>
      </c>
      <c r="AC418" s="481">
        <v>23.92</v>
      </c>
      <c r="AD418" s="481">
        <v>28.7</v>
      </c>
    </row>
    <row r="419" spans="1:30" x14ac:dyDescent="0.25">
      <c r="A419" s="442"/>
      <c r="B419" s="441"/>
      <c r="C419" s="458"/>
      <c r="D419" s="459"/>
      <c r="E419" s="459"/>
      <c r="F419" s="459"/>
      <c r="G419" s="459"/>
      <c r="H419" s="460"/>
      <c r="I419" s="458"/>
      <c r="J419" s="459"/>
      <c r="K419" s="459"/>
      <c r="L419" s="459"/>
      <c r="M419" s="459"/>
      <c r="N419" s="460"/>
      <c r="O419" s="465"/>
      <c r="P419" s="465"/>
      <c r="Q419" s="470"/>
      <c r="R419" s="471"/>
      <c r="S419" s="471"/>
      <c r="T419" s="471"/>
      <c r="U419" s="471"/>
      <c r="V419" s="472"/>
      <c r="W419" s="470"/>
      <c r="X419" s="471"/>
      <c r="Y419" s="471"/>
      <c r="Z419" s="471"/>
      <c r="AA419" s="471"/>
      <c r="AB419" s="472"/>
      <c r="AC419" s="480"/>
      <c r="AD419" s="480"/>
    </row>
    <row r="420" spans="1:30" x14ac:dyDescent="0.25">
      <c r="A420" s="442">
        <v>527</v>
      </c>
      <c r="B420" s="441">
        <v>451</v>
      </c>
      <c r="C420" s="458">
        <v>17.940000000000001</v>
      </c>
      <c r="D420" s="459">
        <v>18.34</v>
      </c>
      <c r="E420" s="459">
        <v>18.41</v>
      </c>
      <c r="F420" s="459">
        <v>18.46</v>
      </c>
      <c r="G420" s="459">
        <v>18.54</v>
      </c>
      <c r="H420" s="460">
        <v>18.739999999999998</v>
      </c>
      <c r="I420" s="458">
        <v>18.22</v>
      </c>
      <c r="J420" s="459">
        <v>18.63</v>
      </c>
      <c r="K420" s="459">
        <v>18.71</v>
      </c>
      <c r="L420" s="459">
        <v>18.760000000000002</v>
      </c>
      <c r="M420" s="459">
        <v>18.829999999999998</v>
      </c>
      <c r="N420" s="460">
        <v>19.04</v>
      </c>
      <c r="O420" s="465">
        <v>29.9</v>
      </c>
      <c r="P420" s="465">
        <v>35.880000000000003</v>
      </c>
      <c r="Q420" s="473">
        <v>14.35</v>
      </c>
      <c r="R420" s="474">
        <v>14.67</v>
      </c>
      <c r="S420" s="474">
        <v>14.73</v>
      </c>
      <c r="T420" s="474">
        <v>14.77</v>
      </c>
      <c r="U420" s="474">
        <v>14.83</v>
      </c>
      <c r="V420" s="475">
        <v>14.99</v>
      </c>
      <c r="W420" s="473">
        <v>14.35</v>
      </c>
      <c r="X420" s="474">
        <v>14.67</v>
      </c>
      <c r="Y420" s="474">
        <v>14.73</v>
      </c>
      <c r="Z420" s="474">
        <v>14.77</v>
      </c>
      <c r="AA420" s="474">
        <v>14.83</v>
      </c>
      <c r="AB420" s="475">
        <v>14.99</v>
      </c>
      <c r="AC420" s="481">
        <v>23.92</v>
      </c>
      <c r="AD420" s="481">
        <v>28.7</v>
      </c>
    </row>
    <row r="421" spans="1:30" x14ac:dyDescent="0.25">
      <c r="A421" s="442"/>
      <c r="B421" s="441"/>
      <c r="C421" s="458"/>
      <c r="D421" s="459"/>
      <c r="E421" s="459"/>
      <c r="F421" s="459"/>
      <c r="G421" s="459"/>
      <c r="H421" s="460"/>
      <c r="I421" s="458"/>
      <c r="J421" s="459"/>
      <c r="K421" s="459"/>
      <c r="L421" s="459"/>
      <c r="M421" s="459"/>
      <c r="N421" s="460"/>
      <c r="O421" s="465"/>
      <c r="P421" s="465"/>
      <c r="Q421" s="470"/>
      <c r="R421" s="471"/>
      <c r="S421" s="471"/>
      <c r="T421" s="471"/>
      <c r="U421" s="471"/>
      <c r="V421" s="472"/>
      <c r="W421" s="470"/>
      <c r="X421" s="471"/>
      <c r="Y421" s="471"/>
      <c r="Z421" s="471"/>
      <c r="AA421" s="471"/>
      <c r="AB421" s="472"/>
      <c r="AC421" s="480"/>
      <c r="AD421" s="480"/>
    </row>
    <row r="422" spans="1:30" x14ac:dyDescent="0.25">
      <c r="A422" s="442">
        <v>528</v>
      </c>
      <c r="B422" s="441">
        <v>452</v>
      </c>
      <c r="C422" s="458">
        <v>17.98</v>
      </c>
      <c r="D422" s="459">
        <v>18.38</v>
      </c>
      <c r="E422" s="459">
        <v>18.46</v>
      </c>
      <c r="F422" s="459">
        <v>18.5</v>
      </c>
      <c r="G422" s="459">
        <v>18.579999999999998</v>
      </c>
      <c r="H422" s="460">
        <v>18.78</v>
      </c>
      <c r="I422" s="458">
        <v>18.260000000000002</v>
      </c>
      <c r="J422" s="459">
        <v>18.670000000000002</v>
      </c>
      <c r="K422" s="459">
        <v>18.760000000000002</v>
      </c>
      <c r="L422" s="459">
        <v>18.8</v>
      </c>
      <c r="M422" s="459">
        <v>18.87</v>
      </c>
      <c r="N422" s="460">
        <v>19.079999999999998</v>
      </c>
      <c r="O422" s="465">
        <v>29.97</v>
      </c>
      <c r="P422" s="465">
        <v>35.96</v>
      </c>
      <c r="Q422" s="473">
        <v>14.38</v>
      </c>
      <c r="R422" s="474">
        <v>14.7</v>
      </c>
      <c r="S422" s="474">
        <v>14.77</v>
      </c>
      <c r="T422" s="474">
        <v>14.8</v>
      </c>
      <c r="U422" s="474">
        <v>14.86</v>
      </c>
      <c r="V422" s="475">
        <v>15.02</v>
      </c>
      <c r="W422" s="473">
        <v>14.38</v>
      </c>
      <c r="X422" s="474">
        <v>14.7</v>
      </c>
      <c r="Y422" s="474">
        <v>14.77</v>
      </c>
      <c r="Z422" s="474">
        <v>14.8</v>
      </c>
      <c r="AA422" s="474">
        <v>14.86</v>
      </c>
      <c r="AB422" s="475">
        <v>15.02</v>
      </c>
      <c r="AC422" s="481">
        <v>23.97</v>
      </c>
      <c r="AD422" s="481">
        <v>28.76</v>
      </c>
    </row>
    <row r="423" spans="1:30" x14ac:dyDescent="0.25">
      <c r="A423" s="442"/>
      <c r="B423" s="441"/>
      <c r="C423" s="458"/>
      <c r="D423" s="459"/>
      <c r="E423" s="459"/>
      <c r="F423" s="459"/>
      <c r="G423" s="459"/>
      <c r="H423" s="460"/>
      <c r="I423" s="458"/>
      <c r="J423" s="459"/>
      <c r="K423" s="459"/>
      <c r="L423" s="459"/>
      <c r="M423" s="459"/>
      <c r="N423" s="460"/>
      <c r="O423" s="465"/>
      <c r="P423" s="465"/>
      <c r="Q423" s="470"/>
      <c r="R423" s="471"/>
      <c r="S423" s="471"/>
      <c r="T423" s="471"/>
      <c r="U423" s="471"/>
      <c r="V423" s="472"/>
      <c r="W423" s="470"/>
      <c r="X423" s="471"/>
      <c r="Y423" s="471"/>
      <c r="Z423" s="471"/>
      <c r="AA423" s="471"/>
      <c r="AB423" s="472"/>
      <c r="AC423" s="480"/>
      <c r="AD423" s="480"/>
    </row>
    <row r="424" spans="1:30" x14ac:dyDescent="0.25">
      <c r="A424" s="442">
        <v>529</v>
      </c>
      <c r="B424" s="441">
        <v>453</v>
      </c>
      <c r="C424" s="458">
        <v>18.03</v>
      </c>
      <c r="D424" s="459">
        <v>18.41</v>
      </c>
      <c r="E424" s="459">
        <v>18.5</v>
      </c>
      <c r="F424" s="459">
        <v>18.54</v>
      </c>
      <c r="G424" s="459">
        <v>18.61</v>
      </c>
      <c r="H424" s="460">
        <v>18.809999999999999</v>
      </c>
      <c r="I424" s="458">
        <v>18.309999999999999</v>
      </c>
      <c r="J424" s="459">
        <v>18.71</v>
      </c>
      <c r="K424" s="459">
        <v>18.8</v>
      </c>
      <c r="L424" s="459">
        <v>18.829999999999998</v>
      </c>
      <c r="M424" s="459">
        <v>18.91</v>
      </c>
      <c r="N424" s="460">
        <v>19.11</v>
      </c>
      <c r="O424" s="465">
        <v>30.05</v>
      </c>
      <c r="P424" s="465">
        <v>36.06</v>
      </c>
      <c r="Q424" s="473">
        <v>14.42</v>
      </c>
      <c r="R424" s="474">
        <v>14.73</v>
      </c>
      <c r="S424" s="474">
        <v>14.8</v>
      </c>
      <c r="T424" s="474">
        <v>14.83</v>
      </c>
      <c r="U424" s="474">
        <v>14.89</v>
      </c>
      <c r="V424" s="475">
        <v>15.05</v>
      </c>
      <c r="W424" s="473">
        <v>14.42</v>
      </c>
      <c r="X424" s="474">
        <v>14.73</v>
      </c>
      <c r="Y424" s="474">
        <v>14.8</v>
      </c>
      <c r="Z424" s="474">
        <v>14.83</v>
      </c>
      <c r="AA424" s="474">
        <v>14.89</v>
      </c>
      <c r="AB424" s="475">
        <v>15.05</v>
      </c>
      <c r="AC424" s="481">
        <v>24.03</v>
      </c>
      <c r="AD424" s="481">
        <v>28.84</v>
      </c>
    </row>
    <row r="425" spans="1:30" x14ac:dyDescent="0.25">
      <c r="A425" s="442"/>
      <c r="B425" s="441"/>
      <c r="C425" s="458"/>
      <c r="D425" s="459"/>
      <c r="E425" s="459"/>
      <c r="F425" s="459"/>
      <c r="G425" s="459"/>
      <c r="H425" s="460"/>
      <c r="I425" s="458"/>
      <c r="J425" s="459"/>
      <c r="K425" s="459"/>
      <c r="L425" s="459"/>
      <c r="M425" s="459"/>
      <c r="N425" s="460"/>
      <c r="O425" s="465"/>
      <c r="P425" s="465"/>
      <c r="Q425" s="470"/>
      <c r="R425" s="471"/>
      <c r="S425" s="471"/>
      <c r="T425" s="471"/>
      <c r="U425" s="471"/>
      <c r="V425" s="472"/>
      <c r="W425" s="470"/>
      <c r="X425" s="471"/>
      <c r="Y425" s="471"/>
      <c r="Z425" s="471"/>
      <c r="AA425" s="471"/>
      <c r="AB425" s="472"/>
      <c r="AC425" s="480"/>
      <c r="AD425" s="480"/>
    </row>
    <row r="426" spans="1:30" x14ac:dyDescent="0.25">
      <c r="A426" s="442">
        <v>530</v>
      </c>
      <c r="B426" s="441">
        <v>454</v>
      </c>
      <c r="C426" s="458">
        <v>18.059999999999999</v>
      </c>
      <c r="D426" s="459">
        <v>18.46</v>
      </c>
      <c r="E426" s="459">
        <v>18.54</v>
      </c>
      <c r="F426" s="459">
        <v>18.579999999999998</v>
      </c>
      <c r="G426" s="459">
        <v>18.66</v>
      </c>
      <c r="H426" s="460">
        <v>18.850000000000001</v>
      </c>
      <c r="I426" s="458">
        <v>18.350000000000001</v>
      </c>
      <c r="J426" s="459">
        <v>18.760000000000002</v>
      </c>
      <c r="K426" s="459">
        <v>18.829999999999998</v>
      </c>
      <c r="L426" s="459">
        <v>18.87</v>
      </c>
      <c r="M426" s="459">
        <v>18.96</v>
      </c>
      <c r="N426" s="460">
        <v>19.149999999999999</v>
      </c>
      <c r="O426" s="465">
        <v>30.1</v>
      </c>
      <c r="P426" s="465">
        <v>36.119999999999997</v>
      </c>
      <c r="Q426" s="473">
        <v>14.45</v>
      </c>
      <c r="R426" s="474">
        <v>14.77</v>
      </c>
      <c r="S426" s="474">
        <v>14.83</v>
      </c>
      <c r="T426" s="474">
        <v>14.86</v>
      </c>
      <c r="U426" s="474">
        <v>14.93</v>
      </c>
      <c r="V426" s="475">
        <v>15.08</v>
      </c>
      <c r="W426" s="473">
        <v>14.45</v>
      </c>
      <c r="X426" s="474">
        <v>14.77</v>
      </c>
      <c r="Y426" s="474">
        <v>14.83</v>
      </c>
      <c r="Z426" s="474">
        <v>14.86</v>
      </c>
      <c r="AA426" s="474">
        <v>14.93</v>
      </c>
      <c r="AB426" s="475">
        <v>15.08</v>
      </c>
      <c r="AC426" s="481">
        <v>24.08</v>
      </c>
      <c r="AD426" s="481">
        <v>28.9</v>
      </c>
    </row>
    <row r="427" spans="1:30" x14ac:dyDescent="0.25">
      <c r="A427" s="442"/>
      <c r="B427" s="441"/>
      <c r="C427" s="458"/>
      <c r="D427" s="459"/>
      <c r="E427" s="459"/>
      <c r="F427" s="459"/>
      <c r="G427" s="459"/>
      <c r="H427" s="460"/>
      <c r="I427" s="458"/>
      <c r="J427" s="459"/>
      <c r="K427" s="459"/>
      <c r="L427" s="459"/>
      <c r="M427" s="459"/>
      <c r="N427" s="460"/>
      <c r="O427" s="465"/>
      <c r="P427" s="465"/>
      <c r="Q427" s="470"/>
      <c r="R427" s="471"/>
      <c r="S427" s="471"/>
      <c r="T427" s="471"/>
      <c r="U427" s="471"/>
      <c r="V427" s="472"/>
      <c r="W427" s="470"/>
      <c r="X427" s="471"/>
      <c r="Y427" s="471"/>
      <c r="Z427" s="471"/>
      <c r="AA427" s="471"/>
      <c r="AB427" s="472"/>
      <c r="AC427" s="480"/>
      <c r="AD427" s="480"/>
    </row>
    <row r="428" spans="1:30" x14ac:dyDescent="0.25">
      <c r="A428" s="442">
        <v>531</v>
      </c>
      <c r="B428" s="441">
        <v>454</v>
      </c>
      <c r="C428" s="458">
        <v>18.059999999999999</v>
      </c>
      <c r="D428" s="459">
        <v>18.46</v>
      </c>
      <c r="E428" s="459">
        <v>18.54</v>
      </c>
      <c r="F428" s="459">
        <v>18.579999999999998</v>
      </c>
      <c r="G428" s="459">
        <v>18.66</v>
      </c>
      <c r="H428" s="460">
        <v>18.850000000000001</v>
      </c>
      <c r="I428" s="458">
        <v>18.350000000000001</v>
      </c>
      <c r="J428" s="459">
        <v>18.760000000000002</v>
      </c>
      <c r="K428" s="459">
        <v>18.829999999999998</v>
      </c>
      <c r="L428" s="459">
        <v>18.87</v>
      </c>
      <c r="M428" s="459">
        <v>18.96</v>
      </c>
      <c r="N428" s="460">
        <v>19.149999999999999</v>
      </c>
      <c r="O428" s="465">
        <v>30.1</v>
      </c>
      <c r="P428" s="465">
        <v>36.119999999999997</v>
      </c>
      <c r="Q428" s="473">
        <v>14.45</v>
      </c>
      <c r="R428" s="474">
        <v>14.77</v>
      </c>
      <c r="S428" s="474">
        <v>14.83</v>
      </c>
      <c r="T428" s="474">
        <v>14.86</v>
      </c>
      <c r="U428" s="474">
        <v>14.93</v>
      </c>
      <c r="V428" s="475">
        <v>15.08</v>
      </c>
      <c r="W428" s="473">
        <v>14.45</v>
      </c>
      <c r="X428" s="474">
        <v>14.77</v>
      </c>
      <c r="Y428" s="474">
        <v>14.83</v>
      </c>
      <c r="Z428" s="474">
        <v>14.86</v>
      </c>
      <c r="AA428" s="474">
        <v>14.93</v>
      </c>
      <c r="AB428" s="475">
        <v>15.08</v>
      </c>
      <c r="AC428" s="481">
        <v>24.08</v>
      </c>
      <c r="AD428" s="481">
        <v>28.9</v>
      </c>
    </row>
    <row r="429" spans="1:30" x14ac:dyDescent="0.25">
      <c r="A429" s="442"/>
      <c r="B429" s="441"/>
      <c r="C429" s="458"/>
      <c r="D429" s="459"/>
      <c r="E429" s="459"/>
      <c r="F429" s="459"/>
      <c r="G429" s="459"/>
      <c r="H429" s="460"/>
      <c r="I429" s="458"/>
      <c r="J429" s="459"/>
      <c r="K429" s="459"/>
      <c r="L429" s="459"/>
      <c r="M429" s="459"/>
      <c r="N429" s="460"/>
      <c r="O429" s="465"/>
      <c r="P429" s="465"/>
      <c r="Q429" s="470"/>
      <c r="R429" s="471"/>
      <c r="S429" s="471"/>
      <c r="T429" s="471"/>
      <c r="U429" s="471"/>
      <c r="V429" s="472"/>
      <c r="W429" s="470"/>
      <c r="X429" s="471"/>
      <c r="Y429" s="471"/>
      <c r="Z429" s="471"/>
      <c r="AA429" s="471"/>
      <c r="AB429" s="472"/>
      <c r="AC429" s="480"/>
      <c r="AD429" s="480"/>
    </row>
    <row r="430" spans="1:30" x14ac:dyDescent="0.25">
      <c r="A430" s="442">
        <v>532</v>
      </c>
      <c r="B430" s="441">
        <v>455</v>
      </c>
      <c r="C430" s="458">
        <v>18.100000000000001</v>
      </c>
      <c r="D430" s="459">
        <v>18.5</v>
      </c>
      <c r="E430" s="459">
        <v>18.579999999999998</v>
      </c>
      <c r="F430" s="459">
        <v>18.61</v>
      </c>
      <c r="G430" s="459">
        <v>18.7</v>
      </c>
      <c r="H430" s="460">
        <v>18.899999999999999</v>
      </c>
      <c r="I430" s="458">
        <v>18.39</v>
      </c>
      <c r="J430" s="459">
        <v>18.8</v>
      </c>
      <c r="K430" s="459">
        <v>18.87</v>
      </c>
      <c r="L430" s="459">
        <v>18.91</v>
      </c>
      <c r="M430" s="459">
        <v>19</v>
      </c>
      <c r="N430" s="460">
        <v>19.2</v>
      </c>
      <c r="O430" s="465">
        <v>30.17</v>
      </c>
      <c r="P430" s="465">
        <v>36.200000000000003</v>
      </c>
      <c r="Q430" s="473">
        <v>14.48</v>
      </c>
      <c r="R430" s="474">
        <v>14.8</v>
      </c>
      <c r="S430" s="474">
        <v>14.86</v>
      </c>
      <c r="T430" s="474">
        <v>14.89</v>
      </c>
      <c r="U430" s="474">
        <v>14.96</v>
      </c>
      <c r="V430" s="475">
        <v>15.12</v>
      </c>
      <c r="W430" s="473">
        <v>14.48</v>
      </c>
      <c r="X430" s="474">
        <v>14.8</v>
      </c>
      <c r="Y430" s="474">
        <v>14.86</v>
      </c>
      <c r="Z430" s="474">
        <v>14.89</v>
      </c>
      <c r="AA430" s="474">
        <v>14.96</v>
      </c>
      <c r="AB430" s="475">
        <v>15.12</v>
      </c>
      <c r="AC430" s="481">
        <v>24.13</v>
      </c>
      <c r="AD430" s="481">
        <v>28.96</v>
      </c>
    </row>
    <row r="431" spans="1:30" x14ac:dyDescent="0.25">
      <c r="A431" s="442"/>
      <c r="B431" s="441"/>
      <c r="C431" s="458"/>
      <c r="D431" s="459"/>
      <c r="E431" s="459"/>
      <c r="F431" s="459"/>
      <c r="G431" s="459"/>
      <c r="H431" s="460"/>
      <c r="I431" s="458"/>
      <c r="J431" s="459"/>
      <c r="K431" s="459"/>
      <c r="L431" s="459"/>
      <c r="M431" s="459"/>
      <c r="N431" s="460"/>
      <c r="O431" s="465"/>
      <c r="P431" s="465"/>
      <c r="Q431" s="470"/>
      <c r="R431" s="471"/>
      <c r="S431" s="471"/>
      <c r="T431" s="471"/>
      <c r="U431" s="471"/>
      <c r="V431" s="472"/>
      <c r="W431" s="470"/>
      <c r="X431" s="471"/>
      <c r="Y431" s="471"/>
      <c r="Z431" s="471"/>
      <c r="AA431" s="471"/>
      <c r="AB431" s="472"/>
      <c r="AC431" s="480"/>
      <c r="AD431" s="480"/>
    </row>
    <row r="432" spans="1:30" x14ac:dyDescent="0.25">
      <c r="A432" s="442">
        <v>533</v>
      </c>
      <c r="B432" s="441">
        <v>456</v>
      </c>
      <c r="C432" s="458">
        <v>18.14</v>
      </c>
      <c r="D432" s="459">
        <v>18.54</v>
      </c>
      <c r="E432" s="459">
        <v>18.61</v>
      </c>
      <c r="F432" s="459">
        <v>18.66</v>
      </c>
      <c r="G432" s="459">
        <v>18.739999999999998</v>
      </c>
      <c r="H432" s="460">
        <v>18.940000000000001</v>
      </c>
      <c r="I432" s="458">
        <v>18.43</v>
      </c>
      <c r="J432" s="459">
        <v>18.829999999999998</v>
      </c>
      <c r="K432" s="459">
        <v>18.91</v>
      </c>
      <c r="L432" s="459">
        <v>18.96</v>
      </c>
      <c r="M432" s="459">
        <v>19.04</v>
      </c>
      <c r="N432" s="460">
        <v>19.239999999999998</v>
      </c>
      <c r="O432" s="465">
        <v>30.23</v>
      </c>
      <c r="P432" s="465">
        <v>36.28</v>
      </c>
      <c r="Q432" s="473">
        <v>14.51</v>
      </c>
      <c r="R432" s="474">
        <v>14.83</v>
      </c>
      <c r="S432" s="474">
        <v>14.89</v>
      </c>
      <c r="T432" s="474">
        <v>14.93</v>
      </c>
      <c r="U432" s="474">
        <v>14.99</v>
      </c>
      <c r="V432" s="475">
        <v>15.15</v>
      </c>
      <c r="W432" s="473">
        <v>14.51</v>
      </c>
      <c r="X432" s="474">
        <v>14.83</v>
      </c>
      <c r="Y432" s="474">
        <v>14.89</v>
      </c>
      <c r="Z432" s="474">
        <v>14.93</v>
      </c>
      <c r="AA432" s="474">
        <v>14.99</v>
      </c>
      <c r="AB432" s="475">
        <v>15.15</v>
      </c>
      <c r="AC432" s="481">
        <v>24.18</v>
      </c>
      <c r="AD432" s="481">
        <v>29.02</v>
      </c>
    </row>
    <row r="433" spans="1:30" x14ac:dyDescent="0.25">
      <c r="A433" s="442"/>
      <c r="B433" s="441"/>
      <c r="C433" s="458"/>
      <c r="D433" s="459"/>
      <c r="E433" s="459"/>
      <c r="F433" s="459"/>
      <c r="G433" s="459"/>
      <c r="H433" s="460"/>
      <c r="I433" s="458"/>
      <c r="J433" s="459"/>
      <c r="K433" s="459"/>
      <c r="L433" s="459"/>
      <c r="M433" s="459"/>
      <c r="N433" s="460"/>
      <c r="O433" s="465"/>
      <c r="P433" s="465"/>
      <c r="Q433" s="470"/>
      <c r="R433" s="471"/>
      <c r="S433" s="471"/>
      <c r="T433" s="471"/>
      <c r="U433" s="471"/>
      <c r="V433" s="472"/>
      <c r="W433" s="470"/>
      <c r="X433" s="471"/>
      <c r="Y433" s="471"/>
      <c r="Z433" s="471"/>
      <c r="AA433" s="471"/>
      <c r="AB433" s="472"/>
      <c r="AC433" s="480"/>
      <c r="AD433" s="480"/>
    </row>
    <row r="434" spans="1:30" x14ac:dyDescent="0.25">
      <c r="A434" s="442">
        <v>534</v>
      </c>
      <c r="B434" s="441">
        <v>456</v>
      </c>
      <c r="C434" s="458">
        <v>18.14</v>
      </c>
      <c r="D434" s="459">
        <v>18.54</v>
      </c>
      <c r="E434" s="459">
        <v>18.61</v>
      </c>
      <c r="F434" s="459">
        <v>18.66</v>
      </c>
      <c r="G434" s="459">
        <v>18.739999999999998</v>
      </c>
      <c r="H434" s="460">
        <v>18.940000000000001</v>
      </c>
      <c r="I434" s="458">
        <v>18.43</v>
      </c>
      <c r="J434" s="459">
        <v>18.829999999999998</v>
      </c>
      <c r="K434" s="459">
        <v>18.91</v>
      </c>
      <c r="L434" s="459">
        <v>18.96</v>
      </c>
      <c r="M434" s="459">
        <v>19.04</v>
      </c>
      <c r="N434" s="460">
        <v>19.239999999999998</v>
      </c>
      <c r="O434" s="465">
        <v>30.23</v>
      </c>
      <c r="P434" s="465">
        <v>36.28</v>
      </c>
      <c r="Q434" s="473">
        <v>14.51</v>
      </c>
      <c r="R434" s="474">
        <v>14.83</v>
      </c>
      <c r="S434" s="474">
        <v>14.89</v>
      </c>
      <c r="T434" s="474">
        <v>14.93</v>
      </c>
      <c r="U434" s="474">
        <v>14.99</v>
      </c>
      <c r="V434" s="475">
        <v>15.15</v>
      </c>
      <c r="W434" s="473">
        <v>14.51</v>
      </c>
      <c r="X434" s="474">
        <v>14.83</v>
      </c>
      <c r="Y434" s="474">
        <v>14.89</v>
      </c>
      <c r="Z434" s="474">
        <v>14.93</v>
      </c>
      <c r="AA434" s="474">
        <v>14.99</v>
      </c>
      <c r="AB434" s="475">
        <v>15.15</v>
      </c>
      <c r="AC434" s="481">
        <v>24.18</v>
      </c>
      <c r="AD434" s="481">
        <v>29.02</v>
      </c>
    </row>
    <row r="435" spans="1:30" x14ac:dyDescent="0.25">
      <c r="A435" s="442"/>
      <c r="B435" s="441"/>
      <c r="C435" s="458"/>
      <c r="D435" s="459"/>
      <c r="E435" s="459"/>
      <c r="F435" s="459"/>
      <c r="G435" s="459"/>
      <c r="H435" s="460"/>
      <c r="I435" s="458"/>
      <c r="J435" s="459"/>
      <c r="K435" s="459"/>
      <c r="L435" s="459"/>
      <c r="M435" s="459"/>
      <c r="N435" s="460"/>
      <c r="O435" s="465"/>
      <c r="P435" s="465"/>
      <c r="Q435" s="470"/>
      <c r="R435" s="471"/>
      <c r="S435" s="471"/>
      <c r="T435" s="471"/>
      <c r="U435" s="471"/>
      <c r="V435" s="472"/>
      <c r="W435" s="470"/>
      <c r="X435" s="471"/>
      <c r="Y435" s="471"/>
      <c r="Z435" s="471"/>
      <c r="AA435" s="471"/>
      <c r="AB435" s="472"/>
      <c r="AC435" s="480"/>
      <c r="AD435" s="480"/>
    </row>
    <row r="436" spans="1:30" x14ac:dyDescent="0.25">
      <c r="A436" s="442">
        <v>535</v>
      </c>
      <c r="B436" s="441">
        <v>456</v>
      </c>
      <c r="C436" s="458">
        <v>18.14</v>
      </c>
      <c r="D436" s="459">
        <v>18.54</v>
      </c>
      <c r="E436" s="459">
        <v>18.61</v>
      </c>
      <c r="F436" s="459">
        <v>18.66</v>
      </c>
      <c r="G436" s="459">
        <v>18.739999999999998</v>
      </c>
      <c r="H436" s="460">
        <v>18.940000000000001</v>
      </c>
      <c r="I436" s="458">
        <v>18.43</v>
      </c>
      <c r="J436" s="459">
        <v>18.829999999999998</v>
      </c>
      <c r="K436" s="459">
        <v>18.91</v>
      </c>
      <c r="L436" s="459">
        <v>18.96</v>
      </c>
      <c r="M436" s="459">
        <v>19.04</v>
      </c>
      <c r="N436" s="460">
        <v>19.239999999999998</v>
      </c>
      <c r="O436" s="465">
        <v>30.23</v>
      </c>
      <c r="P436" s="465">
        <v>36.28</v>
      </c>
      <c r="Q436" s="473">
        <v>14.51</v>
      </c>
      <c r="R436" s="474">
        <v>14.83</v>
      </c>
      <c r="S436" s="474">
        <v>14.89</v>
      </c>
      <c r="T436" s="474">
        <v>14.93</v>
      </c>
      <c r="U436" s="474">
        <v>14.99</v>
      </c>
      <c r="V436" s="475">
        <v>15.15</v>
      </c>
      <c r="W436" s="473">
        <v>14.51</v>
      </c>
      <c r="X436" s="474">
        <v>14.83</v>
      </c>
      <c r="Y436" s="474">
        <v>14.89</v>
      </c>
      <c r="Z436" s="474">
        <v>14.93</v>
      </c>
      <c r="AA436" s="474">
        <v>14.99</v>
      </c>
      <c r="AB436" s="475">
        <v>15.15</v>
      </c>
      <c r="AC436" s="481">
        <v>24.18</v>
      </c>
      <c r="AD436" s="481">
        <v>29.02</v>
      </c>
    </row>
    <row r="437" spans="1:30" x14ac:dyDescent="0.25">
      <c r="A437" s="442"/>
      <c r="B437" s="441"/>
      <c r="C437" s="458"/>
      <c r="D437" s="459"/>
      <c r="E437" s="459"/>
      <c r="F437" s="459"/>
      <c r="G437" s="459"/>
      <c r="H437" s="460"/>
      <c r="I437" s="458"/>
      <c r="J437" s="459"/>
      <c r="K437" s="459"/>
      <c r="L437" s="459"/>
      <c r="M437" s="459"/>
      <c r="N437" s="460"/>
      <c r="O437" s="465"/>
      <c r="P437" s="465"/>
      <c r="Q437" s="470"/>
      <c r="R437" s="471"/>
      <c r="S437" s="471"/>
      <c r="T437" s="471"/>
      <c r="U437" s="471"/>
      <c r="V437" s="472"/>
      <c r="W437" s="470"/>
      <c r="X437" s="471"/>
      <c r="Y437" s="471"/>
      <c r="Z437" s="471"/>
      <c r="AA437" s="471"/>
      <c r="AB437" s="472"/>
      <c r="AC437" s="480"/>
      <c r="AD437" s="480"/>
    </row>
    <row r="438" spans="1:30" x14ac:dyDescent="0.25">
      <c r="A438" s="442">
        <v>536</v>
      </c>
      <c r="B438" s="441">
        <v>457</v>
      </c>
      <c r="C438" s="458">
        <v>18.18</v>
      </c>
      <c r="D438" s="459">
        <v>18.579999999999998</v>
      </c>
      <c r="E438" s="459">
        <v>18.66</v>
      </c>
      <c r="F438" s="459">
        <v>18.7</v>
      </c>
      <c r="G438" s="459">
        <v>18.78</v>
      </c>
      <c r="H438" s="460">
        <v>18.98</v>
      </c>
      <c r="I438" s="458">
        <v>18.47</v>
      </c>
      <c r="J438" s="459">
        <v>18.87</v>
      </c>
      <c r="K438" s="459">
        <v>18.96</v>
      </c>
      <c r="L438" s="459">
        <v>19</v>
      </c>
      <c r="M438" s="459">
        <v>19.079999999999998</v>
      </c>
      <c r="N438" s="460">
        <v>19.28</v>
      </c>
      <c r="O438" s="465">
        <v>30.3</v>
      </c>
      <c r="P438" s="465">
        <v>36.36</v>
      </c>
      <c r="Q438" s="473">
        <v>14.54</v>
      </c>
      <c r="R438" s="474">
        <v>14.86</v>
      </c>
      <c r="S438" s="474">
        <v>14.93</v>
      </c>
      <c r="T438" s="474">
        <v>14.96</v>
      </c>
      <c r="U438" s="474">
        <v>15.02</v>
      </c>
      <c r="V438" s="475">
        <v>15.18</v>
      </c>
      <c r="W438" s="473">
        <v>14.54</v>
      </c>
      <c r="X438" s="474">
        <v>14.86</v>
      </c>
      <c r="Y438" s="474">
        <v>14.93</v>
      </c>
      <c r="Z438" s="474">
        <v>14.96</v>
      </c>
      <c r="AA438" s="474">
        <v>15.02</v>
      </c>
      <c r="AB438" s="475">
        <v>15.18</v>
      </c>
      <c r="AC438" s="481">
        <v>24.23</v>
      </c>
      <c r="AD438" s="481">
        <v>29.08</v>
      </c>
    </row>
    <row r="439" spans="1:30" x14ac:dyDescent="0.25">
      <c r="A439" s="442"/>
      <c r="B439" s="441"/>
      <c r="C439" s="458"/>
      <c r="D439" s="459"/>
      <c r="E439" s="459"/>
      <c r="F439" s="459"/>
      <c r="G439" s="459"/>
      <c r="H439" s="460"/>
      <c r="I439" s="458"/>
      <c r="J439" s="459"/>
      <c r="K439" s="459"/>
      <c r="L439" s="459"/>
      <c r="M439" s="459"/>
      <c r="N439" s="460"/>
      <c r="O439" s="465"/>
      <c r="P439" s="465"/>
      <c r="Q439" s="470"/>
      <c r="R439" s="471"/>
      <c r="S439" s="471"/>
      <c r="T439" s="471"/>
      <c r="U439" s="471"/>
      <c r="V439" s="472"/>
      <c r="W439" s="470"/>
      <c r="X439" s="471"/>
      <c r="Y439" s="471"/>
      <c r="Z439" s="471"/>
      <c r="AA439" s="471"/>
      <c r="AB439" s="472"/>
      <c r="AC439" s="480"/>
      <c r="AD439" s="480"/>
    </row>
    <row r="440" spans="1:30" x14ac:dyDescent="0.25">
      <c r="A440" s="442">
        <v>537</v>
      </c>
      <c r="B440" s="441">
        <v>457</v>
      </c>
      <c r="C440" s="458">
        <v>18.18</v>
      </c>
      <c r="D440" s="459">
        <v>18.579999999999998</v>
      </c>
      <c r="E440" s="459">
        <v>18.66</v>
      </c>
      <c r="F440" s="459">
        <v>18.7</v>
      </c>
      <c r="G440" s="459">
        <v>18.78</v>
      </c>
      <c r="H440" s="460">
        <v>18.98</v>
      </c>
      <c r="I440" s="458">
        <v>18.47</v>
      </c>
      <c r="J440" s="459">
        <v>18.87</v>
      </c>
      <c r="K440" s="459">
        <v>18.96</v>
      </c>
      <c r="L440" s="459">
        <v>19</v>
      </c>
      <c r="M440" s="459">
        <v>19.079999999999998</v>
      </c>
      <c r="N440" s="460">
        <v>19.28</v>
      </c>
      <c r="O440" s="465">
        <v>30.3</v>
      </c>
      <c r="P440" s="465">
        <v>36.36</v>
      </c>
      <c r="Q440" s="473">
        <v>14.54</v>
      </c>
      <c r="R440" s="474">
        <v>14.86</v>
      </c>
      <c r="S440" s="474">
        <v>14.93</v>
      </c>
      <c r="T440" s="474">
        <v>14.96</v>
      </c>
      <c r="U440" s="474">
        <v>15.02</v>
      </c>
      <c r="V440" s="475">
        <v>15.18</v>
      </c>
      <c r="W440" s="473">
        <v>14.54</v>
      </c>
      <c r="X440" s="474">
        <v>14.86</v>
      </c>
      <c r="Y440" s="474">
        <v>14.93</v>
      </c>
      <c r="Z440" s="474">
        <v>14.96</v>
      </c>
      <c r="AA440" s="474">
        <v>15.02</v>
      </c>
      <c r="AB440" s="475">
        <v>15.18</v>
      </c>
      <c r="AC440" s="481">
        <v>24.23</v>
      </c>
      <c r="AD440" s="481">
        <v>29.08</v>
      </c>
    </row>
    <row r="441" spans="1:30" x14ac:dyDescent="0.25">
      <c r="A441" s="442"/>
      <c r="B441" s="441"/>
      <c r="C441" s="458"/>
      <c r="D441" s="459"/>
      <c r="E441" s="459"/>
      <c r="F441" s="459"/>
      <c r="G441" s="459"/>
      <c r="H441" s="460"/>
      <c r="I441" s="458"/>
      <c r="J441" s="459"/>
      <c r="K441" s="459"/>
      <c r="L441" s="459"/>
      <c r="M441" s="459"/>
      <c r="N441" s="460"/>
      <c r="O441" s="465"/>
      <c r="P441" s="465"/>
      <c r="Q441" s="470"/>
      <c r="R441" s="471"/>
      <c r="S441" s="471"/>
      <c r="T441" s="471"/>
      <c r="U441" s="471"/>
      <c r="V441" s="472"/>
      <c r="W441" s="470"/>
      <c r="X441" s="471"/>
      <c r="Y441" s="471"/>
      <c r="Z441" s="471"/>
      <c r="AA441" s="471"/>
      <c r="AB441" s="472"/>
      <c r="AC441" s="480"/>
      <c r="AD441" s="480"/>
    </row>
    <row r="442" spans="1:30" x14ac:dyDescent="0.25">
      <c r="A442" s="442">
        <v>538</v>
      </c>
      <c r="B442" s="441">
        <v>457</v>
      </c>
      <c r="C442" s="458">
        <v>18.18</v>
      </c>
      <c r="D442" s="459">
        <v>18.579999999999998</v>
      </c>
      <c r="E442" s="459">
        <v>18.66</v>
      </c>
      <c r="F442" s="459">
        <v>18.7</v>
      </c>
      <c r="G442" s="459">
        <v>18.78</v>
      </c>
      <c r="H442" s="460">
        <v>18.98</v>
      </c>
      <c r="I442" s="458">
        <v>18.47</v>
      </c>
      <c r="J442" s="459">
        <v>18.87</v>
      </c>
      <c r="K442" s="459">
        <v>18.96</v>
      </c>
      <c r="L442" s="459">
        <v>19</v>
      </c>
      <c r="M442" s="459">
        <v>19.079999999999998</v>
      </c>
      <c r="N442" s="460">
        <v>19.28</v>
      </c>
      <c r="O442" s="465">
        <v>30.3</v>
      </c>
      <c r="P442" s="465">
        <v>36.36</v>
      </c>
      <c r="Q442" s="473">
        <v>14.54</v>
      </c>
      <c r="R442" s="474">
        <v>14.86</v>
      </c>
      <c r="S442" s="474">
        <v>14.93</v>
      </c>
      <c r="T442" s="474">
        <v>14.96</v>
      </c>
      <c r="U442" s="474">
        <v>15.02</v>
      </c>
      <c r="V442" s="475">
        <v>15.18</v>
      </c>
      <c r="W442" s="473">
        <v>14.54</v>
      </c>
      <c r="X442" s="474">
        <v>14.86</v>
      </c>
      <c r="Y442" s="474">
        <v>14.93</v>
      </c>
      <c r="Z442" s="474">
        <v>14.96</v>
      </c>
      <c r="AA442" s="474">
        <v>15.02</v>
      </c>
      <c r="AB442" s="475">
        <v>15.18</v>
      </c>
      <c r="AC442" s="481">
        <v>24.23</v>
      </c>
      <c r="AD442" s="481">
        <v>29.08</v>
      </c>
    </row>
    <row r="443" spans="1:30" x14ac:dyDescent="0.25">
      <c r="A443" s="442"/>
      <c r="B443" s="441"/>
      <c r="C443" s="458"/>
      <c r="D443" s="459"/>
      <c r="E443" s="459"/>
      <c r="F443" s="459"/>
      <c r="G443" s="459"/>
      <c r="H443" s="460"/>
      <c r="I443" s="458"/>
      <c r="J443" s="459"/>
      <c r="K443" s="459"/>
      <c r="L443" s="459"/>
      <c r="M443" s="459"/>
      <c r="N443" s="460"/>
      <c r="O443" s="465"/>
      <c r="P443" s="465"/>
      <c r="Q443" s="470"/>
      <c r="R443" s="471"/>
      <c r="S443" s="471"/>
      <c r="T443" s="471"/>
      <c r="U443" s="471"/>
      <c r="V443" s="472"/>
      <c r="W443" s="470"/>
      <c r="X443" s="471"/>
      <c r="Y443" s="471"/>
      <c r="Z443" s="471"/>
      <c r="AA443" s="471"/>
      <c r="AB443" s="472"/>
      <c r="AC443" s="480"/>
      <c r="AD443" s="480"/>
    </row>
    <row r="444" spans="1:30" x14ac:dyDescent="0.25">
      <c r="A444" s="442">
        <v>539</v>
      </c>
      <c r="B444" s="441">
        <v>458</v>
      </c>
      <c r="C444" s="458">
        <v>18.23</v>
      </c>
      <c r="D444" s="459">
        <v>18.61</v>
      </c>
      <c r="E444" s="459">
        <v>18.7</v>
      </c>
      <c r="F444" s="459">
        <v>18.739999999999998</v>
      </c>
      <c r="G444" s="459">
        <v>18.809999999999999</v>
      </c>
      <c r="H444" s="460">
        <v>19.010000000000002</v>
      </c>
      <c r="I444" s="458">
        <v>18.52</v>
      </c>
      <c r="J444" s="459">
        <v>18.91</v>
      </c>
      <c r="K444" s="459">
        <v>19</v>
      </c>
      <c r="L444" s="459">
        <v>19.04</v>
      </c>
      <c r="M444" s="459">
        <v>19.11</v>
      </c>
      <c r="N444" s="460">
        <v>19.32</v>
      </c>
      <c r="O444" s="465">
        <v>30.38</v>
      </c>
      <c r="P444" s="465">
        <v>36.46</v>
      </c>
      <c r="Q444" s="473">
        <v>14.58</v>
      </c>
      <c r="R444" s="474">
        <v>14.89</v>
      </c>
      <c r="S444" s="474">
        <v>14.96</v>
      </c>
      <c r="T444" s="474">
        <v>14.99</v>
      </c>
      <c r="U444" s="474">
        <v>15.05</v>
      </c>
      <c r="V444" s="475">
        <v>15.21</v>
      </c>
      <c r="W444" s="473">
        <v>14.58</v>
      </c>
      <c r="X444" s="474">
        <v>14.89</v>
      </c>
      <c r="Y444" s="474">
        <v>14.96</v>
      </c>
      <c r="Z444" s="474">
        <v>14.99</v>
      </c>
      <c r="AA444" s="474">
        <v>15.05</v>
      </c>
      <c r="AB444" s="475">
        <v>15.21</v>
      </c>
      <c r="AC444" s="481">
        <v>24.3</v>
      </c>
      <c r="AD444" s="481">
        <v>29.16</v>
      </c>
    </row>
    <row r="445" spans="1:30" x14ac:dyDescent="0.25">
      <c r="A445" s="442"/>
      <c r="B445" s="441"/>
      <c r="C445" s="458"/>
      <c r="D445" s="459"/>
      <c r="E445" s="459"/>
      <c r="F445" s="459"/>
      <c r="G445" s="459"/>
      <c r="H445" s="460"/>
      <c r="I445" s="458"/>
      <c r="J445" s="459"/>
      <c r="K445" s="459"/>
      <c r="L445" s="459"/>
      <c r="M445" s="459"/>
      <c r="N445" s="460"/>
      <c r="O445" s="465"/>
      <c r="P445" s="465"/>
      <c r="Q445" s="470"/>
      <c r="R445" s="471"/>
      <c r="S445" s="471"/>
      <c r="T445" s="471"/>
      <c r="U445" s="471"/>
      <c r="V445" s="472"/>
      <c r="W445" s="470"/>
      <c r="X445" s="471"/>
      <c r="Y445" s="471"/>
      <c r="Z445" s="471"/>
      <c r="AA445" s="471"/>
      <c r="AB445" s="472"/>
      <c r="AC445" s="480"/>
      <c r="AD445" s="480"/>
    </row>
    <row r="446" spans="1:30" x14ac:dyDescent="0.25">
      <c r="A446" s="442">
        <v>540</v>
      </c>
      <c r="B446" s="441">
        <v>459</v>
      </c>
      <c r="C446" s="458">
        <v>18.260000000000002</v>
      </c>
      <c r="D446" s="459">
        <v>18.66</v>
      </c>
      <c r="E446" s="459">
        <v>18.739999999999998</v>
      </c>
      <c r="F446" s="459">
        <v>18.78</v>
      </c>
      <c r="G446" s="459">
        <v>18.850000000000001</v>
      </c>
      <c r="H446" s="460">
        <v>19.05</v>
      </c>
      <c r="I446" s="458">
        <v>18.55</v>
      </c>
      <c r="J446" s="459">
        <v>18.96</v>
      </c>
      <c r="K446" s="459">
        <v>19.04</v>
      </c>
      <c r="L446" s="459">
        <v>19.079999999999998</v>
      </c>
      <c r="M446" s="459">
        <v>19.149999999999999</v>
      </c>
      <c r="N446" s="460">
        <v>19.350000000000001</v>
      </c>
      <c r="O446" s="465">
        <v>30.43</v>
      </c>
      <c r="P446" s="465">
        <v>36.520000000000003</v>
      </c>
      <c r="Q446" s="473">
        <v>14.61</v>
      </c>
      <c r="R446" s="474">
        <v>14.93</v>
      </c>
      <c r="S446" s="474">
        <v>14.99</v>
      </c>
      <c r="T446" s="474">
        <v>15.02</v>
      </c>
      <c r="U446" s="474">
        <v>15.08</v>
      </c>
      <c r="V446" s="475">
        <v>15.24</v>
      </c>
      <c r="W446" s="473">
        <v>14.61</v>
      </c>
      <c r="X446" s="474">
        <v>14.93</v>
      </c>
      <c r="Y446" s="474">
        <v>14.99</v>
      </c>
      <c r="Z446" s="474">
        <v>15.02</v>
      </c>
      <c r="AA446" s="474">
        <v>15.08</v>
      </c>
      <c r="AB446" s="475">
        <v>15.24</v>
      </c>
      <c r="AC446" s="481">
        <v>24.35</v>
      </c>
      <c r="AD446" s="481">
        <v>29.22</v>
      </c>
    </row>
    <row r="447" spans="1:30" x14ac:dyDescent="0.25">
      <c r="A447" s="442"/>
      <c r="B447" s="441"/>
      <c r="C447" s="458"/>
      <c r="D447" s="459"/>
      <c r="E447" s="459"/>
      <c r="F447" s="459"/>
      <c r="G447" s="459"/>
      <c r="H447" s="460"/>
      <c r="I447" s="458"/>
      <c r="J447" s="459"/>
      <c r="K447" s="459"/>
      <c r="L447" s="459"/>
      <c r="M447" s="459"/>
      <c r="N447" s="460"/>
      <c r="O447" s="465"/>
      <c r="P447" s="465"/>
      <c r="Q447" s="470"/>
      <c r="R447" s="471"/>
      <c r="S447" s="471"/>
      <c r="T447" s="471"/>
      <c r="U447" s="471"/>
      <c r="V447" s="472"/>
      <c r="W447" s="470"/>
      <c r="X447" s="471"/>
      <c r="Y447" s="471"/>
      <c r="Z447" s="471"/>
      <c r="AA447" s="471"/>
      <c r="AB447" s="472"/>
      <c r="AC447" s="480"/>
      <c r="AD447" s="480"/>
    </row>
    <row r="448" spans="1:30" x14ac:dyDescent="0.25">
      <c r="A448" s="442">
        <v>541</v>
      </c>
      <c r="B448" s="441">
        <v>460</v>
      </c>
      <c r="C448" s="458">
        <v>18.3</v>
      </c>
      <c r="D448" s="459">
        <v>18.7</v>
      </c>
      <c r="E448" s="459">
        <v>18.78</v>
      </c>
      <c r="F448" s="459">
        <v>18.809999999999999</v>
      </c>
      <c r="G448" s="459">
        <v>18.899999999999999</v>
      </c>
      <c r="H448" s="460">
        <v>19.100000000000001</v>
      </c>
      <c r="I448" s="458">
        <v>18.59</v>
      </c>
      <c r="J448" s="459">
        <v>19</v>
      </c>
      <c r="K448" s="459">
        <v>19.079999999999998</v>
      </c>
      <c r="L448" s="459">
        <v>19.11</v>
      </c>
      <c r="M448" s="459">
        <v>19.2</v>
      </c>
      <c r="N448" s="460">
        <v>19.41</v>
      </c>
      <c r="O448" s="465">
        <v>30.5</v>
      </c>
      <c r="P448" s="465">
        <v>36.6</v>
      </c>
      <c r="Q448" s="473">
        <v>14.64</v>
      </c>
      <c r="R448" s="474">
        <v>14.96</v>
      </c>
      <c r="S448" s="474">
        <v>15.02</v>
      </c>
      <c r="T448" s="474">
        <v>15.05</v>
      </c>
      <c r="U448" s="474">
        <v>15.12</v>
      </c>
      <c r="V448" s="475">
        <v>15.28</v>
      </c>
      <c r="W448" s="473">
        <v>14.64</v>
      </c>
      <c r="X448" s="474">
        <v>14.96</v>
      </c>
      <c r="Y448" s="474">
        <v>15.02</v>
      </c>
      <c r="Z448" s="474">
        <v>15.05</v>
      </c>
      <c r="AA448" s="474">
        <v>15.12</v>
      </c>
      <c r="AB448" s="475">
        <v>15.28</v>
      </c>
      <c r="AC448" s="481">
        <v>24.4</v>
      </c>
      <c r="AD448" s="481">
        <v>29.28</v>
      </c>
    </row>
    <row r="449" spans="1:30" x14ac:dyDescent="0.25">
      <c r="A449" s="442"/>
      <c r="B449" s="441"/>
      <c r="C449" s="458"/>
      <c r="D449" s="459"/>
      <c r="E449" s="459"/>
      <c r="F449" s="459"/>
      <c r="G449" s="459"/>
      <c r="H449" s="460"/>
      <c r="I449" s="458"/>
      <c r="J449" s="459"/>
      <c r="K449" s="459"/>
      <c r="L449" s="459"/>
      <c r="M449" s="459"/>
      <c r="N449" s="460"/>
      <c r="O449" s="465"/>
      <c r="P449" s="465"/>
      <c r="Q449" s="470"/>
      <c r="R449" s="471"/>
      <c r="S449" s="471"/>
      <c r="T449" s="471"/>
      <c r="U449" s="471"/>
      <c r="V449" s="472"/>
      <c r="W449" s="470"/>
      <c r="X449" s="471"/>
      <c r="Y449" s="471"/>
      <c r="Z449" s="471"/>
      <c r="AA449" s="471"/>
      <c r="AB449" s="472"/>
      <c r="AC449" s="480"/>
      <c r="AD449" s="480"/>
    </row>
    <row r="450" spans="1:30" x14ac:dyDescent="0.25">
      <c r="A450" s="442">
        <v>542</v>
      </c>
      <c r="B450" s="441">
        <v>461</v>
      </c>
      <c r="C450" s="458">
        <v>18.34</v>
      </c>
      <c r="D450" s="459">
        <v>18.739999999999998</v>
      </c>
      <c r="E450" s="459">
        <v>18.809999999999999</v>
      </c>
      <c r="F450" s="459">
        <v>18.850000000000001</v>
      </c>
      <c r="G450" s="459">
        <v>18.940000000000001</v>
      </c>
      <c r="H450" s="460">
        <v>19.14</v>
      </c>
      <c r="I450" s="458">
        <v>18.63</v>
      </c>
      <c r="J450" s="459">
        <v>19.04</v>
      </c>
      <c r="K450" s="459">
        <v>19.11</v>
      </c>
      <c r="L450" s="459">
        <v>19.149999999999999</v>
      </c>
      <c r="M450" s="459">
        <v>19.239999999999998</v>
      </c>
      <c r="N450" s="460">
        <v>19.440000000000001</v>
      </c>
      <c r="O450" s="465">
        <v>30.57</v>
      </c>
      <c r="P450" s="465">
        <v>36.68</v>
      </c>
      <c r="Q450" s="473">
        <v>14.67</v>
      </c>
      <c r="R450" s="474">
        <v>14.99</v>
      </c>
      <c r="S450" s="474">
        <v>15.05</v>
      </c>
      <c r="T450" s="474">
        <v>15.08</v>
      </c>
      <c r="U450" s="474">
        <v>15.15</v>
      </c>
      <c r="V450" s="475">
        <v>15.31</v>
      </c>
      <c r="W450" s="473">
        <v>14.67</v>
      </c>
      <c r="X450" s="474">
        <v>14.99</v>
      </c>
      <c r="Y450" s="474">
        <v>15.05</v>
      </c>
      <c r="Z450" s="474">
        <v>15.08</v>
      </c>
      <c r="AA450" s="474">
        <v>15.15</v>
      </c>
      <c r="AB450" s="475">
        <v>15.31</v>
      </c>
      <c r="AC450" s="481">
        <v>24.45</v>
      </c>
      <c r="AD450" s="481">
        <v>29.34</v>
      </c>
    </row>
    <row r="451" spans="1:30" x14ac:dyDescent="0.25">
      <c r="A451" s="442"/>
      <c r="B451" s="441"/>
      <c r="C451" s="458"/>
      <c r="D451" s="459"/>
      <c r="E451" s="459"/>
      <c r="F451" s="459"/>
      <c r="G451" s="459"/>
      <c r="H451" s="460"/>
      <c r="I451" s="458"/>
      <c r="J451" s="459"/>
      <c r="K451" s="459"/>
      <c r="L451" s="459"/>
      <c r="M451" s="459"/>
      <c r="N451" s="460"/>
      <c r="O451" s="465"/>
      <c r="P451" s="465"/>
      <c r="Q451" s="470"/>
      <c r="R451" s="471"/>
      <c r="S451" s="471"/>
      <c r="T451" s="471"/>
      <c r="U451" s="471"/>
      <c r="V451" s="472"/>
      <c r="W451" s="470"/>
      <c r="X451" s="471"/>
      <c r="Y451" s="471"/>
      <c r="Z451" s="471"/>
      <c r="AA451" s="471"/>
      <c r="AB451" s="472"/>
      <c r="AC451" s="480"/>
      <c r="AD451" s="480"/>
    </row>
    <row r="452" spans="1:30" x14ac:dyDescent="0.25">
      <c r="A452" s="442">
        <v>543</v>
      </c>
      <c r="B452" s="441">
        <v>462</v>
      </c>
      <c r="C452" s="458">
        <v>18.38</v>
      </c>
      <c r="D452" s="459">
        <v>18.78</v>
      </c>
      <c r="E452" s="459">
        <v>18.850000000000001</v>
      </c>
      <c r="F452" s="459">
        <v>18.899999999999999</v>
      </c>
      <c r="G452" s="459">
        <v>18.98</v>
      </c>
      <c r="H452" s="460">
        <v>19.18</v>
      </c>
      <c r="I452" s="458">
        <v>18.670000000000002</v>
      </c>
      <c r="J452" s="459">
        <v>19.079999999999998</v>
      </c>
      <c r="K452" s="459">
        <v>19.149999999999999</v>
      </c>
      <c r="L452" s="459">
        <v>19.2</v>
      </c>
      <c r="M452" s="459">
        <v>19.28</v>
      </c>
      <c r="N452" s="460">
        <v>19.48</v>
      </c>
      <c r="O452" s="465">
        <v>30.63</v>
      </c>
      <c r="P452" s="465">
        <v>36.76</v>
      </c>
      <c r="Q452" s="473">
        <v>14.7</v>
      </c>
      <c r="R452" s="474">
        <v>15.02</v>
      </c>
      <c r="S452" s="474">
        <v>15.08</v>
      </c>
      <c r="T452" s="474">
        <v>15.12</v>
      </c>
      <c r="U452" s="474">
        <v>15.18</v>
      </c>
      <c r="V452" s="475">
        <v>15.34</v>
      </c>
      <c r="W452" s="473">
        <v>14.7</v>
      </c>
      <c r="X452" s="474">
        <v>15.02</v>
      </c>
      <c r="Y452" s="474">
        <v>15.08</v>
      </c>
      <c r="Z452" s="474">
        <v>15.12</v>
      </c>
      <c r="AA452" s="474">
        <v>15.18</v>
      </c>
      <c r="AB452" s="475">
        <v>15.34</v>
      </c>
      <c r="AC452" s="481">
        <v>24.5</v>
      </c>
      <c r="AD452" s="481">
        <v>29.4</v>
      </c>
    </row>
    <row r="453" spans="1:30" x14ac:dyDescent="0.25">
      <c r="A453" s="442"/>
      <c r="B453" s="441"/>
      <c r="C453" s="458"/>
      <c r="D453" s="459"/>
      <c r="E453" s="459"/>
      <c r="F453" s="459"/>
      <c r="G453" s="459"/>
      <c r="H453" s="460"/>
      <c r="I453" s="458"/>
      <c r="J453" s="459"/>
      <c r="K453" s="459"/>
      <c r="L453" s="459"/>
      <c r="M453" s="459"/>
      <c r="N453" s="460"/>
      <c r="O453" s="465"/>
      <c r="P453" s="465"/>
      <c r="Q453" s="470"/>
      <c r="R453" s="471"/>
      <c r="S453" s="471"/>
      <c r="T453" s="471"/>
      <c r="U453" s="471"/>
      <c r="V453" s="472"/>
      <c r="W453" s="470"/>
      <c r="X453" s="471"/>
      <c r="Y453" s="471"/>
      <c r="Z453" s="471"/>
      <c r="AA453" s="471"/>
      <c r="AB453" s="472"/>
      <c r="AC453" s="480"/>
      <c r="AD453" s="480"/>
    </row>
    <row r="454" spans="1:30" x14ac:dyDescent="0.25">
      <c r="A454" s="442">
        <v>544</v>
      </c>
      <c r="B454" s="441">
        <v>463</v>
      </c>
      <c r="C454" s="458">
        <v>18.41</v>
      </c>
      <c r="D454" s="459">
        <v>18.809999999999999</v>
      </c>
      <c r="E454" s="459">
        <v>18.899999999999999</v>
      </c>
      <c r="F454" s="459">
        <v>18.940000000000001</v>
      </c>
      <c r="G454" s="459">
        <v>19.010000000000002</v>
      </c>
      <c r="H454" s="460">
        <v>19.21</v>
      </c>
      <c r="I454" s="458">
        <v>18.71</v>
      </c>
      <c r="J454" s="459">
        <v>19.11</v>
      </c>
      <c r="K454" s="459">
        <v>19.2</v>
      </c>
      <c r="L454" s="459">
        <v>19.239999999999998</v>
      </c>
      <c r="M454" s="459">
        <v>19.32</v>
      </c>
      <c r="N454" s="460">
        <v>19.52</v>
      </c>
      <c r="O454" s="465">
        <v>30.68</v>
      </c>
      <c r="P454" s="465">
        <v>36.82</v>
      </c>
      <c r="Q454" s="473">
        <v>14.73</v>
      </c>
      <c r="R454" s="474">
        <v>15.05</v>
      </c>
      <c r="S454" s="474">
        <v>15.12</v>
      </c>
      <c r="T454" s="474">
        <v>15.15</v>
      </c>
      <c r="U454" s="474">
        <v>15.21</v>
      </c>
      <c r="V454" s="475">
        <v>15.37</v>
      </c>
      <c r="W454" s="473">
        <v>14.73</v>
      </c>
      <c r="X454" s="474">
        <v>15.05</v>
      </c>
      <c r="Y454" s="474">
        <v>15.12</v>
      </c>
      <c r="Z454" s="474">
        <v>15.15</v>
      </c>
      <c r="AA454" s="474">
        <v>15.21</v>
      </c>
      <c r="AB454" s="475">
        <v>15.37</v>
      </c>
      <c r="AC454" s="481">
        <v>24.55</v>
      </c>
      <c r="AD454" s="481">
        <v>29.46</v>
      </c>
    </row>
    <row r="455" spans="1:30" x14ac:dyDescent="0.25">
      <c r="A455" s="442"/>
      <c r="B455" s="441"/>
      <c r="C455" s="458"/>
      <c r="D455" s="459"/>
      <c r="E455" s="459"/>
      <c r="F455" s="459"/>
      <c r="G455" s="459"/>
      <c r="H455" s="460"/>
      <c r="I455" s="458"/>
      <c r="J455" s="459"/>
      <c r="K455" s="459"/>
      <c r="L455" s="459"/>
      <c r="M455" s="459"/>
      <c r="N455" s="460"/>
      <c r="O455" s="465"/>
      <c r="P455" s="465"/>
      <c r="Q455" s="470"/>
      <c r="R455" s="471"/>
      <c r="S455" s="471"/>
      <c r="T455" s="471"/>
      <c r="U455" s="471"/>
      <c r="V455" s="472"/>
      <c r="W455" s="470"/>
      <c r="X455" s="471"/>
      <c r="Y455" s="471"/>
      <c r="Z455" s="471"/>
      <c r="AA455" s="471"/>
      <c r="AB455" s="472"/>
      <c r="AC455" s="480"/>
      <c r="AD455" s="480"/>
    </row>
    <row r="456" spans="1:30" x14ac:dyDescent="0.25">
      <c r="A456" s="442">
        <v>545</v>
      </c>
      <c r="B456" s="441">
        <v>464</v>
      </c>
      <c r="C456" s="458">
        <v>18.46</v>
      </c>
      <c r="D456" s="459">
        <v>18.850000000000001</v>
      </c>
      <c r="E456" s="459">
        <v>18.940000000000001</v>
      </c>
      <c r="F456" s="459">
        <v>18.98</v>
      </c>
      <c r="G456" s="459">
        <v>19.05</v>
      </c>
      <c r="H456" s="460">
        <v>19.25</v>
      </c>
      <c r="I456" s="458">
        <v>18.760000000000002</v>
      </c>
      <c r="J456" s="459">
        <v>19.149999999999999</v>
      </c>
      <c r="K456" s="459">
        <v>19.239999999999998</v>
      </c>
      <c r="L456" s="459">
        <v>19.28</v>
      </c>
      <c r="M456" s="459">
        <v>19.350000000000001</v>
      </c>
      <c r="N456" s="460">
        <v>19.559999999999999</v>
      </c>
      <c r="O456" s="465">
        <v>30.77</v>
      </c>
      <c r="P456" s="465">
        <v>36.92</v>
      </c>
      <c r="Q456" s="473">
        <v>14.77</v>
      </c>
      <c r="R456" s="474">
        <v>15.08</v>
      </c>
      <c r="S456" s="474">
        <v>15.15</v>
      </c>
      <c r="T456" s="474">
        <v>15.18</v>
      </c>
      <c r="U456" s="474">
        <v>15.24</v>
      </c>
      <c r="V456" s="475">
        <v>15.4</v>
      </c>
      <c r="W456" s="473">
        <v>14.77</v>
      </c>
      <c r="X456" s="474">
        <v>15.08</v>
      </c>
      <c r="Y456" s="474">
        <v>15.15</v>
      </c>
      <c r="Z456" s="474">
        <v>15.18</v>
      </c>
      <c r="AA456" s="474">
        <v>15.24</v>
      </c>
      <c r="AB456" s="475">
        <v>15.4</v>
      </c>
      <c r="AC456" s="481">
        <v>24.62</v>
      </c>
      <c r="AD456" s="481">
        <v>29.54</v>
      </c>
    </row>
    <row r="457" spans="1:30" x14ac:dyDescent="0.25">
      <c r="A457" s="442"/>
      <c r="B457" s="441"/>
      <c r="C457" s="458"/>
      <c r="D457" s="459"/>
      <c r="E457" s="459"/>
      <c r="F457" s="459"/>
      <c r="G457" s="459"/>
      <c r="H457" s="460"/>
      <c r="I457" s="458"/>
      <c r="J457" s="459"/>
      <c r="K457" s="459"/>
      <c r="L457" s="459"/>
      <c r="M457" s="459"/>
      <c r="N457" s="460"/>
      <c r="O457" s="465"/>
      <c r="P457" s="465"/>
      <c r="Q457" s="470"/>
      <c r="R457" s="471"/>
      <c r="S457" s="471"/>
      <c r="T457" s="471"/>
      <c r="U457" s="471"/>
      <c r="V457" s="472"/>
      <c r="W457" s="470"/>
      <c r="X457" s="471"/>
      <c r="Y457" s="471"/>
      <c r="Z457" s="471"/>
      <c r="AA457" s="471"/>
      <c r="AB457" s="472"/>
      <c r="AC457" s="480"/>
      <c r="AD457" s="480"/>
    </row>
    <row r="458" spans="1:30" x14ac:dyDescent="0.25">
      <c r="A458" s="442">
        <v>546</v>
      </c>
      <c r="B458" s="441">
        <v>464</v>
      </c>
      <c r="C458" s="458">
        <v>18.46</v>
      </c>
      <c r="D458" s="459">
        <v>18.850000000000001</v>
      </c>
      <c r="E458" s="459">
        <v>18.940000000000001</v>
      </c>
      <c r="F458" s="459">
        <v>18.98</v>
      </c>
      <c r="G458" s="459">
        <v>19.05</v>
      </c>
      <c r="H458" s="460">
        <v>19.25</v>
      </c>
      <c r="I458" s="458">
        <v>18.760000000000002</v>
      </c>
      <c r="J458" s="459">
        <v>19.149999999999999</v>
      </c>
      <c r="K458" s="459">
        <v>19.239999999999998</v>
      </c>
      <c r="L458" s="459">
        <v>19.28</v>
      </c>
      <c r="M458" s="459">
        <v>19.350000000000001</v>
      </c>
      <c r="N458" s="460">
        <v>19.559999999999999</v>
      </c>
      <c r="O458" s="465">
        <v>30.77</v>
      </c>
      <c r="P458" s="465">
        <v>36.92</v>
      </c>
      <c r="Q458" s="473">
        <v>14.77</v>
      </c>
      <c r="R458" s="474">
        <v>15.08</v>
      </c>
      <c r="S458" s="474">
        <v>15.15</v>
      </c>
      <c r="T458" s="474">
        <v>15.18</v>
      </c>
      <c r="U458" s="474">
        <v>15.24</v>
      </c>
      <c r="V458" s="475">
        <v>15.4</v>
      </c>
      <c r="W458" s="473">
        <v>14.77</v>
      </c>
      <c r="X458" s="474">
        <v>15.08</v>
      </c>
      <c r="Y458" s="474">
        <v>15.15</v>
      </c>
      <c r="Z458" s="474">
        <v>15.18</v>
      </c>
      <c r="AA458" s="474">
        <v>15.24</v>
      </c>
      <c r="AB458" s="475">
        <v>15.4</v>
      </c>
      <c r="AC458" s="481">
        <v>24.62</v>
      </c>
      <c r="AD458" s="481">
        <v>29.54</v>
      </c>
    </row>
    <row r="459" spans="1:30" x14ac:dyDescent="0.25">
      <c r="A459" s="442"/>
      <c r="B459" s="441"/>
      <c r="C459" s="458"/>
      <c r="D459" s="459"/>
      <c r="E459" s="459"/>
      <c r="F459" s="459"/>
      <c r="G459" s="459"/>
      <c r="H459" s="460"/>
      <c r="I459" s="458"/>
      <c r="J459" s="459"/>
      <c r="K459" s="459"/>
      <c r="L459" s="459"/>
      <c r="M459" s="459"/>
      <c r="N459" s="460"/>
      <c r="O459" s="465"/>
      <c r="P459" s="465"/>
      <c r="Q459" s="470"/>
      <c r="R459" s="471"/>
      <c r="S459" s="471"/>
      <c r="T459" s="471"/>
      <c r="U459" s="471"/>
      <c r="V459" s="472"/>
      <c r="W459" s="470"/>
      <c r="X459" s="471"/>
      <c r="Y459" s="471"/>
      <c r="Z459" s="471"/>
      <c r="AA459" s="471"/>
      <c r="AB459" s="472"/>
      <c r="AC459" s="480"/>
      <c r="AD459" s="480"/>
    </row>
    <row r="460" spans="1:30" x14ac:dyDescent="0.25">
      <c r="A460" s="442">
        <v>547</v>
      </c>
      <c r="B460" s="441">
        <v>465</v>
      </c>
      <c r="C460" s="458">
        <v>18.5</v>
      </c>
      <c r="D460" s="459">
        <v>18.899999999999999</v>
      </c>
      <c r="E460" s="459">
        <v>18.98</v>
      </c>
      <c r="F460" s="459">
        <v>19.010000000000002</v>
      </c>
      <c r="G460" s="459">
        <v>19.100000000000001</v>
      </c>
      <c r="H460" s="460">
        <v>19.29</v>
      </c>
      <c r="I460" s="458">
        <v>18.8</v>
      </c>
      <c r="J460" s="459">
        <v>19.2</v>
      </c>
      <c r="K460" s="459">
        <v>19.28</v>
      </c>
      <c r="L460" s="459">
        <v>19.32</v>
      </c>
      <c r="M460" s="459">
        <v>19.41</v>
      </c>
      <c r="N460" s="460">
        <v>19.600000000000001</v>
      </c>
      <c r="O460" s="465">
        <v>30.83</v>
      </c>
      <c r="P460" s="465">
        <v>37</v>
      </c>
      <c r="Q460" s="473">
        <v>14.8</v>
      </c>
      <c r="R460" s="474">
        <v>15.12</v>
      </c>
      <c r="S460" s="474">
        <v>15.18</v>
      </c>
      <c r="T460" s="474">
        <v>15.21</v>
      </c>
      <c r="U460" s="474">
        <v>15.28</v>
      </c>
      <c r="V460" s="475">
        <v>15.43</v>
      </c>
      <c r="W460" s="473">
        <v>14.8</v>
      </c>
      <c r="X460" s="474">
        <v>15.12</v>
      </c>
      <c r="Y460" s="474">
        <v>15.18</v>
      </c>
      <c r="Z460" s="474">
        <v>15.21</v>
      </c>
      <c r="AA460" s="474">
        <v>15.28</v>
      </c>
      <c r="AB460" s="475">
        <v>15.43</v>
      </c>
      <c r="AC460" s="481">
        <v>24.67</v>
      </c>
      <c r="AD460" s="481">
        <v>29.6</v>
      </c>
    </row>
    <row r="461" spans="1:30" x14ac:dyDescent="0.25">
      <c r="A461" s="442"/>
      <c r="B461" s="441"/>
      <c r="C461" s="458"/>
      <c r="D461" s="459"/>
      <c r="E461" s="459"/>
      <c r="F461" s="459"/>
      <c r="G461" s="459"/>
      <c r="H461" s="460"/>
      <c r="I461" s="458"/>
      <c r="J461" s="459"/>
      <c r="K461" s="459"/>
      <c r="L461" s="459"/>
      <c r="M461" s="459"/>
      <c r="N461" s="460"/>
      <c r="O461" s="465"/>
      <c r="P461" s="465"/>
      <c r="Q461" s="470"/>
      <c r="R461" s="471"/>
      <c r="S461" s="471"/>
      <c r="T461" s="471"/>
      <c r="U461" s="471"/>
      <c r="V461" s="472"/>
      <c r="W461" s="470"/>
      <c r="X461" s="471"/>
      <c r="Y461" s="471"/>
      <c r="Z461" s="471"/>
      <c r="AA461" s="471"/>
      <c r="AB461" s="472"/>
      <c r="AC461" s="480"/>
      <c r="AD461" s="480"/>
    </row>
    <row r="462" spans="1:30" x14ac:dyDescent="0.25">
      <c r="A462" s="442">
        <v>548</v>
      </c>
      <c r="B462" s="441">
        <v>466</v>
      </c>
      <c r="C462" s="458">
        <v>18.54</v>
      </c>
      <c r="D462" s="459">
        <v>18.940000000000001</v>
      </c>
      <c r="E462" s="459">
        <v>19.010000000000002</v>
      </c>
      <c r="F462" s="459">
        <v>19.05</v>
      </c>
      <c r="G462" s="459">
        <v>19.14</v>
      </c>
      <c r="H462" s="460">
        <v>19.34</v>
      </c>
      <c r="I462" s="458">
        <v>18.829999999999998</v>
      </c>
      <c r="J462" s="459">
        <v>19.239999999999998</v>
      </c>
      <c r="K462" s="459">
        <v>19.32</v>
      </c>
      <c r="L462" s="459">
        <v>19.350000000000001</v>
      </c>
      <c r="M462" s="459">
        <v>19.440000000000001</v>
      </c>
      <c r="N462" s="460">
        <v>19.649999999999999</v>
      </c>
      <c r="O462" s="465">
        <v>30.9</v>
      </c>
      <c r="P462" s="465">
        <v>37.08</v>
      </c>
      <c r="Q462" s="473">
        <v>14.83</v>
      </c>
      <c r="R462" s="474">
        <v>15.15</v>
      </c>
      <c r="S462" s="474">
        <v>15.21</v>
      </c>
      <c r="T462" s="474">
        <v>15.24</v>
      </c>
      <c r="U462" s="474">
        <v>15.31</v>
      </c>
      <c r="V462" s="475">
        <v>15.47</v>
      </c>
      <c r="W462" s="473">
        <v>14.83</v>
      </c>
      <c r="X462" s="474">
        <v>15.15</v>
      </c>
      <c r="Y462" s="474">
        <v>15.21</v>
      </c>
      <c r="Z462" s="474">
        <v>15.24</v>
      </c>
      <c r="AA462" s="474">
        <v>15.31</v>
      </c>
      <c r="AB462" s="475">
        <v>15.47</v>
      </c>
      <c r="AC462" s="481">
        <v>24.72</v>
      </c>
      <c r="AD462" s="481">
        <v>29.66</v>
      </c>
    </row>
    <row r="463" spans="1:30" x14ac:dyDescent="0.25">
      <c r="A463" s="442"/>
      <c r="B463" s="441"/>
      <c r="C463" s="458"/>
      <c r="D463" s="459"/>
      <c r="E463" s="459"/>
      <c r="F463" s="459"/>
      <c r="G463" s="459"/>
      <c r="H463" s="460"/>
      <c r="I463" s="458"/>
      <c r="J463" s="459"/>
      <c r="K463" s="459"/>
      <c r="L463" s="459"/>
      <c r="M463" s="459"/>
      <c r="N463" s="460"/>
      <c r="O463" s="465"/>
      <c r="P463" s="465"/>
      <c r="Q463" s="470"/>
      <c r="R463" s="471"/>
      <c r="S463" s="471"/>
      <c r="T463" s="471"/>
      <c r="U463" s="471"/>
      <c r="V463" s="472"/>
      <c r="W463" s="470"/>
      <c r="X463" s="471"/>
      <c r="Y463" s="471"/>
      <c r="Z463" s="471"/>
      <c r="AA463" s="471"/>
      <c r="AB463" s="472"/>
      <c r="AC463" s="480"/>
      <c r="AD463" s="480"/>
    </row>
    <row r="464" spans="1:30" x14ac:dyDescent="0.25">
      <c r="A464" s="442">
        <v>549</v>
      </c>
      <c r="B464" s="441">
        <v>467</v>
      </c>
      <c r="C464" s="458">
        <v>18.579999999999998</v>
      </c>
      <c r="D464" s="459">
        <v>18.98</v>
      </c>
      <c r="E464" s="459">
        <v>19.05</v>
      </c>
      <c r="F464" s="459">
        <v>19.100000000000001</v>
      </c>
      <c r="G464" s="459">
        <v>19.18</v>
      </c>
      <c r="H464" s="460">
        <v>19.38</v>
      </c>
      <c r="I464" s="458">
        <v>18.87</v>
      </c>
      <c r="J464" s="459">
        <v>19.28</v>
      </c>
      <c r="K464" s="459">
        <v>19.350000000000001</v>
      </c>
      <c r="L464" s="459">
        <v>19.41</v>
      </c>
      <c r="M464" s="459">
        <v>19.48</v>
      </c>
      <c r="N464" s="460">
        <v>19.690000000000001</v>
      </c>
      <c r="O464" s="465">
        <v>30.97</v>
      </c>
      <c r="P464" s="465">
        <v>37.159999999999997</v>
      </c>
      <c r="Q464" s="473">
        <v>14.86</v>
      </c>
      <c r="R464" s="474">
        <v>15.18</v>
      </c>
      <c r="S464" s="474">
        <v>15.24</v>
      </c>
      <c r="T464" s="474">
        <v>15.28</v>
      </c>
      <c r="U464" s="474">
        <v>15.34</v>
      </c>
      <c r="V464" s="475">
        <v>15.5</v>
      </c>
      <c r="W464" s="473">
        <v>14.86</v>
      </c>
      <c r="X464" s="474">
        <v>15.18</v>
      </c>
      <c r="Y464" s="474">
        <v>15.24</v>
      </c>
      <c r="Z464" s="474">
        <v>15.28</v>
      </c>
      <c r="AA464" s="474">
        <v>15.34</v>
      </c>
      <c r="AB464" s="475">
        <v>15.5</v>
      </c>
      <c r="AC464" s="481">
        <v>24.77</v>
      </c>
      <c r="AD464" s="481">
        <v>29.72</v>
      </c>
    </row>
    <row r="465" spans="1:30" x14ac:dyDescent="0.25">
      <c r="A465" s="442"/>
      <c r="B465" s="441"/>
      <c r="C465" s="458"/>
      <c r="D465" s="459"/>
      <c r="E465" s="459"/>
      <c r="F465" s="459"/>
      <c r="G465" s="459"/>
      <c r="H465" s="460"/>
      <c r="I465" s="458"/>
      <c r="J465" s="459"/>
      <c r="K465" s="459"/>
      <c r="L465" s="459"/>
      <c r="M465" s="459"/>
      <c r="N465" s="460"/>
      <c r="O465" s="465"/>
      <c r="P465" s="465"/>
      <c r="Q465" s="470"/>
      <c r="R465" s="471"/>
      <c r="S465" s="471"/>
      <c r="T465" s="471"/>
      <c r="U465" s="471"/>
      <c r="V465" s="472"/>
      <c r="W465" s="470"/>
      <c r="X465" s="471"/>
      <c r="Y465" s="471"/>
      <c r="Z465" s="471"/>
      <c r="AA465" s="471"/>
      <c r="AB465" s="472"/>
      <c r="AC465" s="480"/>
      <c r="AD465" s="480"/>
    </row>
    <row r="466" spans="1:30" x14ac:dyDescent="0.25">
      <c r="A466" s="442">
        <v>550</v>
      </c>
      <c r="B466" s="441">
        <v>467</v>
      </c>
      <c r="C466" s="458">
        <v>18.579999999999998</v>
      </c>
      <c r="D466" s="459">
        <v>18.98</v>
      </c>
      <c r="E466" s="459">
        <v>19.05</v>
      </c>
      <c r="F466" s="459">
        <v>19.100000000000001</v>
      </c>
      <c r="G466" s="459">
        <v>19.18</v>
      </c>
      <c r="H466" s="460">
        <v>19.38</v>
      </c>
      <c r="I466" s="458">
        <v>18.87</v>
      </c>
      <c r="J466" s="459">
        <v>19.28</v>
      </c>
      <c r="K466" s="459">
        <v>19.350000000000001</v>
      </c>
      <c r="L466" s="459">
        <v>19.41</v>
      </c>
      <c r="M466" s="459">
        <v>19.48</v>
      </c>
      <c r="N466" s="460">
        <v>19.690000000000001</v>
      </c>
      <c r="O466" s="465">
        <v>30.97</v>
      </c>
      <c r="P466" s="465">
        <v>37.159999999999997</v>
      </c>
      <c r="Q466" s="473">
        <v>14.86</v>
      </c>
      <c r="R466" s="474">
        <v>15.18</v>
      </c>
      <c r="S466" s="474">
        <v>15.24</v>
      </c>
      <c r="T466" s="474">
        <v>15.28</v>
      </c>
      <c r="U466" s="474">
        <v>15.34</v>
      </c>
      <c r="V466" s="475">
        <v>15.5</v>
      </c>
      <c r="W466" s="473">
        <v>14.86</v>
      </c>
      <c r="X466" s="474">
        <v>15.18</v>
      </c>
      <c r="Y466" s="474">
        <v>15.24</v>
      </c>
      <c r="Z466" s="474">
        <v>15.28</v>
      </c>
      <c r="AA466" s="474">
        <v>15.34</v>
      </c>
      <c r="AB466" s="475">
        <v>15.5</v>
      </c>
      <c r="AC466" s="481">
        <v>24.77</v>
      </c>
      <c r="AD466" s="481">
        <v>29.72</v>
      </c>
    </row>
    <row r="467" spans="1:30" x14ac:dyDescent="0.25">
      <c r="A467" s="442"/>
      <c r="B467" s="441"/>
      <c r="C467" s="461"/>
      <c r="D467" s="462"/>
      <c r="E467" s="462"/>
      <c r="F467" s="462"/>
      <c r="G467" s="462"/>
      <c r="H467" s="463"/>
      <c r="I467" s="461"/>
      <c r="J467" s="462"/>
      <c r="K467" s="462"/>
      <c r="L467" s="462"/>
      <c r="M467" s="462"/>
      <c r="N467" s="463"/>
      <c r="O467" s="466"/>
      <c r="P467" s="466"/>
      <c r="Q467" s="476"/>
      <c r="R467" s="477"/>
      <c r="S467" s="477"/>
      <c r="T467" s="477"/>
      <c r="U467" s="477"/>
      <c r="V467" s="478"/>
      <c r="W467" s="476"/>
      <c r="X467" s="477"/>
      <c r="Y467" s="477"/>
      <c r="Z467" s="477"/>
      <c r="AA467" s="477"/>
      <c r="AB467" s="478"/>
      <c r="AC467" s="482"/>
      <c r="AD467" s="482"/>
    </row>
  </sheetData>
  <mergeCells count="8">
    <mergeCell ref="W2:AB2"/>
    <mergeCell ref="AC2:AC3"/>
    <mergeCell ref="AD2:AD3"/>
    <mergeCell ref="A5:B5"/>
    <mergeCell ref="Q5:R5"/>
    <mergeCell ref="C2:H2"/>
    <mergeCell ref="I2:N2"/>
    <mergeCell ref="Q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11</vt:i4>
      </vt:variant>
    </vt:vector>
  </HeadingPairs>
  <TitlesOfParts>
    <vt:vector size="15" baseType="lpstr">
      <vt:lpstr>DUPONT 18</vt:lpstr>
      <vt:lpstr>INFOS</vt:lpstr>
      <vt:lpstr>OUTILS</vt:lpstr>
      <vt:lpstr>Grille IND</vt:lpstr>
      <vt:lpstr>INDICES_BRUT</vt:lpstr>
      <vt:lpstr>TC_0_à_14</vt:lpstr>
      <vt:lpstr>TC_NBI_0_à_14</vt:lpstr>
      <vt:lpstr>TC_NBI_Sup_14</vt:lpstr>
      <vt:lpstr>TC_Sup_14</vt:lpstr>
      <vt:lpstr>TP_0_à_14</vt:lpstr>
      <vt:lpstr>TP_NBI_0_à_14</vt:lpstr>
      <vt:lpstr>TP_NBI_Sup_14</vt:lpstr>
      <vt:lpstr>TP_Sup_14</vt:lpstr>
      <vt:lpstr>ZONE_TC</vt:lpstr>
      <vt:lpstr>ZONE_TP</vt:lpstr>
    </vt:vector>
  </TitlesOfParts>
  <Company>Mairie de Paris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rousslae</dc:creator>
  <cp:lastModifiedBy>Jean-Luc Courtin</cp:lastModifiedBy>
  <dcterms:created xsi:type="dcterms:W3CDTF">2017-10-23T09:19:25Z</dcterms:created>
  <dcterms:modified xsi:type="dcterms:W3CDTF">2018-01-11T10:01:37Z</dcterms:modified>
</cp:coreProperties>
</file>