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4385" yWindow="-15" windowWidth="14430" windowHeight="12990"/>
  </bookViews>
  <sheets>
    <sheet name="donnée cuve" sheetId="3" r:id="rId1"/>
    <sheet name="calcul cuveC" sheetId="2" r:id="rId2"/>
    <sheet name="calcul cuveT" sheetId="7" r:id="rId3"/>
    <sheet name="calcul cuveP" sheetId="8" r:id="rId4"/>
    <sheet name="calcul cuveH" sheetId="9" r:id="rId5"/>
  </sheets>
  <calcPr calcId="145621"/>
</workbook>
</file>

<file path=xl/calcChain.xml><?xml version="1.0" encoding="utf-8"?>
<calcChain xmlns="http://schemas.openxmlformats.org/spreadsheetml/2006/main">
  <c r="C28" i="8" l="1"/>
  <c r="E11" i="9"/>
  <c r="E10" i="9"/>
  <c r="E9" i="9"/>
  <c r="E8" i="9"/>
  <c r="E7" i="9"/>
  <c r="E6" i="9"/>
  <c r="E10" i="8"/>
  <c r="E9" i="8"/>
  <c r="E8" i="8"/>
  <c r="E7" i="8"/>
  <c r="E6" i="7" l="1"/>
  <c r="E7" i="7"/>
  <c r="E9" i="7"/>
  <c r="E8" i="7" s="1"/>
  <c r="E10" i="7"/>
  <c r="E11" i="7"/>
  <c r="J28" i="2" l="1"/>
  <c r="J29" i="2"/>
  <c r="K29" i="2" s="1"/>
  <c r="L29" i="2" s="1"/>
  <c r="J30" i="2"/>
  <c r="J31" i="2"/>
  <c r="K31" i="2" s="1"/>
  <c r="L31" i="2" s="1"/>
  <c r="J32" i="2"/>
  <c r="J33" i="2"/>
  <c r="J34" i="2"/>
  <c r="J35" i="2"/>
  <c r="K35" i="2" s="1"/>
  <c r="L35" i="2" s="1"/>
  <c r="J36" i="2"/>
  <c r="J37" i="2"/>
  <c r="K37" i="2" s="1"/>
  <c r="L37" i="2" s="1"/>
  <c r="J38" i="2"/>
  <c r="J39" i="2"/>
  <c r="K39" i="2" s="1"/>
  <c r="L39" i="2" s="1"/>
  <c r="J40" i="2"/>
  <c r="J41" i="2"/>
  <c r="J42" i="2"/>
  <c r="J43" i="2"/>
  <c r="K43" i="2" s="1"/>
  <c r="L43" i="2" s="1"/>
  <c r="J44" i="2"/>
  <c r="J45" i="2"/>
  <c r="K45" i="2" s="1"/>
  <c r="L45" i="2" s="1"/>
  <c r="J46" i="2"/>
  <c r="J47" i="2"/>
  <c r="K47" i="2" s="1"/>
  <c r="L47" i="2" s="1"/>
  <c r="J48" i="2"/>
  <c r="J49" i="2"/>
  <c r="J50" i="2"/>
  <c r="J51" i="2"/>
  <c r="K51" i="2" s="1"/>
  <c r="L51" i="2" s="1"/>
  <c r="J52" i="2"/>
  <c r="J53" i="2"/>
  <c r="K53" i="2" s="1"/>
  <c r="L53" i="2" s="1"/>
  <c r="J54" i="2"/>
  <c r="J55" i="2"/>
  <c r="J56" i="2"/>
  <c r="J57" i="2"/>
  <c r="K57" i="2" s="1"/>
  <c r="L57" i="2" s="1"/>
  <c r="J58" i="2"/>
  <c r="J59" i="2"/>
  <c r="K59" i="2" s="1"/>
  <c r="L59" i="2" s="1"/>
  <c r="J60" i="2"/>
  <c r="J61" i="2"/>
  <c r="K61" i="2" s="1"/>
  <c r="L61" i="2" s="1"/>
  <c r="J62" i="2"/>
  <c r="J63" i="2"/>
  <c r="K63" i="2" s="1"/>
  <c r="L63" i="2" s="1"/>
  <c r="J64" i="2"/>
  <c r="J65" i="2"/>
  <c r="K65" i="2" s="1"/>
  <c r="L65" i="2" s="1"/>
  <c r="J66" i="2"/>
  <c r="J67" i="2"/>
  <c r="K67" i="2" s="1"/>
  <c r="L67" i="2" s="1"/>
  <c r="J68" i="2"/>
  <c r="J69" i="2"/>
  <c r="K69" i="2" s="1"/>
  <c r="L69" i="2" s="1"/>
  <c r="J70" i="2"/>
  <c r="J71" i="2"/>
  <c r="K71" i="2" s="1"/>
  <c r="L71" i="2" s="1"/>
  <c r="J72" i="2"/>
  <c r="J73" i="2"/>
  <c r="K73" i="2" s="1"/>
  <c r="L73" i="2" s="1"/>
  <c r="J74" i="2"/>
  <c r="J75" i="2"/>
  <c r="K75" i="2" s="1"/>
  <c r="L75" i="2" s="1"/>
  <c r="J76" i="2"/>
  <c r="J77" i="2"/>
  <c r="K77" i="2" s="1"/>
  <c r="L77" i="2" s="1"/>
  <c r="J78" i="2"/>
  <c r="J79" i="2"/>
  <c r="K79" i="2" s="1"/>
  <c r="L79" i="2" s="1"/>
  <c r="J80" i="2"/>
  <c r="J81" i="2"/>
  <c r="K81" i="2" s="1"/>
  <c r="L81" i="2" s="1"/>
  <c r="J82" i="2"/>
  <c r="J83" i="2"/>
  <c r="K83" i="2" s="1"/>
  <c r="L83" i="2" s="1"/>
  <c r="J84" i="2"/>
  <c r="J85" i="2"/>
  <c r="K85" i="2" s="1"/>
  <c r="L85" i="2" s="1"/>
  <c r="J86" i="2"/>
  <c r="J87" i="2"/>
  <c r="K87" i="2" s="1"/>
  <c r="L87" i="2" s="1"/>
  <c r="J88" i="2"/>
  <c r="J89" i="2"/>
  <c r="K89" i="2" s="1"/>
  <c r="L89" i="2" s="1"/>
  <c r="J90" i="2"/>
  <c r="J91" i="2"/>
  <c r="K91" i="2" s="1"/>
  <c r="L91" i="2" s="1"/>
  <c r="J92" i="2"/>
  <c r="J93" i="2"/>
  <c r="K93" i="2" s="1"/>
  <c r="L93" i="2" s="1"/>
  <c r="J94" i="2"/>
  <c r="J95" i="2"/>
  <c r="K95" i="2" s="1"/>
  <c r="L95" i="2" s="1"/>
  <c r="J96" i="2"/>
  <c r="J97" i="2"/>
  <c r="K97" i="2" s="1"/>
  <c r="L97" i="2" s="1"/>
  <c r="J98" i="2"/>
  <c r="J99" i="2"/>
  <c r="K99" i="2" s="1"/>
  <c r="L99" i="2" s="1"/>
  <c r="J100" i="2"/>
  <c r="J101" i="2"/>
  <c r="K101" i="2" s="1"/>
  <c r="L101" i="2" s="1"/>
  <c r="J102" i="2"/>
  <c r="J103" i="2"/>
  <c r="K103" i="2" s="1"/>
  <c r="L103" i="2" s="1"/>
  <c r="J104" i="2"/>
  <c r="J105" i="2"/>
  <c r="K105" i="2" s="1"/>
  <c r="L105" i="2" s="1"/>
  <c r="J106" i="2"/>
  <c r="J107" i="2"/>
  <c r="K107" i="2" s="1"/>
  <c r="L107" i="2" s="1"/>
  <c r="J108" i="2"/>
  <c r="J109" i="2"/>
  <c r="K109" i="2" s="1"/>
  <c r="L109" i="2" s="1"/>
  <c r="J110" i="2"/>
  <c r="J111" i="2"/>
  <c r="K111" i="2" s="1"/>
  <c r="L111" i="2" s="1"/>
  <c r="J112" i="2"/>
  <c r="J113" i="2"/>
  <c r="K113" i="2" s="1"/>
  <c r="L113" i="2" s="1"/>
  <c r="J114" i="2"/>
  <c r="J115" i="2"/>
  <c r="K115" i="2" s="1"/>
  <c r="L115" i="2" s="1"/>
  <c r="J116" i="2"/>
  <c r="J117" i="2"/>
  <c r="K117" i="2" s="1"/>
  <c r="L117" i="2" s="1"/>
  <c r="J118" i="2"/>
  <c r="J119" i="2"/>
  <c r="J120" i="2"/>
  <c r="J121" i="2"/>
  <c r="K121" i="2" s="1"/>
  <c r="L121" i="2" s="1"/>
  <c r="J122" i="2"/>
  <c r="J123" i="2"/>
  <c r="K123" i="2" s="1"/>
  <c r="L123" i="2" s="1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K137" i="2" s="1"/>
  <c r="L137" i="2" s="1"/>
  <c r="J138" i="2"/>
  <c r="J139" i="2"/>
  <c r="K139" i="2" s="1"/>
  <c r="L139" i="2" s="1"/>
  <c r="J140" i="2"/>
  <c r="J141" i="2"/>
  <c r="K141" i="2" s="1"/>
  <c r="L141" i="2" s="1"/>
  <c r="J142" i="2"/>
  <c r="J143" i="2"/>
  <c r="K143" i="2" s="1"/>
  <c r="L143" i="2" s="1"/>
  <c r="J144" i="2"/>
  <c r="J145" i="2"/>
  <c r="K145" i="2" s="1"/>
  <c r="L145" i="2" s="1"/>
  <c r="J146" i="2"/>
  <c r="J147" i="2"/>
  <c r="K147" i="2" s="1"/>
  <c r="L147" i="2" s="1"/>
  <c r="J148" i="2"/>
  <c r="J149" i="2"/>
  <c r="K149" i="2" s="1"/>
  <c r="L149" i="2" s="1"/>
  <c r="J150" i="2"/>
  <c r="J151" i="2"/>
  <c r="K151" i="2" s="1"/>
  <c r="L151" i="2" s="1"/>
  <c r="J152" i="2"/>
  <c r="J153" i="2"/>
  <c r="K153" i="2" s="1"/>
  <c r="L153" i="2" s="1"/>
  <c r="J154" i="2"/>
  <c r="J155" i="2"/>
  <c r="K155" i="2" s="1"/>
  <c r="L155" i="2" s="1"/>
  <c r="J156" i="2"/>
  <c r="J157" i="2"/>
  <c r="K157" i="2" s="1"/>
  <c r="L157" i="2" s="1"/>
  <c r="J158" i="2"/>
  <c r="J159" i="2"/>
  <c r="K159" i="2" s="1"/>
  <c r="L159" i="2" s="1"/>
  <c r="J160" i="2"/>
  <c r="J161" i="2"/>
  <c r="K161" i="2" s="1"/>
  <c r="L161" i="2" s="1"/>
  <c r="J162" i="2"/>
  <c r="J163" i="2"/>
  <c r="K163" i="2" s="1"/>
  <c r="L163" i="2" s="1"/>
  <c r="J164" i="2"/>
  <c r="J165" i="2"/>
  <c r="K165" i="2" s="1"/>
  <c r="L165" i="2" s="1"/>
  <c r="J166" i="2"/>
  <c r="J167" i="2"/>
  <c r="K167" i="2" s="1"/>
  <c r="L167" i="2" s="1"/>
  <c r="J168" i="2"/>
  <c r="J169" i="2"/>
  <c r="K169" i="2" s="1"/>
  <c r="L169" i="2" s="1"/>
  <c r="J170" i="2"/>
  <c r="J171" i="2"/>
  <c r="K171" i="2" s="1"/>
  <c r="L171" i="2" s="1"/>
  <c r="J172" i="2"/>
  <c r="J173" i="2"/>
  <c r="K173" i="2" s="1"/>
  <c r="L173" i="2" s="1"/>
  <c r="J174" i="2"/>
  <c r="J175" i="2"/>
  <c r="K175" i="2" s="1"/>
  <c r="L175" i="2" s="1"/>
  <c r="J176" i="2"/>
  <c r="J177" i="2"/>
  <c r="K177" i="2" s="1"/>
  <c r="L177" i="2" s="1"/>
  <c r="J178" i="2"/>
  <c r="J179" i="2"/>
  <c r="K179" i="2" s="1"/>
  <c r="L179" i="2" s="1"/>
  <c r="J180" i="2"/>
  <c r="J181" i="2"/>
  <c r="K181" i="2" s="1"/>
  <c r="L181" i="2" s="1"/>
  <c r="J182" i="2"/>
  <c r="J183" i="2"/>
  <c r="K183" i="2" s="1"/>
  <c r="L183" i="2" s="1"/>
  <c r="J184" i="2"/>
  <c r="J185" i="2"/>
  <c r="K185" i="2" s="1"/>
  <c r="L185" i="2" s="1"/>
  <c r="J186" i="2"/>
  <c r="J187" i="2"/>
  <c r="K187" i="2" s="1"/>
  <c r="L187" i="2" s="1"/>
  <c r="J188" i="2"/>
  <c r="J189" i="2"/>
  <c r="K189" i="2" s="1"/>
  <c r="L189" i="2" s="1"/>
  <c r="J190" i="2"/>
  <c r="J191" i="2"/>
  <c r="K191" i="2" s="1"/>
  <c r="L191" i="2" s="1"/>
  <c r="J192" i="2"/>
  <c r="J193" i="2"/>
  <c r="K193" i="2" s="1"/>
  <c r="L193" i="2" s="1"/>
  <c r="J194" i="2"/>
  <c r="J195" i="2"/>
  <c r="K195" i="2" s="1"/>
  <c r="L195" i="2" s="1"/>
  <c r="J196" i="2"/>
  <c r="J197" i="2"/>
  <c r="K197" i="2" s="1"/>
  <c r="L197" i="2" s="1"/>
  <c r="J198" i="2"/>
  <c r="J199" i="2"/>
  <c r="K199" i="2" s="1"/>
  <c r="L199" i="2" s="1"/>
  <c r="J200" i="2"/>
  <c r="J201" i="2"/>
  <c r="K201" i="2" s="1"/>
  <c r="L201" i="2" s="1"/>
  <c r="J202" i="2"/>
  <c r="J203" i="2"/>
  <c r="J204" i="2"/>
  <c r="J205" i="2"/>
  <c r="K205" i="2" s="1"/>
  <c r="L205" i="2" s="1"/>
  <c r="J206" i="2"/>
  <c r="J207" i="2"/>
  <c r="J208" i="2"/>
  <c r="J209" i="2"/>
  <c r="K209" i="2" s="1"/>
  <c r="L209" i="2" s="1"/>
  <c r="J210" i="2"/>
  <c r="J211" i="2"/>
  <c r="J212" i="2"/>
  <c r="J213" i="2"/>
  <c r="K213" i="2" s="1"/>
  <c r="L213" i="2" s="1"/>
  <c r="J214" i="2"/>
  <c r="J215" i="2"/>
  <c r="J216" i="2"/>
  <c r="J217" i="2"/>
  <c r="K217" i="2" s="1"/>
  <c r="L217" i="2" s="1"/>
  <c r="J218" i="2"/>
  <c r="J219" i="2"/>
  <c r="J220" i="2"/>
  <c r="J221" i="2"/>
  <c r="K221" i="2" s="1"/>
  <c r="L221" i="2" s="1"/>
  <c r="J222" i="2"/>
  <c r="J223" i="2"/>
  <c r="J224" i="2"/>
  <c r="J225" i="2"/>
  <c r="K225" i="2" s="1"/>
  <c r="L225" i="2" s="1"/>
  <c r="J226" i="2"/>
  <c r="J227" i="2"/>
  <c r="J228" i="2"/>
  <c r="J229" i="2"/>
  <c r="K229" i="2" s="1"/>
  <c r="L229" i="2" s="1"/>
  <c r="J230" i="2"/>
  <c r="J231" i="2"/>
  <c r="K231" i="2" s="1"/>
  <c r="L231" i="2" s="1"/>
  <c r="J232" i="2"/>
  <c r="J233" i="2"/>
  <c r="K233" i="2" s="1"/>
  <c r="L233" i="2" s="1"/>
  <c r="J234" i="2"/>
  <c r="J235" i="2"/>
  <c r="J236" i="2"/>
  <c r="J237" i="2"/>
  <c r="K237" i="2" s="1"/>
  <c r="L237" i="2" s="1"/>
  <c r="J238" i="2"/>
  <c r="J239" i="2"/>
  <c r="K239" i="2" s="1"/>
  <c r="L239" i="2" s="1"/>
  <c r="J240" i="2"/>
  <c r="J241" i="2"/>
  <c r="J242" i="2"/>
  <c r="J243" i="2"/>
  <c r="J244" i="2"/>
  <c r="J245" i="2"/>
  <c r="K245" i="2" s="1"/>
  <c r="L245" i="2" s="1"/>
  <c r="J246" i="2"/>
  <c r="J247" i="2"/>
  <c r="K247" i="2" s="1"/>
  <c r="L247" i="2" s="1"/>
  <c r="J248" i="2"/>
  <c r="J249" i="2"/>
  <c r="J250" i="2"/>
  <c r="J251" i="2"/>
  <c r="J252" i="2"/>
  <c r="J253" i="2"/>
  <c r="K253" i="2" s="1"/>
  <c r="L253" i="2" s="1"/>
  <c r="J254" i="2"/>
  <c r="J255" i="2"/>
  <c r="K255" i="2" s="1"/>
  <c r="L255" i="2" s="1"/>
  <c r="J256" i="2"/>
  <c r="J257" i="2"/>
  <c r="J258" i="2"/>
  <c r="J259" i="2"/>
  <c r="J260" i="2"/>
  <c r="J261" i="2"/>
  <c r="K261" i="2" s="1"/>
  <c r="L261" i="2" s="1"/>
  <c r="J262" i="2"/>
  <c r="J263" i="2"/>
  <c r="K263" i="2" s="1"/>
  <c r="L263" i="2" s="1"/>
  <c r="J264" i="2"/>
  <c r="J265" i="2"/>
  <c r="J266" i="2"/>
  <c r="J267" i="2"/>
  <c r="J268" i="2"/>
  <c r="J269" i="2"/>
  <c r="K269" i="2" s="1"/>
  <c r="L269" i="2" s="1"/>
  <c r="J270" i="2"/>
  <c r="J271" i="2"/>
  <c r="K271" i="2" s="1"/>
  <c r="L271" i="2" s="1"/>
  <c r="J272" i="2"/>
  <c r="J273" i="2"/>
  <c r="K273" i="2" s="1"/>
  <c r="L273" i="2" s="1"/>
  <c r="J274" i="2"/>
  <c r="J275" i="2"/>
  <c r="K275" i="2" s="1"/>
  <c r="L275" i="2" s="1"/>
  <c r="J276" i="2"/>
  <c r="J277" i="2"/>
  <c r="K277" i="2" s="1"/>
  <c r="L277" i="2" s="1"/>
  <c r="E7" i="2"/>
  <c r="E9" i="2"/>
  <c r="F8" i="2" s="1"/>
  <c r="K13" i="2"/>
  <c r="P13" i="2"/>
  <c r="P14" i="2" s="1"/>
  <c r="P15" i="2" s="1"/>
  <c r="K14" i="2"/>
  <c r="K15" i="2"/>
  <c r="K28" i="2"/>
  <c r="L28" i="2"/>
  <c r="P28" i="2"/>
  <c r="Q28" i="2" s="1"/>
  <c r="R28" i="2" s="1"/>
  <c r="V28" i="2"/>
  <c r="P29" i="2"/>
  <c r="Q29" i="2" s="1"/>
  <c r="R29" i="2" s="1"/>
  <c r="V29" i="2" s="1"/>
  <c r="T29" i="2"/>
  <c r="K30" i="2"/>
  <c r="L30" i="2" s="1"/>
  <c r="P30" i="2"/>
  <c r="Q30" i="2" s="1"/>
  <c r="R30" i="2" s="1"/>
  <c r="V30" i="2" s="1"/>
  <c r="T30" i="2"/>
  <c r="P31" i="2"/>
  <c r="Q31" i="2"/>
  <c r="R31" i="2"/>
  <c r="V31" i="2" s="1"/>
  <c r="T31" i="2"/>
  <c r="K32" i="2"/>
  <c r="L32" i="2" s="1"/>
  <c r="P32" i="2"/>
  <c r="Q32" i="2" s="1"/>
  <c r="R32" i="2"/>
  <c r="V32" i="2" s="1"/>
  <c r="T32" i="2"/>
  <c r="K33" i="2"/>
  <c r="L33" i="2" s="1"/>
  <c r="P33" i="2"/>
  <c r="Q33" i="2" s="1"/>
  <c r="R33" i="2" s="1"/>
  <c r="T33" i="2"/>
  <c r="V33" i="2"/>
  <c r="K34" i="2"/>
  <c r="L34" i="2" s="1"/>
  <c r="P34" i="2"/>
  <c r="Q34" i="2" s="1"/>
  <c r="R34" i="2" s="1"/>
  <c r="V34" i="2" s="1"/>
  <c r="T34" i="2"/>
  <c r="P35" i="2"/>
  <c r="Q35" i="2"/>
  <c r="R35" i="2"/>
  <c r="T35" i="2"/>
  <c r="V35" i="2"/>
  <c r="K36" i="2"/>
  <c r="L36" i="2" s="1"/>
  <c r="P36" i="2"/>
  <c r="Q36" i="2" s="1"/>
  <c r="R36" i="2"/>
  <c r="V36" i="2" s="1"/>
  <c r="T36" i="2"/>
  <c r="P37" i="2"/>
  <c r="Q37" i="2" s="1"/>
  <c r="R37" i="2" s="1"/>
  <c r="V37" i="2" s="1"/>
  <c r="T37" i="2"/>
  <c r="K38" i="2"/>
  <c r="L38" i="2" s="1"/>
  <c r="P38" i="2"/>
  <c r="Q38" i="2" s="1"/>
  <c r="R38" i="2" s="1"/>
  <c r="V38" i="2" s="1"/>
  <c r="T38" i="2"/>
  <c r="P39" i="2"/>
  <c r="Q39" i="2"/>
  <c r="R39" i="2"/>
  <c r="V39" i="2" s="1"/>
  <c r="T39" i="2"/>
  <c r="K40" i="2"/>
  <c r="L40" i="2" s="1"/>
  <c r="P40" i="2"/>
  <c r="Q40" i="2" s="1"/>
  <c r="R40" i="2"/>
  <c r="V40" i="2" s="1"/>
  <c r="T40" i="2"/>
  <c r="K41" i="2"/>
  <c r="L41" i="2" s="1"/>
  <c r="P41" i="2"/>
  <c r="Q41" i="2" s="1"/>
  <c r="R41" i="2" s="1"/>
  <c r="T41" i="2"/>
  <c r="V41" i="2"/>
  <c r="K42" i="2"/>
  <c r="L42" i="2" s="1"/>
  <c r="P42" i="2"/>
  <c r="Q42" i="2" s="1"/>
  <c r="R42" i="2" s="1"/>
  <c r="V42" i="2" s="1"/>
  <c r="T42" i="2"/>
  <c r="P43" i="2"/>
  <c r="Q43" i="2"/>
  <c r="R43" i="2"/>
  <c r="T43" i="2"/>
  <c r="V43" i="2"/>
  <c r="K44" i="2"/>
  <c r="L44" i="2" s="1"/>
  <c r="P44" i="2"/>
  <c r="Q44" i="2"/>
  <c r="R44" i="2" s="1"/>
  <c r="V44" i="2" s="1"/>
  <c r="T44" i="2"/>
  <c r="P45" i="2"/>
  <c r="Q45" i="2" s="1"/>
  <c r="R45" i="2" s="1"/>
  <c r="V45" i="2" s="1"/>
  <c r="T45" i="2"/>
  <c r="K46" i="2"/>
  <c r="L46" i="2" s="1"/>
  <c r="P46" i="2"/>
  <c r="Q46" i="2" s="1"/>
  <c r="R46" i="2" s="1"/>
  <c r="V46" i="2" s="1"/>
  <c r="T46" i="2"/>
  <c r="P47" i="2"/>
  <c r="Q47" i="2"/>
  <c r="R47" i="2" s="1"/>
  <c r="V47" i="2" s="1"/>
  <c r="T47" i="2"/>
  <c r="K48" i="2"/>
  <c r="L48" i="2" s="1"/>
  <c r="P48" i="2"/>
  <c r="Q48" i="2" s="1"/>
  <c r="R48" i="2" s="1"/>
  <c r="V48" i="2" s="1"/>
  <c r="T48" i="2"/>
  <c r="K49" i="2"/>
  <c r="L49" i="2" s="1"/>
  <c r="P49" i="2"/>
  <c r="Q49" i="2" s="1"/>
  <c r="R49" i="2" s="1"/>
  <c r="T49" i="2"/>
  <c r="V49" i="2"/>
  <c r="K50" i="2"/>
  <c r="L50" i="2" s="1"/>
  <c r="P50" i="2"/>
  <c r="Q50" i="2" s="1"/>
  <c r="R50" i="2" s="1"/>
  <c r="V50" i="2" s="1"/>
  <c r="T50" i="2"/>
  <c r="P51" i="2"/>
  <c r="Q51" i="2"/>
  <c r="R51" i="2"/>
  <c r="T51" i="2"/>
  <c r="V51" i="2"/>
  <c r="K52" i="2"/>
  <c r="L52" i="2" s="1"/>
  <c r="P52" i="2"/>
  <c r="Q52" i="2"/>
  <c r="R52" i="2" s="1"/>
  <c r="V52" i="2" s="1"/>
  <c r="T52" i="2"/>
  <c r="P53" i="2"/>
  <c r="Q53" i="2" s="1"/>
  <c r="R53" i="2" s="1"/>
  <c r="V53" i="2" s="1"/>
  <c r="T53" i="2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K54" i="2"/>
  <c r="L54" i="2" s="1"/>
  <c r="P54" i="2"/>
  <c r="Q54" i="2"/>
  <c r="R54" i="2" s="1"/>
  <c r="V54" i="2"/>
  <c r="K55" i="2"/>
  <c r="L55" i="2" s="1"/>
  <c r="P55" i="2"/>
  <c r="Q55" i="2" s="1"/>
  <c r="R55" i="2" s="1"/>
  <c r="V55" i="2" s="1"/>
  <c r="K56" i="2"/>
  <c r="L56" i="2" s="1"/>
  <c r="P56" i="2"/>
  <c r="Q56" i="2"/>
  <c r="R56" i="2" s="1"/>
  <c r="V56" i="2" s="1"/>
  <c r="P57" i="2"/>
  <c r="Q57" i="2" s="1"/>
  <c r="R57" i="2"/>
  <c r="V57" i="2" s="1"/>
  <c r="K58" i="2"/>
  <c r="L58" i="2" s="1"/>
  <c r="P58" i="2"/>
  <c r="Q58" i="2" s="1"/>
  <c r="R58" i="2"/>
  <c r="V58" i="2" s="1"/>
  <c r="P59" i="2"/>
  <c r="Q59" i="2" s="1"/>
  <c r="R59" i="2"/>
  <c r="V59" i="2" s="1"/>
  <c r="K60" i="2"/>
  <c r="L60" i="2" s="1"/>
  <c r="P60" i="2"/>
  <c r="Q60" i="2" s="1"/>
  <c r="R60" i="2"/>
  <c r="V60" i="2" s="1"/>
  <c r="P61" i="2"/>
  <c r="Q61" i="2" s="1"/>
  <c r="R61" i="2"/>
  <c r="V61" i="2" s="1"/>
  <c r="K62" i="2"/>
  <c r="L62" i="2" s="1"/>
  <c r="P62" i="2"/>
  <c r="Q62" i="2" s="1"/>
  <c r="R62" i="2"/>
  <c r="V62" i="2" s="1"/>
  <c r="P63" i="2"/>
  <c r="Q63" i="2" s="1"/>
  <c r="R63" i="2"/>
  <c r="V63" i="2" s="1"/>
  <c r="K64" i="2"/>
  <c r="L64" i="2" s="1"/>
  <c r="P64" i="2"/>
  <c r="Q64" i="2" s="1"/>
  <c r="R64" i="2"/>
  <c r="V64" i="2" s="1"/>
  <c r="P65" i="2"/>
  <c r="Q65" i="2" s="1"/>
  <c r="R65" i="2"/>
  <c r="V65" i="2" s="1"/>
  <c r="K66" i="2"/>
  <c r="L66" i="2" s="1"/>
  <c r="P66" i="2"/>
  <c r="Q66" i="2" s="1"/>
  <c r="R66" i="2"/>
  <c r="V66" i="2" s="1"/>
  <c r="P67" i="2"/>
  <c r="Q67" i="2" s="1"/>
  <c r="R67" i="2"/>
  <c r="V67" i="2" s="1"/>
  <c r="K68" i="2"/>
  <c r="L68" i="2" s="1"/>
  <c r="P68" i="2"/>
  <c r="Q68" i="2" s="1"/>
  <c r="R68" i="2"/>
  <c r="V68" i="2" s="1"/>
  <c r="P69" i="2"/>
  <c r="Q69" i="2" s="1"/>
  <c r="R69" i="2"/>
  <c r="V69" i="2" s="1"/>
  <c r="K70" i="2"/>
  <c r="L70" i="2" s="1"/>
  <c r="P70" i="2"/>
  <c r="Q70" i="2" s="1"/>
  <c r="R70" i="2"/>
  <c r="V70" i="2" s="1"/>
  <c r="P71" i="2"/>
  <c r="Q71" i="2" s="1"/>
  <c r="R71" i="2"/>
  <c r="V71" i="2" s="1"/>
  <c r="K72" i="2"/>
  <c r="L72" i="2" s="1"/>
  <c r="P72" i="2"/>
  <c r="Q72" i="2" s="1"/>
  <c r="R72" i="2"/>
  <c r="V72" i="2" s="1"/>
  <c r="P73" i="2"/>
  <c r="Q73" i="2" s="1"/>
  <c r="R73" i="2"/>
  <c r="V73" i="2" s="1"/>
  <c r="K74" i="2"/>
  <c r="L74" i="2" s="1"/>
  <c r="P74" i="2"/>
  <c r="Q74" i="2" s="1"/>
  <c r="R74" i="2"/>
  <c r="V74" i="2" s="1"/>
  <c r="P75" i="2"/>
  <c r="Q75" i="2" s="1"/>
  <c r="R75" i="2"/>
  <c r="V75" i="2" s="1"/>
  <c r="K76" i="2"/>
  <c r="L76" i="2" s="1"/>
  <c r="P76" i="2"/>
  <c r="Q76" i="2" s="1"/>
  <c r="R76" i="2"/>
  <c r="V76" i="2" s="1"/>
  <c r="P77" i="2"/>
  <c r="Q77" i="2" s="1"/>
  <c r="R77" i="2"/>
  <c r="V77" i="2" s="1"/>
  <c r="K78" i="2"/>
  <c r="L78" i="2" s="1"/>
  <c r="P78" i="2"/>
  <c r="Q78" i="2" s="1"/>
  <c r="R78" i="2"/>
  <c r="V78" i="2" s="1"/>
  <c r="P79" i="2"/>
  <c r="Q79" i="2" s="1"/>
  <c r="R79" i="2"/>
  <c r="V79" i="2" s="1"/>
  <c r="K80" i="2"/>
  <c r="L80" i="2" s="1"/>
  <c r="P80" i="2"/>
  <c r="Q80" i="2" s="1"/>
  <c r="R80" i="2"/>
  <c r="V80" i="2" s="1"/>
  <c r="P81" i="2"/>
  <c r="Q81" i="2" s="1"/>
  <c r="R81" i="2"/>
  <c r="V81" i="2" s="1"/>
  <c r="K82" i="2"/>
  <c r="L82" i="2" s="1"/>
  <c r="P82" i="2"/>
  <c r="Q82" i="2" s="1"/>
  <c r="R82" i="2"/>
  <c r="V82" i="2" s="1"/>
  <c r="P83" i="2"/>
  <c r="Q83" i="2" s="1"/>
  <c r="R83" i="2"/>
  <c r="V83" i="2" s="1"/>
  <c r="K84" i="2"/>
  <c r="L84" i="2" s="1"/>
  <c r="P84" i="2"/>
  <c r="Q84" i="2" s="1"/>
  <c r="R84" i="2"/>
  <c r="V84" i="2" s="1"/>
  <c r="P85" i="2"/>
  <c r="Q85" i="2" s="1"/>
  <c r="R85" i="2"/>
  <c r="V85" i="2" s="1"/>
  <c r="K86" i="2"/>
  <c r="L86" i="2" s="1"/>
  <c r="P86" i="2"/>
  <c r="Q86" i="2" s="1"/>
  <c r="R86" i="2"/>
  <c r="V86" i="2" s="1"/>
  <c r="P87" i="2"/>
  <c r="Q87" i="2" s="1"/>
  <c r="R87" i="2"/>
  <c r="V87" i="2" s="1"/>
  <c r="K88" i="2"/>
  <c r="L88" i="2" s="1"/>
  <c r="P88" i="2"/>
  <c r="Q88" i="2" s="1"/>
  <c r="R88" i="2"/>
  <c r="V88" i="2" s="1"/>
  <c r="P89" i="2"/>
  <c r="Q89" i="2" s="1"/>
  <c r="R89" i="2"/>
  <c r="V89" i="2" s="1"/>
  <c r="K90" i="2"/>
  <c r="L90" i="2" s="1"/>
  <c r="P90" i="2"/>
  <c r="Q90" i="2" s="1"/>
  <c r="R90" i="2"/>
  <c r="V90" i="2" s="1"/>
  <c r="P91" i="2"/>
  <c r="Q91" i="2" s="1"/>
  <c r="R91" i="2"/>
  <c r="V91" i="2" s="1"/>
  <c r="K92" i="2"/>
  <c r="L92" i="2" s="1"/>
  <c r="P92" i="2"/>
  <c r="Q92" i="2" s="1"/>
  <c r="R92" i="2"/>
  <c r="V92" i="2" s="1"/>
  <c r="P93" i="2"/>
  <c r="Q93" i="2" s="1"/>
  <c r="R93" i="2"/>
  <c r="V93" i="2" s="1"/>
  <c r="K94" i="2"/>
  <c r="L94" i="2" s="1"/>
  <c r="P94" i="2"/>
  <c r="Q94" i="2" s="1"/>
  <c r="R94" i="2"/>
  <c r="V94" i="2" s="1"/>
  <c r="P95" i="2"/>
  <c r="Q95" i="2" s="1"/>
  <c r="R95" i="2"/>
  <c r="V95" i="2" s="1"/>
  <c r="K96" i="2"/>
  <c r="L96" i="2" s="1"/>
  <c r="P96" i="2"/>
  <c r="Q96" i="2" s="1"/>
  <c r="R96" i="2"/>
  <c r="V96" i="2" s="1"/>
  <c r="P97" i="2"/>
  <c r="Q97" i="2" s="1"/>
  <c r="R97" i="2"/>
  <c r="V97" i="2" s="1"/>
  <c r="K98" i="2"/>
  <c r="L98" i="2" s="1"/>
  <c r="P98" i="2"/>
  <c r="Q98" i="2" s="1"/>
  <c r="R98" i="2"/>
  <c r="V98" i="2" s="1"/>
  <c r="P99" i="2"/>
  <c r="Q99" i="2" s="1"/>
  <c r="R99" i="2"/>
  <c r="V99" i="2" s="1"/>
  <c r="K100" i="2"/>
  <c r="L100" i="2" s="1"/>
  <c r="P100" i="2"/>
  <c r="Q100" i="2" s="1"/>
  <c r="R100" i="2"/>
  <c r="V100" i="2" s="1"/>
  <c r="P101" i="2"/>
  <c r="Q101" i="2" s="1"/>
  <c r="R101" i="2"/>
  <c r="V101" i="2" s="1"/>
  <c r="K102" i="2"/>
  <c r="L102" i="2" s="1"/>
  <c r="P102" i="2"/>
  <c r="Q102" i="2" s="1"/>
  <c r="R102" i="2"/>
  <c r="V102" i="2" s="1"/>
  <c r="P103" i="2"/>
  <c r="Q103" i="2" s="1"/>
  <c r="R103" i="2"/>
  <c r="V103" i="2" s="1"/>
  <c r="K104" i="2"/>
  <c r="L104" i="2" s="1"/>
  <c r="P104" i="2"/>
  <c r="Q104" i="2" s="1"/>
  <c r="R104" i="2"/>
  <c r="V104" i="2" s="1"/>
  <c r="P105" i="2"/>
  <c r="Q105" i="2" s="1"/>
  <c r="R105" i="2"/>
  <c r="V105" i="2" s="1"/>
  <c r="K106" i="2"/>
  <c r="L106" i="2" s="1"/>
  <c r="P106" i="2"/>
  <c r="Q106" i="2" s="1"/>
  <c r="R106" i="2"/>
  <c r="V106" i="2" s="1"/>
  <c r="P107" i="2"/>
  <c r="Q107" i="2" s="1"/>
  <c r="R107" i="2"/>
  <c r="V107" i="2" s="1"/>
  <c r="K108" i="2"/>
  <c r="L108" i="2" s="1"/>
  <c r="P108" i="2"/>
  <c r="Q108" i="2" s="1"/>
  <c r="R108" i="2"/>
  <c r="V108" i="2" s="1"/>
  <c r="P109" i="2"/>
  <c r="Q109" i="2" s="1"/>
  <c r="R109" i="2"/>
  <c r="V109" i="2" s="1"/>
  <c r="K110" i="2"/>
  <c r="L110" i="2" s="1"/>
  <c r="P110" i="2"/>
  <c r="Q110" i="2" s="1"/>
  <c r="R110" i="2"/>
  <c r="V110" i="2" s="1"/>
  <c r="P111" i="2"/>
  <c r="Q111" i="2" s="1"/>
  <c r="R111" i="2"/>
  <c r="V111" i="2" s="1"/>
  <c r="K112" i="2"/>
  <c r="L112" i="2" s="1"/>
  <c r="P112" i="2"/>
  <c r="Q112" i="2" s="1"/>
  <c r="R112" i="2"/>
  <c r="V112" i="2" s="1"/>
  <c r="P113" i="2"/>
  <c r="Q113" i="2" s="1"/>
  <c r="R113" i="2"/>
  <c r="V113" i="2" s="1"/>
  <c r="K114" i="2"/>
  <c r="L114" i="2" s="1"/>
  <c r="P114" i="2"/>
  <c r="Q114" i="2" s="1"/>
  <c r="R114" i="2"/>
  <c r="V114" i="2" s="1"/>
  <c r="P115" i="2"/>
  <c r="Q115" i="2" s="1"/>
  <c r="R115" i="2"/>
  <c r="V115" i="2" s="1"/>
  <c r="K116" i="2"/>
  <c r="L116" i="2" s="1"/>
  <c r="P116" i="2"/>
  <c r="Q116" i="2" s="1"/>
  <c r="R116" i="2"/>
  <c r="V116" i="2" s="1"/>
  <c r="P117" i="2"/>
  <c r="Q117" i="2" s="1"/>
  <c r="R117" i="2"/>
  <c r="V117" i="2" s="1"/>
  <c r="K118" i="2"/>
  <c r="L118" i="2" s="1"/>
  <c r="P118" i="2"/>
  <c r="Q118" i="2" s="1"/>
  <c r="R118" i="2"/>
  <c r="V118" i="2" s="1"/>
  <c r="K119" i="2"/>
  <c r="L119" i="2" s="1"/>
  <c r="P119" i="2"/>
  <c r="Q119" i="2" s="1"/>
  <c r="R119" i="2" s="1"/>
  <c r="V119" i="2" s="1"/>
  <c r="T119" i="2"/>
  <c r="T120" i="2" s="1"/>
  <c r="K120" i="2"/>
  <c r="L120" i="2"/>
  <c r="P120" i="2"/>
  <c r="Q120" i="2" s="1"/>
  <c r="R120" i="2"/>
  <c r="V120" i="2" s="1"/>
  <c r="P121" i="2"/>
  <c r="Q121" i="2" s="1"/>
  <c r="R121" i="2" s="1"/>
  <c r="V121" i="2" s="1"/>
  <c r="T121" i="2"/>
  <c r="T122" i="2" s="1"/>
  <c r="T123" i="2" s="1"/>
  <c r="T124" i="2" s="1"/>
  <c r="T125" i="2" s="1"/>
  <c r="T126" i="2" s="1"/>
  <c r="K122" i="2"/>
  <c r="L122" i="2" s="1"/>
  <c r="P122" i="2"/>
  <c r="Q122" i="2" s="1"/>
  <c r="R122" i="2"/>
  <c r="V122" i="2" s="1"/>
  <c r="AF122" i="2"/>
  <c r="P123" i="2"/>
  <c r="Q123" i="2"/>
  <c r="R123" i="2" s="1"/>
  <c r="V123" i="2" s="1"/>
  <c r="AF123" i="2"/>
  <c r="K124" i="2"/>
  <c r="L124" i="2" s="1"/>
  <c r="P124" i="2"/>
  <c r="Q124" i="2"/>
  <c r="R124" i="2" s="1"/>
  <c r="V124" i="2" s="1"/>
  <c r="AF124" i="2"/>
  <c r="K125" i="2"/>
  <c r="L125" i="2" s="1"/>
  <c r="P125" i="2"/>
  <c r="Q125" i="2"/>
  <c r="R125" i="2"/>
  <c r="V125" i="2" s="1"/>
  <c r="AF125" i="2"/>
  <c r="K126" i="2"/>
  <c r="L126" i="2"/>
  <c r="P126" i="2"/>
  <c r="Q126" i="2" s="1"/>
  <c r="R126" i="2"/>
  <c r="V126" i="2" s="1"/>
  <c r="AF126" i="2"/>
  <c r="K127" i="2"/>
  <c r="L127" i="2" s="1"/>
  <c r="P127" i="2"/>
  <c r="Q127" i="2"/>
  <c r="R127" i="2" s="1"/>
  <c r="V127" i="2" s="1"/>
  <c r="T127" i="2"/>
  <c r="T128" i="2" s="1"/>
  <c r="T129" i="2" s="1"/>
  <c r="T130" i="2" s="1"/>
  <c r="AF127" i="2"/>
  <c r="K128" i="2"/>
  <c r="L128" i="2" s="1"/>
  <c r="P128" i="2"/>
  <c r="Q128" i="2"/>
  <c r="R128" i="2" s="1"/>
  <c r="V128" i="2" s="1"/>
  <c r="AF128" i="2"/>
  <c r="K129" i="2"/>
  <c r="L129" i="2" s="1"/>
  <c r="P129" i="2"/>
  <c r="Q129" i="2"/>
  <c r="R129" i="2" s="1"/>
  <c r="V129" i="2" s="1"/>
  <c r="AF129" i="2"/>
  <c r="K130" i="2"/>
  <c r="L130" i="2" s="1"/>
  <c r="P130" i="2"/>
  <c r="Q130" i="2" s="1"/>
  <c r="R130" i="2" s="1"/>
  <c r="V130" i="2" s="1"/>
  <c r="AF130" i="2"/>
  <c r="K131" i="2"/>
  <c r="L131" i="2" s="1"/>
  <c r="P131" i="2"/>
  <c r="Q131" i="2"/>
  <c r="R131" i="2" s="1"/>
  <c r="V131" i="2" s="1"/>
  <c r="T131" i="2"/>
  <c r="T132" i="2" s="1"/>
  <c r="T133" i="2" s="1"/>
  <c r="T134" i="2" s="1"/>
  <c r="T135" i="2" s="1"/>
  <c r="T136" i="2" s="1"/>
  <c r="T137" i="2" s="1"/>
  <c r="T138" i="2" s="1"/>
  <c r="AF131" i="2"/>
  <c r="K132" i="2"/>
  <c r="L132" i="2" s="1"/>
  <c r="P132" i="2"/>
  <c r="Q132" i="2" s="1"/>
  <c r="R132" i="2" s="1"/>
  <c r="V132" i="2" s="1"/>
  <c r="AF132" i="2"/>
  <c r="K133" i="2"/>
  <c r="L133" i="2" s="1"/>
  <c r="P133" i="2"/>
  <c r="Q133" i="2"/>
  <c r="R133" i="2"/>
  <c r="V133" i="2" s="1"/>
  <c r="AF133" i="2"/>
  <c r="K134" i="2"/>
  <c r="L134" i="2"/>
  <c r="P134" i="2"/>
  <c r="Q134" i="2" s="1"/>
  <c r="R134" i="2"/>
  <c r="V134" i="2" s="1"/>
  <c r="AF134" i="2"/>
  <c r="K135" i="2"/>
  <c r="L135" i="2" s="1"/>
  <c r="P135" i="2"/>
  <c r="Q135" i="2"/>
  <c r="R135" i="2" s="1"/>
  <c r="V135" i="2" s="1"/>
  <c r="AF135" i="2"/>
  <c r="K136" i="2"/>
  <c r="L136" i="2" s="1"/>
  <c r="P136" i="2"/>
  <c r="Q136" i="2"/>
  <c r="R136" i="2" s="1"/>
  <c r="V136" i="2" s="1"/>
  <c r="AF136" i="2"/>
  <c r="P137" i="2"/>
  <c r="Q137" i="2"/>
  <c r="R137" i="2" s="1"/>
  <c r="V137" i="2" s="1"/>
  <c r="AF137" i="2"/>
  <c r="K138" i="2"/>
  <c r="L138" i="2"/>
  <c r="P138" i="2"/>
  <c r="Q138" i="2" s="1"/>
  <c r="R138" i="2" s="1"/>
  <c r="V138" i="2" s="1"/>
  <c r="AF138" i="2"/>
  <c r="P139" i="2"/>
  <c r="Q139" i="2"/>
  <c r="R139" i="2" s="1"/>
  <c r="V139" i="2" s="1"/>
  <c r="T139" i="2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AF139" i="2"/>
  <c r="K140" i="2"/>
  <c r="L140" i="2" s="1"/>
  <c r="P140" i="2"/>
  <c r="Q140" i="2" s="1"/>
  <c r="R140" i="2" s="1"/>
  <c r="V140" i="2" s="1"/>
  <c r="AF140" i="2"/>
  <c r="P141" i="2"/>
  <c r="Q141" i="2"/>
  <c r="R141" i="2" s="1"/>
  <c r="V141" i="2" s="1"/>
  <c r="AF141" i="2"/>
  <c r="K142" i="2"/>
  <c r="L142" i="2" s="1"/>
  <c r="P142" i="2"/>
  <c r="Q142" i="2"/>
  <c r="R142" i="2" s="1"/>
  <c r="V142" i="2" s="1"/>
  <c r="P143" i="2"/>
  <c r="Q143" i="2"/>
  <c r="R143" i="2" s="1"/>
  <c r="V143" i="2" s="1"/>
  <c r="K144" i="2"/>
  <c r="L144" i="2" s="1"/>
  <c r="P144" i="2"/>
  <c r="Q144" i="2"/>
  <c r="R144" i="2" s="1"/>
  <c r="V144" i="2" s="1"/>
  <c r="P145" i="2"/>
  <c r="Q145" i="2"/>
  <c r="R145" i="2" s="1"/>
  <c r="V145" i="2" s="1"/>
  <c r="K146" i="2"/>
  <c r="L146" i="2" s="1"/>
  <c r="P146" i="2"/>
  <c r="Q146" i="2"/>
  <c r="R146" i="2" s="1"/>
  <c r="V146" i="2" s="1"/>
  <c r="P147" i="2"/>
  <c r="Q147" i="2"/>
  <c r="R147" i="2" s="1"/>
  <c r="V147" i="2" s="1"/>
  <c r="K148" i="2"/>
  <c r="L148" i="2" s="1"/>
  <c r="P148" i="2"/>
  <c r="Q148" i="2"/>
  <c r="R148" i="2" s="1"/>
  <c r="V148" i="2" s="1"/>
  <c r="P149" i="2"/>
  <c r="Q149" i="2"/>
  <c r="R149" i="2" s="1"/>
  <c r="V149" i="2" s="1"/>
  <c r="K150" i="2"/>
  <c r="L150" i="2" s="1"/>
  <c r="P150" i="2"/>
  <c r="Q150" i="2"/>
  <c r="R150" i="2" s="1"/>
  <c r="V150" i="2" s="1"/>
  <c r="P151" i="2"/>
  <c r="Q151" i="2"/>
  <c r="R151" i="2" s="1"/>
  <c r="V151" i="2" s="1"/>
  <c r="K152" i="2"/>
  <c r="L152" i="2" s="1"/>
  <c r="P152" i="2"/>
  <c r="Q152" i="2"/>
  <c r="R152" i="2" s="1"/>
  <c r="V152" i="2" s="1"/>
  <c r="P153" i="2"/>
  <c r="Q153" i="2"/>
  <c r="R153" i="2" s="1"/>
  <c r="V153" i="2" s="1"/>
  <c r="K154" i="2"/>
  <c r="L154" i="2" s="1"/>
  <c r="P154" i="2"/>
  <c r="Q154" i="2"/>
  <c r="R154" i="2" s="1"/>
  <c r="V154" i="2" s="1"/>
  <c r="P155" i="2"/>
  <c r="Q155" i="2"/>
  <c r="R155" i="2" s="1"/>
  <c r="V155" i="2" s="1"/>
  <c r="K156" i="2"/>
  <c r="L156" i="2" s="1"/>
  <c r="P156" i="2"/>
  <c r="Q156" i="2"/>
  <c r="R156" i="2" s="1"/>
  <c r="V156" i="2" s="1"/>
  <c r="P157" i="2"/>
  <c r="Q157" i="2"/>
  <c r="R157" i="2" s="1"/>
  <c r="V157" i="2" s="1"/>
  <c r="K158" i="2"/>
  <c r="L158" i="2" s="1"/>
  <c r="P158" i="2"/>
  <c r="Q158" i="2"/>
  <c r="R158" i="2" s="1"/>
  <c r="V158" i="2" s="1"/>
  <c r="P159" i="2"/>
  <c r="Q159" i="2"/>
  <c r="R159" i="2" s="1"/>
  <c r="V159" i="2" s="1"/>
  <c r="K160" i="2"/>
  <c r="L160" i="2" s="1"/>
  <c r="P160" i="2"/>
  <c r="Q160" i="2"/>
  <c r="R160" i="2" s="1"/>
  <c r="V160" i="2" s="1"/>
  <c r="P161" i="2"/>
  <c r="Q161" i="2"/>
  <c r="R161" i="2" s="1"/>
  <c r="V161" i="2" s="1"/>
  <c r="K162" i="2"/>
  <c r="L162" i="2" s="1"/>
  <c r="P162" i="2"/>
  <c r="Q162" i="2"/>
  <c r="R162" i="2" s="1"/>
  <c r="V162" i="2" s="1"/>
  <c r="P163" i="2"/>
  <c r="Q163" i="2"/>
  <c r="R163" i="2" s="1"/>
  <c r="V163" i="2" s="1"/>
  <c r="K164" i="2"/>
  <c r="L164" i="2" s="1"/>
  <c r="P164" i="2"/>
  <c r="Q164" i="2"/>
  <c r="R164" i="2" s="1"/>
  <c r="V164" i="2" s="1"/>
  <c r="P165" i="2"/>
  <c r="Q165" i="2"/>
  <c r="R165" i="2" s="1"/>
  <c r="V165" i="2" s="1"/>
  <c r="K166" i="2"/>
  <c r="L166" i="2" s="1"/>
  <c r="P166" i="2"/>
  <c r="Q166" i="2"/>
  <c r="R166" i="2" s="1"/>
  <c r="V166" i="2" s="1"/>
  <c r="P167" i="2"/>
  <c r="Q167" i="2"/>
  <c r="R167" i="2" s="1"/>
  <c r="V167" i="2" s="1"/>
  <c r="K168" i="2"/>
  <c r="L168" i="2" s="1"/>
  <c r="P168" i="2"/>
  <c r="Q168" i="2"/>
  <c r="R168" i="2" s="1"/>
  <c r="V168" i="2" s="1"/>
  <c r="P169" i="2"/>
  <c r="Q169" i="2"/>
  <c r="R169" i="2" s="1"/>
  <c r="V169" i="2" s="1"/>
  <c r="K170" i="2"/>
  <c r="L170" i="2" s="1"/>
  <c r="P170" i="2"/>
  <c r="Q170" i="2"/>
  <c r="R170" i="2" s="1"/>
  <c r="V170" i="2" s="1"/>
  <c r="P171" i="2"/>
  <c r="Q171" i="2"/>
  <c r="R171" i="2" s="1"/>
  <c r="V171" i="2" s="1"/>
  <c r="K172" i="2"/>
  <c r="L172" i="2" s="1"/>
  <c r="P172" i="2"/>
  <c r="Q172" i="2"/>
  <c r="R172" i="2" s="1"/>
  <c r="V172" i="2" s="1"/>
  <c r="P173" i="2"/>
  <c r="Q173" i="2"/>
  <c r="R173" i="2" s="1"/>
  <c r="V173" i="2" s="1"/>
  <c r="K174" i="2"/>
  <c r="L174" i="2" s="1"/>
  <c r="P174" i="2"/>
  <c r="Q174" i="2"/>
  <c r="R174" i="2" s="1"/>
  <c r="V174" i="2" s="1"/>
  <c r="P175" i="2"/>
  <c r="Q175" i="2"/>
  <c r="R175" i="2" s="1"/>
  <c r="V175" i="2" s="1"/>
  <c r="K176" i="2"/>
  <c r="L176" i="2" s="1"/>
  <c r="P176" i="2"/>
  <c r="Q176" i="2"/>
  <c r="R176" i="2" s="1"/>
  <c r="V176" i="2" s="1"/>
  <c r="P177" i="2"/>
  <c r="Q177" i="2"/>
  <c r="R177" i="2" s="1"/>
  <c r="V177" i="2" s="1"/>
  <c r="K178" i="2"/>
  <c r="L178" i="2" s="1"/>
  <c r="P178" i="2"/>
  <c r="Q178" i="2"/>
  <c r="R178" i="2" s="1"/>
  <c r="V178" i="2" s="1"/>
  <c r="P179" i="2"/>
  <c r="Q179" i="2"/>
  <c r="R179" i="2" s="1"/>
  <c r="V179" i="2" s="1"/>
  <c r="K180" i="2"/>
  <c r="L180" i="2" s="1"/>
  <c r="P180" i="2"/>
  <c r="Q180" i="2"/>
  <c r="R180" i="2" s="1"/>
  <c r="V180" i="2" s="1"/>
  <c r="P181" i="2"/>
  <c r="Q181" i="2"/>
  <c r="R181" i="2" s="1"/>
  <c r="V181" i="2" s="1"/>
  <c r="K182" i="2"/>
  <c r="L182" i="2" s="1"/>
  <c r="P182" i="2"/>
  <c r="Q182" i="2"/>
  <c r="R182" i="2" s="1"/>
  <c r="V182" i="2" s="1"/>
  <c r="P183" i="2"/>
  <c r="Q183" i="2"/>
  <c r="R183" i="2" s="1"/>
  <c r="V183" i="2" s="1"/>
  <c r="K184" i="2"/>
  <c r="L184" i="2" s="1"/>
  <c r="P184" i="2"/>
  <c r="Q184" i="2"/>
  <c r="R184" i="2" s="1"/>
  <c r="V184" i="2" s="1"/>
  <c r="P185" i="2"/>
  <c r="Q185" i="2"/>
  <c r="R185" i="2" s="1"/>
  <c r="V185" i="2" s="1"/>
  <c r="K186" i="2"/>
  <c r="L186" i="2" s="1"/>
  <c r="P186" i="2"/>
  <c r="Q186" i="2"/>
  <c r="R186" i="2" s="1"/>
  <c r="V186" i="2" s="1"/>
  <c r="P187" i="2"/>
  <c r="Q187" i="2"/>
  <c r="R187" i="2" s="1"/>
  <c r="V187" i="2" s="1"/>
  <c r="K188" i="2"/>
  <c r="L188" i="2" s="1"/>
  <c r="P188" i="2"/>
  <c r="Q188" i="2"/>
  <c r="R188" i="2" s="1"/>
  <c r="V188" i="2" s="1"/>
  <c r="P189" i="2"/>
  <c r="Q189" i="2"/>
  <c r="R189" i="2" s="1"/>
  <c r="V189" i="2" s="1"/>
  <c r="K190" i="2"/>
  <c r="L190" i="2" s="1"/>
  <c r="P190" i="2"/>
  <c r="Q190" i="2"/>
  <c r="R190" i="2" s="1"/>
  <c r="V190" i="2" s="1"/>
  <c r="P191" i="2"/>
  <c r="Q191" i="2"/>
  <c r="R191" i="2" s="1"/>
  <c r="V191" i="2" s="1"/>
  <c r="K192" i="2"/>
  <c r="L192" i="2" s="1"/>
  <c r="P192" i="2"/>
  <c r="Q192" i="2"/>
  <c r="R192" i="2" s="1"/>
  <c r="V192" i="2" s="1"/>
  <c r="P193" i="2"/>
  <c r="Q193" i="2"/>
  <c r="R193" i="2" s="1"/>
  <c r="V193" i="2" s="1"/>
  <c r="K194" i="2"/>
  <c r="L194" i="2" s="1"/>
  <c r="P194" i="2"/>
  <c r="Q194" i="2"/>
  <c r="R194" i="2" s="1"/>
  <c r="V194" i="2" s="1"/>
  <c r="P195" i="2"/>
  <c r="Q195" i="2"/>
  <c r="R195" i="2" s="1"/>
  <c r="V195" i="2" s="1"/>
  <c r="K196" i="2"/>
  <c r="L196" i="2" s="1"/>
  <c r="P196" i="2"/>
  <c r="Q196" i="2"/>
  <c r="R196" i="2" s="1"/>
  <c r="V196" i="2" s="1"/>
  <c r="P197" i="2"/>
  <c r="Q197" i="2"/>
  <c r="R197" i="2" s="1"/>
  <c r="V197" i="2" s="1"/>
  <c r="K198" i="2"/>
  <c r="L198" i="2" s="1"/>
  <c r="P198" i="2"/>
  <c r="Q198" i="2"/>
  <c r="R198" i="2" s="1"/>
  <c r="V198" i="2" s="1"/>
  <c r="P199" i="2"/>
  <c r="Q199" i="2"/>
  <c r="R199" i="2" s="1"/>
  <c r="V199" i="2" s="1"/>
  <c r="K200" i="2"/>
  <c r="L200" i="2" s="1"/>
  <c r="P200" i="2"/>
  <c r="Q200" i="2"/>
  <c r="R200" i="2" s="1"/>
  <c r="V200" i="2" s="1"/>
  <c r="P201" i="2"/>
  <c r="Q201" i="2" s="1"/>
  <c r="R201" i="2" s="1"/>
  <c r="V201" i="2" s="1"/>
  <c r="K202" i="2"/>
  <c r="L202" i="2" s="1"/>
  <c r="P202" i="2"/>
  <c r="Q202" i="2" s="1"/>
  <c r="R202" i="2"/>
  <c r="V202" i="2" s="1"/>
  <c r="K203" i="2"/>
  <c r="L203" i="2" s="1"/>
  <c r="P203" i="2"/>
  <c r="Q203" i="2" s="1"/>
  <c r="R203" i="2" s="1"/>
  <c r="V203" i="2" s="1"/>
  <c r="K204" i="2"/>
  <c r="L204" i="2" s="1"/>
  <c r="P204" i="2"/>
  <c r="Q204" i="2" s="1"/>
  <c r="R204" i="2"/>
  <c r="V204" i="2" s="1"/>
  <c r="P205" i="2"/>
  <c r="Q205" i="2" s="1"/>
  <c r="R205" i="2" s="1"/>
  <c r="V205" i="2" s="1"/>
  <c r="K206" i="2"/>
  <c r="L206" i="2" s="1"/>
  <c r="P206" i="2"/>
  <c r="Q206" i="2" s="1"/>
  <c r="R206" i="2"/>
  <c r="V206" i="2" s="1"/>
  <c r="K207" i="2"/>
  <c r="L207" i="2" s="1"/>
  <c r="P207" i="2"/>
  <c r="Q207" i="2" s="1"/>
  <c r="R207" i="2" s="1"/>
  <c r="V207" i="2" s="1"/>
  <c r="K208" i="2"/>
  <c r="L208" i="2" s="1"/>
  <c r="P208" i="2"/>
  <c r="Q208" i="2" s="1"/>
  <c r="R208" i="2"/>
  <c r="V208" i="2" s="1"/>
  <c r="P209" i="2"/>
  <c r="Q209" i="2" s="1"/>
  <c r="R209" i="2" s="1"/>
  <c r="V209" i="2" s="1"/>
  <c r="K210" i="2"/>
  <c r="L210" i="2" s="1"/>
  <c r="P210" i="2"/>
  <c r="Q210" i="2" s="1"/>
  <c r="R210" i="2"/>
  <c r="V210" i="2" s="1"/>
  <c r="K211" i="2"/>
  <c r="L211" i="2" s="1"/>
  <c r="P211" i="2"/>
  <c r="Q211" i="2" s="1"/>
  <c r="R211" i="2" s="1"/>
  <c r="V211" i="2" s="1"/>
  <c r="K212" i="2"/>
  <c r="L212" i="2" s="1"/>
  <c r="P212" i="2"/>
  <c r="Q212" i="2" s="1"/>
  <c r="R212" i="2"/>
  <c r="V212" i="2" s="1"/>
  <c r="P213" i="2"/>
  <c r="Q213" i="2" s="1"/>
  <c r="R213" i="2" s="1"/>
  <c r="V213" i="2" s="1"/>
  <c r="K214" i="2"/>
  <c r="L214" i="2" s="1"/>
  <c r="P214" i="2"/>
  <c r="Q214" i="2" s="1"/>
  <c r="R214" i="2"/>
  <c r="V214" i="2" s="1"/>
  <c r="K215" i="2"/>
  <c r="L215" i="2" s="1"/>
  <c r="P215" i="2"/>
  <c r="Q215" i="2" s="1"/>
  <c r="R215" i="2" s="1"/>
  <c r="V215" i="2" s="1"/>
  <c r="K216" i="2"/>
  <c r="L216" i="2" s="1"/>
  <c r="P216" i="2"/>
  <c r="Q216" i="2" s="1"/>
  <c r="R216" i="2"/>
  <c r="V216" i="2" s="1"/>
  <c r="P217" i="2"/>
  <c r="Q217" i="2" s="1"/>
  <c r="R217" i="2" s="1"/>
  <c r="V217" i="2" s="1"/>
  <c r="K218" i="2"/>
  <c r="L218" i="2" s="1"/>
  <c r="P218" i="2"/>
  <c r="Q218" i="2" s="1"/>
  <c r="R218" i="2"/>
  <c r="V218" i="2" s="1"/>
  <c r="K219" i="2"/>
  <c r="L219" i="2" s="1"/>
  <c r="P219" i="2"/>
  <c r="Q219" i="2" s="1"/>
  <c r="R219" i="2" s="1"/>
  <c r="V219" i="2" s="1"/>
  <c r="K220" i="2"/>
  <c r="L220" i="2" s="1"/>
  <c r="P220" i="2"/>
  <c r="Q220" i="2" s="1"/>
  <c r="R220" i="2"/>
  <c r="V220" i="2" s="1"/>
  <c r="P221" i="2"/>
  <c r="Q221" i="2" s="1"/>
  <c r="R221" i="2" s="1"/>
  <c r="V221" i="2" s="1"/>
  <c r="K222" i="2"/>
  <c r="L222" i="2" s="1"/>
  <c r="P222" i="2"/>
  <c r="Q222" i="2" s="1"/>
  <c r="R222" i="2"/>
  <c r="V222" i="2" s="1"/>
  <c r="K223" i="2"/>
  <c r="L223" i="2" s="1"/>
  <c r="P223" i="2"/>
  <c r="Q223" i="2" s="1"/>
  <c r="R223" i="2" s="1"/>
  <c r="V223" i="2" s="1"/>
  <c r="K224" i="2"/>
  <c r="L224" i="2" s="1"/>
  <c r="P224" i="2"/>
  <c r="Q224" i="2" s="1"/>
  <c r="R224" i="2"/>
  <c r="V224" i="2" s="1"/>
  <c r="P225" i="2"/>
  <c r="Q225" i="2" s="1"/>
  <c r="R225" i="2" s="1"/>
  <c r="V225" i="2" s="1"/>
  <c r="K226" i="2"/>
  <c r="L226" i="2" s="1"/>
  <c r="P226" i="2"/>
  <c r="Q226" i="2" s="1"/>
  <c r="R226" i="2"/>
  <c r="V226" i="2" s="1"/>
  <c r="K227" i="2"/>
  <c r="L227" i="2" s="1"/>
  <c r="P227" i="2"/>
  <c r="Q227" i="2" s="1"/>
  <c r="R227" i="2" s="1"/>
  <c r="V227" i="2" s="1"/>
  <c r="K228" i="2"/>
  <c r="L228" i="2" s="1"/>
  <c r="P228" i="2"/>
  <c r="Q228" i="2" s="1"/>
  <c r="R228" i="2"/>
  <c r="V228" i="2" s="1"/>
  <c r="P229" i="2"/>
  <c r="Q229" i="2" s="1"/>
  <c r="R229" i="2"/>
  <c r="V229" i="2" s="1"/>
  <c r="T229" i="2"/>
  <c r="K230" i="2"/>
  <c r="L230" i="2" s="1"/>
  <c r="P230" i="2"/>
  <c r="Q230" i="2" s="1"/>
  <c r="R230" i="2" s="1"/>
  <c r="V230" i="2" s="1"/>
  <c r="T230" i="2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P231" i="2"/>
  <c r="Q231" i="2" s="1"/>
  <c r="R231" i="2"/>
  <c r="V231" i="2" s="1"/>
  <c r="K232" i="2"/>
  <c r="L232" i="2" s="1"/>
  <c r="P232" i="2"/>
  <c r="Q232" i="2" s="1"/>
  <c r="R232" i="2" s="1"/>
  <c r="V232" i="2" s="1"/>
  <c r="P233" i="2"/>
  <c r="Q233" i="2" s="1"/>
  <c r="R233" i="2"/>
  <c r="V233" i="2" s="1"/>
  <c r="K234" i="2"/>
  <c r="L234" i="2" s="1"/>
  <c r="P234" i="2"/>
  <c r="Q234" i="2" s="1"/>
  <c r="R234" i="2" s="1"/>
  <c r="V234" i="2"/>
  <c r="K235" i="2"/>
  <c r="L235" i="2" s="1"/>
  <c r="P235" i="2"/>
  <c r="Q235" i="2"/>
  <c r="R235" i="2" s="1"/>
  <c r="V235" i="2"/>
  <c r="K236" i="2"/>
  <c r="L236" i="2" s="1"/>
  <c r="P236" i="2"/>
  <c r="Q236" i="2"/>
  <c r="R236" i="2" s="1"/>
  <c r="V236" i="2" s="1"/>
  <c r="P237" i="2"/>
  <c r="Q237" i="2"/>
  <c r="R237" i="2" s="1"/>
  <c r="V237" i="2"/>
  <c r="K238" i="2"/>
  <c r="L238" i="2" s="1"/>
  <c r="P238" i="2"/>
  <c r="Q238" i="2"/>
  <c r="R238" i="2" s="1"/>
  <c r="V238" i="2"/>
  <c r="P239" i="2"/>
  <c r="Q239" i="2"/>
  <c r="R239" i="2" s="1"/>
  <c r="V239" i="2"/>
  <c r="K240" i="2"/>
  <c r="L240" i="2" s="1"/>
  <c r="P240" i="2"/>
  <c r="Q240" i="2"/>
  <c r="R240" i="2" s="1"/>
  <c r="V240" i="2" s="1"/>
  <c r="K241" i="2"/>
  <c r="L241" i="2" s="1"/>
  <c r="P241" i="2"/>
  <c r="Q241" i="2"/>
  <c r="R241" i="2" s="1"/>
  <c r="V241" i="2"/>
  <c r="K242" i="2"/>
  <c r="L242" i="2" s="1"/>
  <c r="P242" i="2"/>
  <c r="Q242" i="2"/>
  <c r="R242" i="2" s="1"/>
  <c r="V242" i="2"/>
  <c r="K243" i="2"/>
  <c r="L243" i="2" s="1"/>
  <c r="P243" i="2"/>
  <c r="Q243" i="2"/>
  <c r="R243" i="2" s="1"/>
  <c r="V243" i="2"/>
  <c r="K244" i="2"/>
  <c r="L244" i="2" s="1"/>
  <c r="P244" i="2"/>
  <c r="Q244" i="2"/>
  <c r="R244" i="2" s="1"/>
  <c r="V244" i="2" s="1"/>
  <c r="P245" i="2"/>
  <c r="Q245" i="2"/>
  <c r="R245" i="2" s="1"/>
  <c r="V245" i="2"/>
  <c r="K246" i="2"/>
  <c r="L246" i="2" s="1"/>
  <c r="P246" i="2"/>
  <c r="Q246" i="2"/>
  <c r="R246" i="2" s="1"/>
  <c r="V246" i="2"/>
  <c r="P247" i="2"/>
  <c r="Q247" i="2"/>
  <c r="R247" i="2" s="1"/>
  <c r="V247" i="2"/>
  <c r="K248" i="2"/>
  <c r="L248" i="2" s="1"/>
  <c r="P248" i="2"/>
  <c r="Q248" i="2"/>
  <c r="R248" i="2" s="1"/>
  <c r="V248" i="2" s="1"/>
  <c r="K249" i="2"/>
  <c r="L249" i="2" s="1"/>
  <c r="P249" i="2"/>
  <c r="Q249" i="2"/>
  <c r="R249" i="2" s="1"/>
  <c r="V249" i="2"/>
  <c r="K250" i="2"/>
  <c r="L250" i="2" s="1"/>
  <c r="P250" i="2"/>
  <c r="Q250" i="2"/>
  <c r="R250" i="2" s="1"/>
  <c r="V250" i="2"/>
  <c r="K251" i="2"/>
  <c r="L251" i="2" s="1"/>
  <c r="P251" i="2"/>
  <c r="Q251" i="2"/>
  <c r="R251" i="2" s="1"/>
  <c r="V251" i="2"/>
  <c r="K252" i="2"/>
  <c r="L252" i="2" s="1"/>
  <c r="P252" i="2"/>
  <c r="Q252" i="2"/>
  <c r="R252" i="2" s="1"/>
  <c r="V252" i="2" s="1"/>
  <c r="P253" i="2"/>
  <c r="Q253" i="2"/>
  <c r="R253" i="2" s="1"/>
  <c r="V253" i="2"/>
  <c r="K254" i="2"/>
  <c r="L254" i="2" s="1"/>
  <c r="P254" i="2"/>
  <c r="Q254" i="2"/>
  <c r="R254" i="2" s="1"/>
  <c r="V254" i="2"/>
  <c r="P255" i="2"/>
  <c r="Q255" i="2"/>
  <c r="R255" i="2" s="1"/>
  <c r="V255" i="2"/>
  <c r="K256" i="2"/>
  <c r="L256" i="2" s="1"/>
  <c r="P256" i="2"/>
  <c r="Q256" i="2"/>
  <c r="R256" i="2" s="1"/>
  <c r="V256" i="2" s="1"/>
  <c r="K257" i="2"/>
  <c r="L257" i="2" s="1"/>
  <c r="P257" i="2"/>
  <c r="Q257" i="2"/>
  <c r="R257" i="2" s="1"/>
  <c r="V257" i="2"/>
  <c r="K258" i="2"/>
  <c r="L258" i="2" s="1"/>
  <c r="P258" i="2"/>
  <c r="Q258" i="2"/>
  <c r="R258" i="2" s="1"/>
  <c r="V258" i="2"/>
  <c r="K259" i="2"/>
  <c r="L259" i="2" s="1"/>
  <c r="P259" i="2"/>
  <c r="Q259" i="2"/>
  <c r="R259" i="2" s="1"/>
  <c r="V259" i="2"/>
  <c r="K260" i="2"/>
  <c r="L260" i="2" s="1"/>
  <c r="P260" i="2"/>
  <c r="Q260" i="2"/>
  <c r="R260" i="2" s="1"/>
  <c r="V260" i="2" s="1"/>
  <c r="P261" i="2"/>
  <c r="Q261" i="2"/>
  <c r="R261" i="2" s="1"/>
  <c r="V261" i="2"/>
  <c r="K262" i="2"/>
  <c r="L262" i="2" s="1"/>
  <c r="P262" i="2"/>
  <c r="Q262" i="2"/>
  <c r="R262" i="2" s="1"/>
  <c r="V262" i="2"/>
  <c r="P263" i="2"/>
  <c r="Q263" i="2"/>
  <c r="R263" i="2" s="1"/>
  <c r="V263" i="2"/>
  <c r="K264" i="2"/>
  <c r="L264" i="2" s="1"/>
  <c r="P264" i="2"/>
  <c r="Q264" i="2"/>
  <c r="R264" i="2" s="1"/>
  <c r="V264" i="2" s="1"/>
  <c r="K265" i="2"/>
  <c r="L265" i="2" s="1"/>
  <c r="P265" i="2"/>
  <c r="Q265" i="2"/>
  <c r="R265" i="2" s="1"/>
  <c r="V265" i="2"/>
  <c r="K266" i="2"/>
  <c r="L266" i="2" s="1"/>
  <c r="P266" i="2"/>
  <c r="Q266" i="2"/>
  <c r="R266" i="2" s="1"/>
  <c r="V266" i="2"/>
  <c r="K267" i="2"/>
  <c r="L267" i="2" s="1"/>
  <c r="P267" i="2"/>
  <c r="Q267" i="2"/>
  <c r="R267" i="2" s="1"/>
  <c r="V267" i="2"/>
  <c r="K268" i="2"/>
  <c r="L268" i="2" s="1"/>
  <c r="P268" i="2"/>
  <c r="Q268" i="2"/>
  <c r="R268" i="2" s="1"/>
  <c r="V268" i="2" s="1"/>
  <c r="P269" i="2"/>
  <c r="Q269" i="2"/>
  <c r="R269" i="2" s="1"/>
  <c r="V269" i="2"/>
  <c r="K270" i="2"/>
  <c r="L270" i="2" s="1"/>
  <c r="P270" i="2"/>
  <c r="Q270" i="2"/>
  <c r="R270" i="2" s="1"/>
  <c r="V270" i="2"/>
  <c r="P271" i="2"/>
  <c r="Q271" i="2"/>
  <c r="R271" i="2" s="1"/>
  <c r="T271" i="2"/>
  <c r="V271" i="2"/>
  <c r="K272" i="2"/>
  <c r="L272" i="2"/>
  <c r="P272" i="2"/>
  <c r="Q272" i="2"/>
  <c r="R272" i="2" s="1"/>
  <c r="T272" i="2"/>
  <c r="V272" i="2"/>
  <c r="P273" i="2"/>
  <c r="Q273" i="2"/>
  <c r="R273" i="2" s="1"/>
  <c r="V273" i="2" s="1"/>
  <c r="T273" i="2"/>
  <c r="T274" i="2" s="1"/>
  <c r="T275" i="2" s="1"/>
  <c r="T276" i="2" s="1"/>
  <c r="T277" i="2" s="1"/>
  <c r="K274" i="2"/>
  <c r="L274" i="2"/>
  <c r="P274" i="2"/>
  <c r="Q274" i="2"/>
  <c r="R274" i="2" s="1"/>
  <c r="V274" i="2" s="1"/>
  <c r="P275" i="2"/>
  <c r="Q275" i="2"/>
  <c r="R275" i="2" s="1"/>
  <c r="V275" i="2"/>
  <c r="K276" i="2"/>
  <c r="L276" i="2" s="1"/>
  <c r="P276" i="2"/>
  <c r="Q276" i="2" s="1"/>
  <c r="R276" i="2"/>
  <c r="V276" i="2" s="1"/>
  <c r="P277" i="2"/>
  <c r="Q277" i="2"/>
  <c r="R277" i="2" s="1"/>
  <c r="V277" i="2"/>
  <c r="E8" i="2" l="1"/>
  <c r="I23" i="2"/>
  <c r="D10" i="2" s="1"/>
  <c r="E10" i="2" s="1"/>
  <c r="I11" i="2" s="1"/>
  <c r="E29" i="2" l="1"/>
  <c r="C29" i="2" s="1"/>
  <c r="E33" i="2"/>
  <c r="C33" i="2" s="1"/>
  <c r="E37" i="2"/>
  <c r="C37" i="2" s="1"/>
  <c r="E41" i="2"/>
  <c r="C41" i="2" s="1"/>
  <c r="E45" i="2"/>
  <c r="C45" i="2" s="1"/>
  <c r="E49" i="2"/>
  <c r="C49" i="2" s="1"/>
  <c r="E53" i="2"/>
  <c r="C53" i="2" s="1"/>
  <c r="E31" i="2"/>
  <c r="C31" i="2" s="1"/>
  <c r="E34" i="2"/>
  <c r="C34" i="2" s="1"/>
  <c r="E39" i="2"/>
  <c r="C39" i="2" s="1"/>
  <c r="E42" i="2"/>
  <c r="C42" i="2" s="1"/>
  <c r="E47" i="2"/>
  <c r="C47" i="2" s="1"/>
  <c r="E50" i="2"/>
  <c r="C50" i="2" s="1"/>
  <c r="E30" i="2"/>
  <c r="C30" i="2" s="1"/>
  <c r="E35" i="2"/>
  <c r="C35" i="2" s="1"/>
  <c r="E38" i="2"/>
  <c r="C38" i="2" s="1"/>
  <c r="E56" i="2"/>
  <c r="C56" i="2" s="1"/>
  <c r="E125" i="2"/>
  <c r="C125" i="2" s="1"/>
  <c r="E129" i="2"/>
  <c r="C129" i="2" s="1"/>
  <c r="E133" i="2"/>
  <c r="C133" i="2" s="1"/>
  <c r="E137" i="2"/>
  <c r="C137" i="2" s="1"/>
  <c r="E141" i="2"/>
  <c r="C141" i="2" s="1"/>
  <c r="E44" i="2"/>
  <c r="C44" i="2" s="1"/>
  <c r="E48" i="2"/>
  <c r="C48" i="2" s="1"/>
  <c r="E52" i="2"/>
  <c r="C52" i="2" s="1"/>
  <c r="E54" i="2"/>
  <c r="C54" i="2" s="1"/>
  <c r="E28" i="2"/>
  <c r="C28" i="2" s="1"/>
  <c r="E32" i="2"/>
  <c r="C32" i="2" s="1"/>
  <c r="E40" i="2"/>
  <c r="C40" i="2" s="1"/>
  <c r="E43" i="2"/>
  <c r="C43" i="2" s="1"/>
  <c r="E51" i="2"/>
  <c r="C51" i="2" s="1"/>
  <c r="E55" i="2"/>
  <c r="C55" i="2" s="1"/>
  <c r="E119" i="2"/>
  <c r="C119" i="2" s="1"/>
  <c r="E124" i="2"/>
  <c r="C124" i="2" s="1"/>
  <c r="E128" i="2"/>
  <c r="C128" i="2" s="1"/>
  <c r="E132" i="2"/>
  <c r="C132" i="2" s="1"/>
  <c r="E136" i="2"/>
  <c r="C136" i="2" s="1"/>
  <c r="E140" i="2"/>
  <c r="C140" i="2" s="1"/>
  <c r="E46" i="2"/>
  <c r="C46" i="2" s="1"/>
  <c r="E121" i="2"/>
  <c r="C121" i="2" s="1"/>
  <c r="E123" i="2"/>
  <c r="C123" i="2" s="1"/>
  <c r="E126" i="2"/>
  <c r="C126" i="2" s="1"/>
  <c r="E134" i="2"/>
  <c r="C134" i="2" s="1"/>
  <c r="E139" i="2"/>
  <c r="C139" i="2" s="1"/>
  <c r="E118" i="2"/>
  <c r="C118" i="2" s="1"/>
  <c r="E120" i="2"/>
  <c r="C120" i="2" s="1"/>
  <c r="E122" i="2"/>
  <c r="C122" i="2" s="1"/>
  <c r="E131" i="2"/>
  <c r="C131" i="2" s="1"/>
  <c r="E142" i="2"/>
  <c r="C142" i="2" s="1"/>
  <c r="E143" i="2"/>
  <c r="C143" i="2" s="1"/>
  <c r="E144" i="2"/>
  <c r="C144" i="2" s="1"/>
  <c r="E145" i="2"/>
  <c r="C145" i="2" s="1"/>
  <c r="E146" i="2"/>
  <c r="C146" i="2" s="1"/>
  <c r="E147" i="2"/>
  <c r="C147" i="2" s="1"/>
  <c r="E148" i="2"/>
  <c r="C148" i="2" s="1"/>
  <c r="E149" i="2"/>
  <c r="C149" i="2" s="1"/>
  <c r="E150" i="2"/>
  <c r="C150" i="2" s="1"/>
  <c r="E151" i="2"/>
  <c r="C151" i="2" s="1"/>
  <c r="E152" i="2"/>
  <c r="C152" i="2" s="1"/>
  <c r="E153" i="2"/>
  <c r="C153" i="2" s="1"/>
  <c r="E154" i="2"/>
  <c r="C154" i="2" s="1"/>
  <c r="E155" i="2"/>
  <c r="C155" i="2" s="1"/>
  <c r="E156" i="2"/>
  <c r="C156" i="2" s="1"/>
  <c r="E157" i="2"/>
  <c r="C157" i="2" s="1"/>
  <c r="E158" i="2"/>
  <c r="C158" i="2" s="1"/>
  <c r="E159" i="2"/>
  <c r="C159" i="2" s="1"/>
  <c r="E160" i="2"/>
  <c r="C160" i="2" s="1"/>
  <c r="E161" i="2"/>
  <c r="C161" i="2" s="1"/>
  <c r="E162" i="2"/>
  <c r="C162" i="2" s="1"/>
  <c r="E163" i="2"/>
  <c r="C163" i="2" s="1"/>
  <c r="E164" i="2"/>
  <c r="C164" i="2" s="1"/>
  <c r="E165" i="2"/>
  <c r="C165" i="2" s="1"/>
  <c r="E166" i="2"/>
  <c r="C166" i="2" s="1"/>
  <c r="E167" i="2"/>
  <c r="C167" i="2" s="1"/>
  <c r="E168" i="2"/>
  <c r="C168" i="2" s="1"/>
  <c r="E169" i="2"/>
  <c r="C169" i="2" s="1"/>
  <c r="E170" i="2"/>
  <c r="C170" i="2" s="1"/>
  <c r="E171" i="2"/>
  <c r="C171" i="2" s="1"/>
  <c r="E172" i="2"/>
  <c r="C172" i="2" s="1"/>
  <c r="E173" i="2"/>
  <c r="C173" i="2" s="1"/>
  <c r="E174" i="2"/>
  <c r="C174" i="2" s="1"/>
  <c r="E175" i="2"/>
  <c r="C175" i="2" s="1"/>
  <c r="E176" i="2"/>
  <c r="C176" i="2" s="1"/>
  <c r="E177" i="2"/>
  <c r="C177" i="2" s="1"/>
  <c r="E178" i="2"/>
  <c r="C178" i="2" s="1"/>
  <c r="E179" i="2"/>
  <c r="C179" i="2" s="1"/>
  <c r="E180" i="2"/>
  <c r="C180" i="2" s="1"/>
  <c r="E181" i="2"/>
  <c r="C181" i="2" s="1"/>
  <c r="E182" i="2"/>
  <c r="C182" i="2" s="1"/>
  <c r="E183" i="2"/>
  <c r="C183" i="2" s="1"/>
  <c r="E184" i="2"/>
  <c r="C184" i="2" s="1"/>
  <c r="E185" i="2"/>
  <c r="C185" i="2" s="1"/>
  <c r="E186" i="2"/>
  <c r="C186" i="2" s="1"/>
  <c r="E187" i="2"/>
  <c r="C187" i="2" s="1"/>
  <c r="E188" i="2"/>
  <c r="C188" i="2" s="1"/>
  <c r="E189" i="2"/>
  <c r="C189" i="2" s="1"/>
  <c r="E190" i="2"/>
  <c r="C190" i="2" s="1"/>
  <c r="E191" i="2"/>
  <c r="C191" i="2" s="1"/>
  <c r="E192" i="2"/>
  <c r="C192" i="2" s="1"/>
  <c r="E193" i="2"/>
  <c r="C193" i="2" s="1"/>
  <c r="E194" i="2"/>
  <c r="C194" i="2" s="1"/>
  <c r="E195" i="2"/>
  <c r="C195" i="2" s="1"/>
  <c r="E196" i="2"/>
  <c r="C196" i="2" s="1"/>
  <c r="E197" i="2"/>
  <c r="C197" i="2" s="1"/>
  <c r="E198" i="2"/>
  <c r="C198" i="2" s="1"/>
  <c r="E199" i="2"/>
  <c r="C199" i="2" s="1"/>
  <c r="E200" i="2"/>
  <c r="C200" i="2" s="1"/>
  <c r="E130" i="2"/>
  <c r="C130" i="2" s="1"/>
  <c r="E138" i="2"/>
  <c r="C138" i="2" s="1"/>
  <c r="E201" i="2"/>
  <c r="C201" i="2" s="1"/>
  <c r="E205" i="2"/>
  <c r="C205" i="2" s="1"/>
  <c r="E209" i="2"/>
  <c r="C209" i="2" s="1"/>
  <c r="E213" i="2"/>
  <c r="C213" i="2" s="1"/>
  <c r="E217" i="2"/>
  <c r="C217" i="2" s="1"/>
  <c r="E221" i="2"/>
  <c r="C221" i="2" s="1"/>
  <c r="E225" i="2"/>
  <c r="C225" i="2" s="1"/>
  <c r="E232" i="2"/>
  <c r="C232" i="2" s="1"/>
  <c r="E235" i="2"/>
  <c r="C235" i="2" s="1"/>
  <c r="E236" i="2"/>
  <c r="C236" i="2" s="1"/>
  <c r="E237" i="2"/>
  <c r="C237" i="2" s="1"/>
  <c r="E238" i="2"/>
  <c r="C238" i="2" s="1"/>
  <c r="E239" i="2"/>
  <c r="C239" i="2" s="1"/>
  <c r="E240" i="2"/>
  <c r="C240" i="2" s="1"/>
  <c r="E241" i="2"/>
  <c r="C241" i="2" s="1"/>
  <c r="E242" i="2"/>
  <c r="C242" i="2" s="1"/>
  <c r="E243" i="2"/>
  <c r="C243" i="2" s="1"/>
  <c r="E244" i="2"/>
  <c r="C244" i="2" s="1"/>
  <c r="E245" i="2"/>
  <c r="C245" i="2" s="1"/>
  <c r="E246" i="2"/>
  <c r="C246" i="2" s="1"/>
  <c r="E247" i="2"/>
  <c r="C247" i="2" s="1"/>
  <c r="E248" i="2"/>
  <c r="C248" i="2" s="1"/>
  <c r="E249" i="2"/>
  <c r="C249" i="2" s="1"/>
  <c r="E250" i="2"/>
  <c r="C250" i="2" s="1"/>
  <c r="E251" i="2"/>
  <c r="C251" i="2" s="1"/>
  <c r="E252" i="2"/>
  <c r="C252" i="2" s="1"/>
  <c r="E253" i="2"/>
  <c r="C253" i="2" s="1"/>
  <c r="E254" i="2"/>
  <c r="C254" i="2" s="1"/>
  <c r="E255" i="2"/>
  <c r="C255" i="2" s="1"/>
  <c r="E256" i="2"/>
  <c r="C256" i="2" s="1"/>
  <c r="E257" i="2"/>
  <c r="C257" i="2" s="1"/>
  <c r="E258" i="2"/>
  <c r="C258" i="2" s="1"/>
  <c r="E259" i="2"/>
  <c r="C259" i="2" s="1"/>
  <c r="E260" i="2"/>
  <c r="C260" i="2" s="1"/>
  <c r="E261" i="2"/>
  <c r="C261" i="2" s="1"/>
  <c r="E262" i="2"/>
  <c r="C262" i="2" s="1"/>
  <c r="E263" i="2"/>
  <c r="C263" i="2" s="1"/>
  <c r="E264" i="2"/>
  <c r="C264" i="2" s="1"/>
  <c r="E265" i="2"/>
  <c r="C265" i="2" s="1"/>
  <c r="E266" i="2"/>
  <c r="C266" i="2" s="1"/>
  <c r="E267" i="2"/>
  <c r="C267" i="2" s="1"/>
  <c r="E268" i="2"/>
  <c r="C268" i="2" s="1"/>
  <c r="E269" i="2"/>
  <c r="C269" i="2" s="1"/>
  <c r="E270" i="2"/>
  <c r="C270" i="2" s="1"/>
  <c r="E271" i="2"/>
  <c r="C271" i="2" s="1"/>
  <c r="E272" i="2"/>
  <c r="C272" i="2" s="1"/>
  <c r="E273" i="2"/>
  <c r="C273" i="2" s="1"/>
  <c r="E274" i="2"/>
  <c r="C274" i="2" s="1"/>
  <c r="E275" i="2"/>
  <c r="C275" i="2" s="1"/>
  <c r="E36" i="2"/>
  <c r="C36" i="2" s="1"/>
  <c r="E127" i="2"/>
  <c r="C127" i="2" s="1"/>
  <c r="E202" i="2"/>
  <c r="C202" i="2" s="1"/>
  <c r="E206" i="2"/>
  <c r="C206" i="2" s="1"/>
  <c r="E210" i="2"/>
  <c r="C210" i="2" s="1"/>
  <c r="E214" i="2"/>
  <c r="C214" i="2" s="1"/>
  <c r="E218" i="2"/>
  <c r="C218" i="2" s="1"/>
  <c r="E222" i="2"/>
  <c r="C222" i="2" s="1"/>
  <c r="E226" i="2"/>
  <c r="C226" i="2" s="1"/>
  <c r="E229" i="2"/>
  <c r="C229" i="2" s="1"/>
  <c r="E233" i="2"/>
  <c r="C233" i="2" s="1"/>
  <c r="E135" i="2"/>
  <c r="C135" i="2" s="1"/>
  <c r="E203" i="2"/>
  <c r="C203" i="2" s="1"/>
  <c r="E207" i="2"/>
  <c r="C207" i="2" s="1"/>
  <c r="E211" i="2"/>
  <c r="C211" i="2" s="1"/>
  <c r="E215" i="2"/>
  <c r="C215" i="2" s="1"/>
  <c r="E219" i="2"/>
  <c r="C219" i="2" s="1"/>
  <c r="E223" i="2"/>
  <c r="C223" i="2" s="1"/>
  <c r="E227" i="2"/>
  <c r="C227" i="2" s="1"/>
  <c r="E230" i="2"/>
  <c r="C230" i="2" s="1"/>
  <c r="E234" i="2"/>
  <c r="C234" i="2" s="1"/>
  <c r="E277" i="2"/>
  <c r="E57" i="2"/>
  <c r="C57" i="2" s="1"/>
  <c r="E58" i="2"/>
  <c r="C58" i="2" s="1"/>
  <c r="E59" i="2"/>
  <c r="C59" i="2" s="1"/>
  <c r="E60" i="2"/>
  <c r="C60" i="2" s="1"/>
  <c r="E61" i="2"/>
  <c r="C61" i="2" s="1"/>
  <c r="E62" i="2"/>
  <c r="C62" i="2" s="1"/>
  <c r="E63" i="2"/>
  <c r="C63" i="2" s="1"/>
  <c r="E64" i="2"/>
  <c r="C64" i="2" s="1"/>
  <c r="E65" i="2"/>
  <c r="C65" i="2" s="1"/>
  <c r="E66" i="2"/>
  <c r="C66" i="2" s="1"/>
  <c r="E67" i="2"/>
  <c r="C67" i="2" s="1"/>
  <c r="E68" i="2"/>
  <c r="C68" i="2" s="1"/>
  <c r="E69" i="2"/>
  <c r="C69" i="2" s="1"/>
  <c r="E70" i="2"/>
  <c r="C70" i="2" s="1"/>
  <c r="E71" i="2"/>
  <c r="C71" i="2" s="1"/>
  <c r="E72" i="2"/>
  <c r="C72" i="2" s="1"/>
  <c r="E73" i="2"/>
  <c r="C73" i="2" s="1"/>
  <c r="E74" i="2"/>
  <c r="C74" i="2" s="1"/>
  <c r="E75" i="2"/>
  <c r="C75" i="2" s="1"/>
  <c r="E76" i="2"/>
  <c r="C76" i="2" s="1"/>
  <c r="E77" i="2"/>
  <c r="C77" i="2" s="1"/>
  <c r="E78" i="2"/>
  <c r="C78" i="2" s="1"/>
  <c r="E79" i="2"/>
  <c r="C79" i="2" s="1"/>
  <c r="E80" i="2"/>
  <c r="C80" i="2" s="1"/>
  <c r="E81" i="2"/>
  <c r="C81" i="2" s="1"/>
  <c r="E82" i="2"/>
  <c r="C82" i="2" s="1"/>
  <c r="E83" i="2"/>
  <c r="C83" i="2" s="1"/>
  <c r="E84" i="2"/>
  <c r="C84" i="2" s="1"/>
  <c r="E85" i="2"/>
  <c r="C85" i="2" s="1"/>
  <c r="E86" i="2"/>
  <c r="C86" i="2" s="1"/>
  <c r="E87" i="2"/>
  <c r="C87" i="2" s="1"/>
  <c r="E88" i="2"/>
  <c r="C88" i="2" s="1"/>
  <c r="E89" i="2"/>
  <c r="C89" i="2" s="1"/>
  <c r="E90" i="2"/>
  <c r="C90" i="2" s="1"/>
  <c r="E91" i="2"/>
  <c r="C91" i="2" s="1"/>
  <c r="E92" i="2"/>
  <c r="C92" i="2" s="1"/>
  <c r="E93" i="2"/>
  <c r="C93" i="2" s="1"/>
  <c r="E94" i="2"/>
  <c r="C94" i="2" s="1"/>
  <c r="E95" i="2"/>
  <c r="C95" i="2" s="1"/>
  <c r="E96" i="2"/>
  <c r="C96" i="2" s="1"/>
  <c r="E97" i="2"/>
  <c r="C97" i="2" s="1"/>
  <c r="E98" i="2"/>
  <c r="C98" i="2" s="1"/>
  <c r="E99" i="2"/>
  <c r="C99" i="2" s="1"/>
  <c r="E100" i="2"/>
  <c r="C100" i="2" s="1"/>
  <c r="E101" i="2"/>
  <c r="C101" i="2" s="1"/>
  <c r="E102" i="2"/>
  <c r="C102" i="2" s="1"/>
  <c r="E103" i="2"/>
  <c r="C103" i="2" s="1"/>
  <c r="E104" i="2"/>
  <c r="C104" i="2" s="1"/>
  <c r="E105" i="2"/>
  <c r="C105" i="2" s="1"/>
  <c r="E106" i="2"/>
  <c r="C106" i="2" s="1"/>
  <c r="E107" i="2"/>
  <c r="C107" i="2" s="1"/>
  <c r="E108" i="2"/>
  <c r="C108" i="2" s="1"/>
  <c r="E109" i="2"/>
  <c r="C109" i="2" s="1"/>
  <c r="E110" i="2"/>
  <c r="C110" i="2" s="1"/>
  <c r="E111" i="2"/>
  <c r="C111" i="2" s="1"/>
  <c r="E112" i="2"/>
  <c r="C112" i="2" s="1"/>
  <c r="E113" i="2"/>
  <c r="C113" i="2" s="1"/>
  <c r="E114" i="2"/>
  <c r="C114" i="2" s="1"/>
  <c r="E115" i="2"/>
  <c r="C115" i="2" s="1"/>
  <c r="E116" i="2"/>
  <c r="C116" i="2" s="1"/>
  <c r="E117" i="2"/>
  <c r="C117" i="2" s="1"/>
  <c r="E204" i="2"/>
  <c r="C204" i="2" s="1"/>
  <c r="E208" i="2"/>
  <c r="C208" i="2" s="1"/>
  <c r="E212" i="2"/>
  <c r="C212" i="2" s="1"/>
  <c r="E216" i="2"/>
  <c r="C216" i="2" s="1"/>
  <c r="E220" i="2"/>
  <c r="C220" i="2" s="1"/>
  <c r="E224" i="2"/>
  <c r="C224" i="2" s="1"/>
  <c r="E228" i="2"/>
  <c r="C228" i="2" s="1"/>
  <c r="E231" i="2"/>
  <c r="C231" i="2" s="1"/>
  <c r="E276" i="2"/>
  <c r="I19" i="2"/>
  <c r="I4" i="2"/>
  <c r="J4" i="2"/>
  <c r="AD117" i="2"/>
  <c r="AE124" i="2"/>
  <c r="AE128" i="2"/>
  <c r="AE132" i="2"/>
  <c r="AE136" i="2"/>
  <c r="AE140" i="2"/>
  <c r="AE123" i="2"/>
  <c r="AE126" i="2"/>
  <c r="AE127" i="2"/>
  <c r="AE133" i="2"/>
  <c r="AE122" i="2"/>
  <c r="AE134" i="2"/>
  <c r="AE135" i="2"/>
  <c r="AE129" i="2"/>
  <c r="AE137" i="2"/>
  <c r="AE141" i="2"/>
  <c r="AE125" i="2"/>
  <c r="AE130" i="2"/>
  <c r="AE131" i="2"/>
  <c r="AE138" i="2"/>
  <c r="AE139" i="2"/>
  <c r="AG124" i="2" l="1"/>
  <c r="AG136" i="2"/>
  <c r="AG123" i="2"/>
  <c r="AG128" i="2"/>
  <c r="AG133" i="2"/>
  <c r="AG125" i="2"/>
  <c r="AG131" i="2"/>
  <c r="AG132" i="2"/>
  <c r="AG139" i="2"/>
  <c r="AG140" i="2"/>
  <c r="AE117" i="2"/>
  <c r="AG129" i="2"/>
  <c r="AG137" i="2"/>
  <c r="AG141" i="2"/>
  <c r="AG138" i="2"/>
  <c r="AG122" i="2"/>
  <c r="AG127" i="2"/>
  <c r="AG134" i="2"/>
  <c r="AG130" i="2"/>
  <c r="AG135" i="2"/>
  <c r="AG126" i="2"/>
  <c r="I20" i="2"/>
  <c r="I22" i="2"/>
  <c r="I21" i="2" l="1"/>
  <c r="I12" i="2" s="1"/>
  <c r="I13" i="2" s="1"/>
  <c r="I14" i="2" s="1"/>
  <c r="I15" i="2" s="1"/>
  <c r="E12" i="2" l="1"/>
  <c r="F55" i="2" s="1"/>
  <c r="G55" i="2" s="1"/>
  <c r="H55" i="2" s="1"/>
  <c r="I55" i="2" s="1"/>
  <c r="U55" i="2" s="1"/>
  <c r="W55" i="2" s="1"/>
  <c r="D11" i="2"/>
  <c r="F78" i="2"/>
  <c r="G78" i="2" s="1"/>
  <c r="H78" i="2" s="1"/>
  <c r="I78" i="2" s="1"/>
  <c r="U78" i="2" s="1"/>
  <c r="W78" i="2" s="1"/>
  <c r="F113" i="2"/>
  <c r="G113" i="2" s="1"/>
  <c r="H113" i="2" s="1"/>
  <c r="I113" i="2" s="1"/>
  <c r="U113" i="2" s="1"/>
  <c r="W113" i="2" s="1"/>
  <c r="F153" i="2"/>
  <c r="G153" i="2" s="1"/>
  <c r="H153" i="2" s="1"/>
  <c r="I153" i="2" s="1"/>
  <c r="U153" i="2" s="1"/>
  <c r="W153" i="2" s="1"/>
  <c r="F198" i="2"/>
  <c r="G198" i="2" s="1"/>
  <c r="H198" i="2" s="1"/>
  <c r="I198" i="2" s="1"/>
  <c r="U198" i="2" s="1"/>
  <c r="W198" i="2" s="1"/>
  <c r="F262" i="2"/>
  <c r="G262" i="2" s="1"/>
  <c r="H262" i="2" s="1"/>
  <c r="I262" i="2" s="1"/>
  <c r="U262" i="2" s="1"/>
  <c r="W262" i="2" s="1"/>
  <c r="F241" i="2"/>
  <c r="G241" i="2" s="1"/>
  <c r="H241" i="2" s="1"/>
  <c r="I241" i="2" s="1"/>
  <c r="U241" i="2" s="1"/>
  <c r="W241" i="2" s="1"/>
  <c r="I5" i="2"/>
  <c r="E11" i="2"/>
  <c r="D6" i="2"/>
  <c r="E6" i="2" s="1"/>
  <c r="F274" i="2" l="1"/>
  <c r="G274" i="2" s="1"/>
  <c r="H274" i="2" s="1"/>
  <c r="I274" i="2" s="1"/>
  <c r="U274" i="2" s="1"/>
  <c r="W274" i="2" s="1"/>
  <c r="F256" i="2"/>
  <c r="G256" i="2" s="1"/>
  <c r="H256" i="2" s="1"/>
  <c r="I256" i="2" s="1"/>
  <c r="U256" i="2" s="1"/>
  <c r="W256" i="2" s="1"/>
  <c r="F141" i="2"/>
  <c r="G141" i="2" s="1"/>
  <c r="H141" i="2" s="1"/>
  <c r="I141" i="2" s="1"/>
  <c r="U141" i="2" s="1"/>
  <c r="W141" i="2" s="1"/>
  <c r="F189" i="2"/>
  <c r="G189" i="2" s="1"/>
  <c r="H189" i="2" s="1"/>
  <c r="I189" i="2" s="1"/>
  <c r="U189" i="2" s="1"/>
  <c r="W189" i="2" s="1"/>
  <c r="F234" i="2"/>
  <c r="G234" i="2" s="1"/>
  <c r="H234" i="2" s="1"/>
  <c r="I234" i="2" s="1"/>
  <c r="U234" i="2" s="1"/>
  <c r="W234" i="2" s="1"/>
  <c r="F96" i="2"/>
  <c r="G96" i="2" s="1"/>
  <c r="H96" i="2" s="1"/>
  <c r="I96" i="2" s="1"/>
  <c r="U96" i="2" s="1"/>
  <c r="W96" i="2" s="1"/>
  <c r="F58" i="2"/>
  <c r="G58" i="2" s="1"/>
  <c r="H58" i="2" s="1"/>
  <c r="I58" i="2" s="1"/>
  <c r="U58" i="2" s="1"/>
  <c r="W58" i="2" s="1"/>
  <c r="F270" i="2"/>
  <c r="G270" i="2" s="1"/>
  <c r="H270" i="2" s="1"/>
  <c r="I270" i="2" s="1"/>
  <c r="U270" i="2" s="1"/>
  <c r="W270" i="2" s="1"/>
  <c r="F240" i="2"/>
  <c r="G240" i="2" s="1"/>
  <c r="H240" i="2" s="1"/>
  <c r="I240" i="2" s="1"/>
  <c r="U240" i="2" s="1"/>
  <c r="W240" i="2" s="1"/>
  <c r="F139" i="2"/>
  <c r="G139" i="2" s="1"/>
  <c r="H139" i="2" s="1"/>
  <c r="I139" i="2" s="1"/>
  <c r="U139" i="2" s="1"/>
  <c r="W139" i="2" s="1"/>
  <c r="F181" i="2"/>
  <c r="G181" i="2" s="1"/>
  <c r="H181" i="2" s="1"/>
  <c r="I181" i="2" s="1"/>
  <c r="U181" i="2" s="1"/>
  <c r="W181" i="2" s="1"/>
  <c r="F224" i="2"/>
  <c r="G224" i="2" s="1"/>
  <c r="H224" i="2" s="1"/>
  <c r="I224" i="2" s="1"/>
  <c r="U224" i="2" s="1"/>
  <c r="W224" i="2" s="1"/>
  <c r="F85" i="2"/>
  <c r="G85" i="2" s="1"/>
  <c r="H85" i="2" s="1"/>
  <c r="I85" i="2" s="1"/>
  <c r="U85" i="2" s="1"/>
  <c r="W85" i="2" s="1"/>
  <c r="F37" i="2"/>
  <c r="G37" i="2" s="1"/>
  <c r="H37" i="2" s="1"/>
  <c r="I37" i="2" s="1"/>
  <c r="U37" i="2" s="1"/>
  <c r="W37" i="2" s="1"/>
  <c r="F245" i="2"/>
  <c r="G245" i="2" s="1"/>
  <c r="H245" i="2" s="1"/>
  <c r="I245" i="2" s="1"/>
  <c r="U245" i="2" s="1"/>
  <c r="W245" i="2" s="1"/>
  <c r="F235" i="2"/>
  <c r="G235" i="2" s="1"/>
  <c r="H235" i="2" s="1"/>
  <c r="I235" i="2" s="1"/>
  <c r="U235" i="2" s="1"/>
  <c r="W235" i="2" s="1"/>
  <c r="F276" i="2"/>
  <c r="F164" i="2"/>
  <c r="G164" i="2" s="1"/>
  <c r="H164" i="2" s="1"/>
  <c r="I164" i="2" s="1"/>
  <c r="U164" i="2" s="1"/>
  <c r="W164" i="2" s="1"/>
  <c r="F204" i="2"/>
  <c r="G204" i="2" s="1"/>
  <c r="H204" i="2" s="1"/>
  <c r="I204" i="2" s="1"/>
  <c r="U204" i="2" s="1"/>
  <c r="W204" i="2" s="1"/>
  <c r="F126" i="2"/>
  <c r="G126" i="2" s="1"/>
  <c r="H126" i="2" s="1"/>
  <c r="I126" i="2" s="1"/>
  <c r="U126" i="2" s="1"/>
  <c r="W126" i="2" s="1"/>
  <c r="F265" i="2"/>
  <c r="G265" i="2" s="1"/>
  <c r="H265" i="2" s="1"/>
  <c r="I265" i="2" s="1"/>
  <c r="U265" i="2" s="1"/>
  <c r="W265" i="2" s="1"/>
  <c r="F268" i="2"/>
  <c r="G268" i="2" s="1"/>
  <c r="H268" i="2" s="1"/>
  <c r="I268" i="2" s="1"/>
  <c r="U268" i="2" s="1"/>
  <c r="W268" i="2" s="1"/>
  <c r="F236" i="2"/>
  <c r="G236" i="2" s="1"/>
  <c r="H236" i="2" s="1"/>
  <c r="I236" i="2" s="1"/>
  <c r="U236" i="2" s="1"/>
  <c r="W236" i="2" s="1"/>
  <c r="F254" i="2"/>
  <c r="G254" i="2" s="1"/>
  <c r="H254" i="2" s="1"/>
  <c r="I254" i="2" s="1"/>
  <c r="U254" i="2" s="1"/>
  <c r="W254" i="2" s="1"/>
  <c r="F128" i="2"/>
  <c r="G128" i="2" s="1"/>
  <c r="H128" i="2" s="1"/>
  <c r="I128" i="2" s="1"/>
  <c r="U128" i="2" s="1"/>
  <c r="W128" i="2" s="1"/>
  <c r="F195" i="2"/>
  <c r="G195" i="2" s="1"/>
  <c r="H195" i="2" s="1"/>
  <c r="I195" i="2" s="1"/>
  <c r="U195" i="2" s="1"/>
  <c r="W195" i="2" s="1"/>
  <c r="F180" i="2"/>
  <c r="G180" i="2" s="1"/>
  <c r="H180" i="2" s="1"/>
  <c r="I180" i="2" s="1"/>
  <c r="U180" i="2" s="1"/>
  <c r="W180" i="2" s="1"/>
  <c r="F149" i="2"/>
  <c r="G149" i="2" s="1"/>
  <c r="H149" i="2" s="1"/>
  <c r="I149" i="2" s="1"/>
  <c r="U149" i="2" s="1"/>
  <c r="W149" i="2" s="1"/>
  <c r="F218" i="2"/>
  <c r="G218" i="2" s="1"/>
  <c r="H218" i="2" s="1"/>
  <c r="I218" i="2" s="1"/>
  <c r="U218" i="2" s="1"/>
  <c r="W218" i="2" s="1"/>
  <c r="F112" i="2"/>
  <c r="G112" i="2" s="1"/>
  <c r="H112" i="2" s="1"/>
  <c r="I112" i="2" s="1"/>
  <c r="U112" i="2" s="1"/>
  <c r="W112" i="2" s="1"/>
  <c r="F42" i="2"/>
  <c r="G42" i="2" s="1"/>
  <c r="H42" i="2" s="1"/>
  <c r="I42" i="2" s="1"/>
  <c r="U42" i="2" s="1"/>
  <c r="W42" i="2" s="1"/>
  <c r="F73" i="2"/>
  <c r="G73" i="2" s="1"/>
  <c r="H73" i="2" s="1"/>
  <c r="I73" i="2" s="1"/>
  <c r="U73" i="2" s="1"/>
  <c r="W73" i="2" s="1"/>
  <c r="F28" i="2"/>
  <c r="G28" i="2" s="1"/>
  <c r="H28" i="2" s="1"/>
  <c r="I28" i="2" s="1"/>
  <c r="U28" i="2" s="1"/>
  <c r="W28" i="2" s="1"/>
  <c r="F267" i="2"/>
  <c r="G267" i="2" s="1"/>
  <c r="H267" i="2" s="1"/>
  <c r="I267" i="2" s="1"/>
  <c r="U267" i="2" s="1"/>
  <c r="W267" i="2" s="1"/>
  <c r="F257" i="2"/>
  <c r="G257" i="2" s="1"/>
  <c r="H257" i="2" s="1"/>
  <c r="I257" i="2" s="1"/>
  <c r="U257" i="2" s="1"/>
  <c r="W257" i="2" s="1"/>
  <c r="F260" i="2"/>
  <c r="G260" i="2" s="1"/>
  <c r="H260" i="2" s="1"/>
  <c r="I260" i="2" s="1"/>
  <c r="U260" i="2" s="1"/>
  <c r="W260" i="2" s="1"/>
  <c r="F255" i="2"/>
  <c r="G255" i="2" s="1"/>
  <c r="H255" i="2" s="1"/>
  <c r="I255" i="2" s="1"/>
  <c r="U255" i="2" s="1"/>
  <c r="W255" i="2" s="1"/>
  <c r="F238" i="2"/>
  <c r="G238" i="2" s="1"/>
  <c r="H238" i="2" s="1"/>
  <c r="I238" i="2" s="1"/>
  <c r="U238" i="2" s="1"/>
  <c r="W238" i="2" s="1"/>
  <c r="F124" i="2"/>
  <c r="G124" i="2" s="1"/>
  <c r="H124" i="2" s="1"/>
  <c r="I124" i="2" s="1"/>
  <c r="U124" i="2" s="1"/>
  <c r="W124" i="2" s="1"/>
  <c r="F190" i="2"/>
  <c r="G190" i="2" s="1"/>
  <c r="H190" i="2" s="1"/>
  <c r="I190" i="2" s="1"/>
  <c r="U190" i="2" s="1"/>
  <c r="W190" i="2" s="1"/>
  <c r="F169" i="2"/>
  <c r="G169" i="2" s="1"/>
  <c r="H169" i="2" s="1"/>
  <c r="I169" i="2" s="1"/>
  <c r="U169" i="2" s="1"/>
  <c r="W169" i="2" s="1"/>
  <c r="F135" i="2"/>
  <c r="G135" i="2" s="1"/>
  <c r="H135" i="2" s="1"/>
  <c r="I135" i="2" s="1"/>
  <c r="U135" i="2" s="1"/>
  <c r="W135" i="2" s="1"/>
  <c r="F208" i="2"/>
  <c r="G208" i="2" s="1"/>
  <c r="H208" i="2" s="1"/>
  <c r="I208" i="2" s="1"/>
  <c r="U208" i="2" s="1"/>
  <c r="W208" i="2" s="1"/>
  <c r="F101" i="2"/>
  <c r="G101" i="2" s="1"/>
  <c r="H101" i="2" s="1"/>
  <c r="I101" i="2" s="1"/>
  <c r="U101" i="2" s="1"/>
  <c r="W101" i="2" s="1"/>
  <c r="F130" i="2"/>
  <c r="G130" i="2" s="1"/>
  <c r="H130" i="2" s="1"/>
  <c r="I130" i="2" s="1"/>
  <c r="U130" i="2" s="1"/>
  <c r="W130" i="2" s="1"/>
  <c r="F62" i="2"/>
  <c r="G62" i="2" s="1"/>
  <c r="H62" i="2" s="1"/>
  <c r="I62" i="2" s="1"/>
  <c r="U62" i="2" s="1"/>
  <c r="W62" i="2" s="1"/>
  <c r="F194" i="2"/>
  <c r="G194" i="2" s="1"/>
  <c r="H194" i="2" s="1"/>
  <c r="I194" i="2" s="1"/>
  <c r="U194" i="2" s="1"/>
  <c r="W194" i="2" s="1"/>
  <c r="F187" i="2"/>
  <c r="G187" i="2" s="1"/>
  <c r="H187" i="2" s="1"/>
  <c r="I187" i="2" s="1"/>
  <c r="U187" i="2" s="1"/>
  <c r="W187" i="2" s="1"/>
  <c r="F175" i="2"/>
  <c r="G175" i="2" s="1"/>
  <c r="H175" i="2" s="1"/>
  <c r="I175" i="2" s="1"/>
  <c r="U175" i="2" s="1"/>
  <c r="W175" i="2" s="1"/>
  <c r="F160" i="2"/>
  <c r="G160" i="2" s="1"/>
  <c r="H160" i="2" s="1"/>
  <c r="I160" i="2" s="1"/>
  <c r="U160" i="2" s="1"/>
  <c r="W160" i="2" s="1"/>
  <c r="F148" i="2"/>
  <c r="G148" i="2" s="1"/>
  <c r="H148" i="2" s="1"/>
  <c r="I148" i="2" s="1"/>
  <c r="U148" i="2" s="1"/>
  <c r="W148" i="2" s="1"/>
  <c r="F229" i="2"/>
  <c r="G229" i="2" s="1"/>
  <c r="H229" i="2" s="1"/>
  <c r="I229" i="2" s="1"/>
  <c r="U229" i="2" s="1"/>
  <c r="W229" i="2" s="1"/>
  <c r="F214" i="2"/>
  <c r="G214" i="2" s="1"/>
  <c r="H214" i="2" s="1"/>
  <c r="I214" i="2" s="1"/>
  <c r="U214" i="2" s="1"/>
  <c r="W214" i="2" s="1"/>
  <c r="F202" i="2"/>
  <c r="G202" i="2" s="1"/>
  <c r="H202" i="2" s="1"/>
  <c r="I202" i="2" s="1"/>
  <c r="U202" i="2" s="1"/>
  <c r="W202" i="2" s="1"/>
  <c r="F106" i="2"/>
  <c r="G106" i="2" s="1"/>
  <c r="H106" i="2" s="1"/>
  <c r="I106" i="2" s="1"/>
  <c r="U106" i="2" s="1"/>
  <c r="W106" i="2" s="1"/>
  <c r="F92" i="2"/>
  <c r="G92" i="2" s="1"/>
  <c r="H92" i="2" s="1"/>
  <c r="I92" i="2" s="1"/>
  <c r="U92" i="2" s="1"/>
  <c r="W92" i="2" s="1"/>
  <c r="F34" i="2"/>
  <c r="G34" i="2" s="1"/>
  <c r="H34" i="2" s="1"/>
  <c r="I34" i="2" s="1"/>
  <c r="U34" i="2" s="1"/>
  <c r="W34" i="2" s="1"/>
  <c r="F118" i="2"/>
  <c r="G118" i="2" s="1"/>
  <c r="H118" i="2" s="1"/>
  <c r="I118" i="2" s="1"/>
  <c r="U118" i="2" s="1"/>
  <c r="W118" i="2" s="1"/>
  <c r="F69" i="2"/>
  <c r="G69" i="2" s="1"/>
  <c r="H69" i="2" s="1"/>
  <c r="I69" i="2" s="1"/>
  <c r="U69" i="2" s="1"/>
  <c r="W69" i="2" s="1"/>
  <c r="F35" i="2"/>
  <c r="G35" i="2" s="1"/>
  <c r="H35" i="2" s="1"/>
  <c r="I35" i="2" s="1"/>
  <c r="U35" i="2" s="1"/>
  <c r="W35" i="2" s="1"/>
  <c r="F36" i="2"/>
  <c r="G36" i="2" s="1"/>
  <c r="H36" i="2" s="1"/>
  <c r="I36" i="2" s="1"/>
  <c r="U36" i="2" s="1"/>
  <c r="W36" i="2" s="1"/>
  <c r="F251" i="2"/>
  <c r="G251" i="2" s="1"/>
  <c r="H251" i="2" s="1"/>
  <c r="I251" i="2" s="1"/>
  <c r="U251" i="2" s="1"/>
  <c r="W251" i="2" s="1"/>
  <c r="F261" i="2"/>
  <c r="G261" i="2" s="1"/>
  <c r="H261" i="2" s="1"/>
  <c r="I261" i="2" s="1"/>
  <c r="U261" i="2" s="1"/>
  <c r="W261" i="2" s="1"/>
  <c r="F277" i="2"/>
  <c r="F244" i="2"/>
  <c r="G244" i="2" s="1"/>
  <c r="H244" i="2" s="1"/>
  <c r="I244" i="2" s="1"/>
  <c r="U244" i="2" s="1"/>
  <c r="W244" i="2" s="1"/>
  <c r="F247" i="2"/>
  <c r="G247" i="2" s="1"/>
  <c r="H247" i="2" s="1"/>
  <c r="I247" i="2" s="1"/>
  <c r="U247" i="2" s="1"/>
  <c r="W247" i="2" s="1"/>
  <c r="F250" i="2"/>
  <c r="G250" i="2" s="1"/>
  <c r="H250" i="2" s="1"/>
  <c r="I250" i="2" s="1"/>
  <c r="U250" i="2" s="1"/>
  <c r="W250" i="2" s="1"/>
  <c r="F131" i="2"/>
  <c r="G131" i="2" s="1"/>
  <c r="H131" i="2" s="1"/>
  <c r="I131" i="2" s="1"/>
  <c r="U131" i="2" s="1"/>
  <c r="W131" i="2" s="1"/>
  <c r="F199" i="2"/>
  <c r="G199" i="2" s="1"/>
  <c r="H199" i="2" s="1"/>
  <c r="I199" i="2" s="1"/>
  <c r="U199" i="2" s="1"/>
  <c r="W199" i="2" s="1"/>
  <c r="F193" i="2"/>
  <c r="G193" i="2" s="1"/>
  <c r="H193" i="2" s="1"/>
  <c r="I193" i="2" s="1"/>
  <c r="U193" i="2" s="1"/>
  <c r="W193" i="2" s="1"/>
  <c r="F184" i="2"/>
  <c r="G184" i="2" s="1"/>
  <c r="H184" i="2" s="1"/>
  <c r="I184" i="2" s="1"/>
  <c r="U184" i="2" s="1"/>
  <c r="W184" i="2" s="1"/>
  <c r="F171" i="2"/>
  <c r="G171" i="2" s="1"/>
  <c r="H171" i="2" s="1"/>
  <c r="I171" i="2" s="1"/>
  <c r="U171" i="2" s="1"/>
  <c r="W171" i="2" s="1"/>
  <c r="F159" i="2"/>
  <c r="G159" i="2" s="1"/>
  <c r="H159" i="2" s="1"/>
  <c r="I159" i="2" s="1"/>
  <c r="U159" i="2" s="1"/>
  <c r="W159" i="2" s="1"/>
  <c r="F143" i="2"/>
  <c r="G143" i="2" s="1"/>
  <c r="H143" i="2" s="1"/>
  <c r="I143" i="2" s="1"/>
  <c r="U143" i="2" s="1"/>
  <c r="W143" i="2" s="1"/>
  <c r="F225" i="2"/>
  <c r="G225" i="2" s="1"/>
  <c r="H225" i="2" s="1"/>
  <c r="I225" i="2" s="1"/>
  <c r="U225" i="2" s="1"/>
  <c r="W225" i="2" s="1"/>
  <c r="F213" i="2"/>
  <c r="G213" i="2" s="1"/>
  <c r="H213" i="2" s="1"/>
  <c r="I213" i="2" s="1"/>
  <c r="U213" i="2" s="1"/>
  <c r="W213" i="2" s="1"/>
  <c r="F117" i="2"/>
  <c r="G117" i="2" s="1"/>
  <c r="H117" i="2" s="1"/>
  <c r="I117" i="2" s="1"/>
  <c r="U117" i="2" s="1"/>
  <c r="W117" i="2" s="1"/>
  <c r="F102" i="2"/>
  <c r="G102" i="2" s="1"/>
  <c r="H102" i="2" s="1"/>
  <c r="I102" i="2" s="1"/>
  <c r="U102" i="2" s="1"/>
  <c r="W102" i="2" s="1"/>
  <c r="F90" i="2"/>
  <c r="G90" i="2" s="1"/>
  <c r="H90" i="2" s="1"/>
  <c r="I90" i="2" s="1"/>
  <c r="U90" i="2" s="1"/>
  <c r="W90" i="2" s="1"/>
  <c r="F39" i="2"/>
  <c r="G39" i="2" s="1"/>
  <c r="H39" i="2" s="1"/>
  <c r="I39" i="2" s="1"/>
  <c r="U39" i="2" s="1"/>
  <c r="W39" i="2" s="1"/>
  <c r="F80" i="2"/>
  <c r="G80" i="2" s="1"/>
  <c r="H80" i="2" s="1"/>
  <c r="I80" i="2" s="1"/>
  <c r="U80" i="2" s="1"/>
  <c r="W80" i="2" s="1"/>
  <c r="F68" i="2"/>
  <c r="G68" i="2" s="1"/>
  <c r="H68" i="2" s="1"/>
  <c r="I68" i="2" s="1"/>
  <c r="U68" i="2" s="1"/>
  <c r="W68" i="2" s="1"/>
  <c r="F44" i="2"/>
  <c r="G44" i="2" s="1"/>
  <c r="H44" i="2" s="1"/>
  <c r="I44" i="2" s="1"/>
  <c r="U44" i="2" s="1"/>
  <c r="W44" i="2" s="1"/>
  <c r="F48" i="2"/>
  <c r="G48" i="2" s="1"/>
  <c r="H48" i="2" s="1"/>
  <c r="I48" i="2" s="1"/>
  <c r="U48" i="2" s="1"/>
  <c r="W48" i="2" s="1"/>
  <c r="F45" i="2"/>
  <c r="G45" i="2" s="1"/>
  <c r="H45" i="2" s="1"/>
  <c r="I45" i="2" s="1"/>
  <c r="U45" i="2" s="1"/>
  <c r="W45" i="2" s="1"/>
  <c r="F57" i="2"/>
  <c r="G57" i="2" s="1"/>
  <c r="H57" i="2" s="1"/>
  <c r="I57" i="2" s="1"/>
  <c r="U57" i="2" s="1"/>
  <c r="W57" i="2" s="1"/>
  <c r="F60" i="2"/>
  <c r="G60" i="2" s="1"/>
  <c r="H60" i="2" s="1"/>
  <c r="I60" i="2" s="1"/>
  <c r="U60" i="2" s="1"/>
  <c r="W60" i="2" s="1"/>
  <c r="F65" i="2"/>
  <c r="G65" i="2" s="1"/>
  <c r="H65" i="2" s="1"/>
  <c r="I65" i="2" s="1"/>
  <c r="U65" i="2" s="1"/>
  <c r="W65" i="2" s="1"/>
  <c r="F70" i="2"/>
  <c r="G70" i="2" s="1"/>
  <c r="H70" i="2" s="1"/>
  <c r="I70" i="2" s="1"/>
  <c r="U70" i="2" s="1"/>
  <c r="W70" i="2" s="1"/>
  <c r="F76" i="2"/>
  <c r="G76" i="2" s="1"/>
  <c r="H76" i="2" s="1"/>
  <c r="I76" i="2" s="1"/>
  <c r="U76" i="2" s="1"/>
  <c r="W76" i="2" s="1"/>
  <c r="F81" i="2"/>
  <c r="G81" i="2" s="1"/>
  <c r="H81" i="2" s="1"/>
  <c r="I81" i="2" s="1"/>
  <c r="U81" i="2" s="1"/>
  <c r="W81" i="2" s="1"/>
  <c r="F120" i="2"/>
  <c r="G120" i="2" s="1"/>
  <c r="H120" i="2" s="1"/>
  <c r="I120" i="2" s="1"/>
  <c r="U120" i="2" s="1"/>
  <c r="W120" i="2" s="1"/>
  <c r="F138" i="2"/>
  <c r="G138" i="2" s="1"/>
  <c r="H138" i="2" s="1"/>
  <c r="I138" i="2" s="1"/>
  <c r="U138" i="2" s="1"/>
  <c r="W138" i="2" s="1"/>
  <c r="F49" i="2"/>
  <c r="G49" i="2" s="1"/>
  <c r="H49" i="2" s="1"/>
  <c r="I49" i="2" s="1"/>
  <c r="U49" i="2" s="1"/>
  <c r="W49" i="2" s="1"/>
  <c r="F30" i="2"/>
  <c r="G30" i="2" s="1"/>
  <c r="H30" i="2" s="1"/>
  <c r="I30" i="2" s="1"/>
  <c r="U30" i="2" s="1"/>
  <c r="W30" i="2" s="1"/>
  <c r="F88" i="2"/>
  <c r="G88" i="2" s="1"/>
  <c r="H88" i="2" s="1"/>
  <c r="I88" i="2" s="1"/>
  <c r="U88" i="2" s="1"/>
  <c r="W88" i="2" s="1"/>
  <c r="F93" i="2"/>
  <c r="G93" i="2" s="1"/>
  <c r="H93" i="2" s="1"/>
  <c r="I93" i="2" s="1"/>
  <c r="U93" i="2" s="1"/>
  <c r="W93" i="2" s="1"/>
  <c r="F98" i="2"/>
  <c r="G98" i="2" s="1"/>
  <c r="H98" i="2" s="1"/>
  <c r="I98" i="2" s="1"/>
  <c r="U98" i="2" s="1"/>
  <c r="W98" i="2" s="1"/>
  <c r="F104" i="2"/>
  <c r="G104" i="2" s="1"/>
  <c r="H104" i="2" s="1"/>
  <c r="I104" i="2" s="1"/>
  <c r="U104" i="2" s="1"/>
  <c r="W104" i="2" s="1"/>
  <c r="F109" i="2"/>
  <c r="G109" i="2" s="1"/>
  <c r="H109" i="2" s="1"/>
  <c r="I109" i="2" s="1"/>
  <c r="U109" i="2" s="1"/>
  <c r="W109" i="2" s="1"/>
  <c r="F114" i="2"/>
  <c r="G114" i="2" s="1"/>
  <c r="H114" i="2" s="1"/>
  <c r="I114" i="2" s="1"/>
  <c r="U114" i="2" s="1"/>
  <c r="W114" i="2" s="1"/>
  <c r="F140" i="2"/>
  <c r="G140" i="2" s="1"/>
  <c r="H140" i="2" s="1"/>
  <c r="I140" i="2" s="1"/>
  <c r="U140" i="2" s="1"/>
  <c r="W140" i="2" s="1"/>
  <c r="F205" i="2"/>
  <c r="G205" i="2" s="1"/>
  <c r="H205" i="2" s="1"/>
  <c r="I205" i="2" s="1"/>
  <c r="U205" i="2" s="1"/>
  <c r="W205" i="2" s="1"/>
  <c r="F210" i="2"/>
  <c r="G210" i="2" s="1"/>
  <c r="H210" i="2" s="1"/>
  <c r="I210" i="2" s="1"/>
  <c r="U210" i="2" s="1"/>
  <c r="W210" i="2" s="1"/>
  <c r="F216" i="2"/>
  <c r="G216" i="2" s="1"/>
  <c r="H216" i="2" s="1"/>
  <c r="I216" i="2" s="1"/>
  <c r="U216" i="2" s="1"/>
  <c r="W216" i="2" s="1"/>
  <c r="F221" i="2"/>
  <c r="G221" i="2" s="1"/>
  <c r="H221" i="2" s="1"/>
  <c r="I221" i="2" s="1"/>
  <c r="U221" i="2" s="1"/>
  <c r="W221" i="2" s="1"/>
  <c r="F226" i="2"/>
  <c r="G226" i="2" s="1"/>
  <c r="H226" i="2" s="1"/>
  <c r="I226" i="2" s="1"/>
  <c r="U226" i="2" s="1"/>
  <c r="W226" i="2" s="1"/>
  <c r="F232" i="2"/>
  <c r="G232" i="2" s="1"/>
  <c r="H232" i="2" s="1"/>
  <c r="I232" i="2" s="1"/>
  <c r="U232" i="2" s="1"/>
  <c r="W232" i="2" s="1"/>
  <c r="F137" i="2"/>
  <c r="G137" i="2" s="1"/>
  <c r="H137" i="2" s="1"/>
  <c r="I137" i="2" s="1"/>
  <c r="U137" i="2" s="1"/>
  <c r="W137" i="2" s="1"/>
  <c r="F145" i="2"/>
  <c r="G145" i="2" s="1"/>
  <c r="H145" i="2" s="1"/>
  <c r="I145" i="2" s="1"/>
  <c r="U145" i="2" s="1"/>
  <c r="W145" i="2" s="1"/>
  <c r="F151" i="2"/>
  <c r="G151" i="2" s="1"/>
  <c r="H151" i="2" s="1"/>
  <c r="I151" i="2" s="1"/>
  <c r="U151" i="2" s="1"/>
  <c r="W151" i="2" s="1"/>
  <c r="F156" i="2"/>
  <c r="G156" i="2" s="1"/>
  <c r="H156" i="2" s="1"/>
  <c r="I156" i="2" s="1"/>
  <c r="U156" i="2" s="1"/>
  <c r="W156" i="2" s="1"/>
  <c r="F161" i="2"/>
  <c r="G161" i="2" s="1"/>
  <c r="H161" i="2" s="1"/>
  <c r="I161" i="2" s="1"/>
  <c r="U161" i="2" s="1"/>
  <c r="W161" i="2" s="1"/>
  <c r="F167" i="2"/>
  <c r="G167" i="2" s="1"/>
  <c r="H167" i="2" s="1"/>
  <c r="I167" i="2" s="1"/>
  <c r="U167" i="2" s="1"/>
  <c r="W167" i="2" s="1"/>
  <c r="F172" i="2"/>
  <c r="G172" i="2" s="1"/>
  <c r="H172" i="2" s="1"/>
  <c r="I172" i="2" s="1"/>
  <c r="U172" i="2" s="1"/>
  <c r="W172" i="2" s="1"/>
  <c r="F177" i="2"/>
  <c r="G177" i="2" s="1"/>
  <c r="H177" i="2" s="1"/>
  <c r="I177" i="2" s="1"/>
  <c r="U177" i="2" s="1"/>
  <c r="W177" i="2" s="1"/>
  <c r="F183" i="2"/>
  <c r="G183" i="2" s="1"/>
  <c r="H183" i="2" s="1"/>
  <c r="I183" i="2" s="1"/>
  <c r="U183" i="2" s="1"/>
  <c r="W183" i="2" s="1"/>
  <c r="F188" i="2"/>
  <c r="G188" i="2" s="1"/>
  <c r="H188" i="2" s="1"/>
  <c r="I188" i="2" s="1"/>
  <c r="U188" i="2" s="1"/>
  <c r="W188" i="2" s="1"/>
  <c r="F192" i="2"/>
  <c r="G192" i="2" s="1"/>
  <c r="H192" i="2" s="1"/>
  <c r="I192" i="2" s="1"/>
  <c r="U192" i="2" s="1"/>
  <c r="W192" i="2" s="1"/>
  <c r="F196" i="2"/>
  <c r="G196" i="2" s="1"/>
  <c r="H196" i="2" s="1"/>
  <c r="I196" i="2" s="1"/>
  <c r="U196" i="2" s="1"/>
  <c r="W196" i="2" s="1"/>
  <c r="F200" i="2"/>
  <c r="G200" i="2" s="1"/>
  <c r="H200" i="2" s="1"/>
  <c r="I200" i="2" s="1"/>
  <c r="U200" i="2" s="1"/>
  <c r="W200" i="2" s="1"/>
  <c r="F123" i="2"/>
  <c r="G123" i="2" s="1"/>
  <c r="H123" i="2" s="1"/>
  <c r="I123" i="2" s="1"/>
  <c r="U123" i="2" s="1"/>
  <c r="W123" i="2" s="1"/>
  <c r="F136" i="2"/>
  <c r="G136" i="2" s="1"/>
  <c r="H136" i="2" s="1"/>
  <c r="I136" i="2" s="1"/>
  <c r="U136" i="2" s="1"/>
  <c r="W136" i="2" s="1"/>
  <c r="F242" i="2"/>
  <c r="G242" i="2" s="1"/>
  <c r="H242" i="2" s="1"/>
  <c r="I242" i="2" s="1"/>
  <c r="U242" i="2" s="1"/>
  <c r="W242" i="2" s="1"/>
  <c r="F258" i="2"/>
  <c r="G258" i="2" s="1"/>
  <c r="H258" i="2" s="1"/>
  <c r="I258" i="2" s="1"/>
  <c r="U258" i="2" s="1"/>
  <c r="W258" i="2" s="1"/>
  <c r="F239" i="2"/>
  <c r="G239" i="2" s="1"/>
  <c r="H239" i="2" s="1"/>
  <c r="I239" i="2" s="1"/>
  <c r="U239" i="2" s="1"/>
  <c r="W239" i="2" s="1"/>
  <c r="F275" i="2"/>
  <c r="G275" i="2" s="1"/>
  <c r="H275" i="2" s="1"/>
  <c r="I275" i="2" s="1"/>
  <c r="U275" i="2" s="1"/>
  <c r="W275" i="2" s="1"/>
  <c r="F248" i="2"/>
  <c r="G248" i="2" s="1"/>
  <c r="H248" i="2" s="1"/>
  <c r="I248" i="2" s="1"/>
  <c r="U248" i="2" s="1"/>
  <c r="W248" i="2" s="1"/>
  <c r="F264" i="2"/>
  <c r="G264" i="2" s="1"/>
  <c r="H264" i="2" s="1"/>
  <c r="I264" i="2" s="1"/>
  <c r="U264" i="2" s="1"/>
  <c r="W264" i="2" s="1"/>
  <c r="F237" i="2"/>
  <c r="G237" i="2" s="1"/>
  <c r="H237" i="2" s="1"/>
  <c r="I237" i="2" s="1"/>
  <c r="U237" i="2" s="1"/>
  <c r="W237" i="2" s="1"/>
  <c r="F253" i="2"/>
  <c r="G253" i="2" s="1"/>
  <c r="H253" i="2" s="1"/>
  <c r="I253" i="2" s="1"/>
  <c r="U253" i="2" s="1"/>
  <c r="W253" i="2" s="1"/>
  <c r="F269" i="2"/>
  <c r="G269" i="2" s="1"/>
  <c r="H269" i="2" s="1"/>
  <c r="I269" i="2" s="1"/>
  <c r="U269" i="2" s="1"/>
  <c r="W269" i="2" s="1"/>
  <c r="F243" i="2"/>
  <c r="G243" i="2" s="1"/>
  <c r="H243" i="2" s="1"/>
  <c r="I243" i="2" s="1"/>
  <c r="U243" i="2" s="1"/>
  <c r="W243" i="2" s="1"/>
  <c r="F271" i="2"/>
  <c r="G271" i="2" s="1"/>
  <c r="H271" i="2" s="1"/>
  <c r="I271" i="2" s="1"/>
  <c r="U271" i="2" s="1"/>
  <c r="W271" i="2" s="1"/>
  <c r="F32" i="2"/>
  <c r="G32" i="2" s="1"/>
  <c r="H32" i="2" s="1"/>
  <c r="I32" i="2" s="1"/>
  <c r="U32" i="2" s="1"/>
  <c r="W32" i="2" s="1"/>
  <c r="F52" i="2"/>
  <c r="G52" i="2" s="1"/>
  <c r="H52" i="2" s="1"/>
  <c r="I52" i="2" s="1"/>
  <c r="U52" i="2" s="1"/>
  <c r="W52" i="2" s="1"/>
  <c r="F53" i="2"/>
  <c r="G53" i="2" s="1"/>
  <c r="H53" i="2" s="1"/>
  <c r="I53" i="2" s="1"/>
  <c r="U53" i="2" s="1"/>
  <c r="W53" i="2" s="1"/>
  <c r="F41" i="2"/>
  <c r="G41" i="2" s="1"/>
  <c r="H41" i="2" s="1"/>
  <c r="I41" i="2" s="1"/>
  <c r="U41" i="2" s="1"/>
  <c r="W41" i="2" s="1"/>
  <c r="F61" i="2"/>
  <c r="G61" i="2" s="1"/>
  <c r="H61" i="2" s="1"/>
  <c r="I61" i="2" s="1"/>
  <c r="U61" i="2" s="1"/>
  <c r="W61" i="2" s="1"/>
  <c r="F66" i="2"/>
  <c r="G66" i="2" s="1"/>
  <c r="H66" i="2" s="1"/>
  <c r="I66" i="2" s="1"/>
  <c r="U66" i="2" s="1"/>
  <c r="W66" i="2" s="1"/>
  <c r="F72" i="2"/>
  <c r="G72" i="2" s="1"/>
  <c r="H72" i="2" s="1"/>
  <c r="I72" i="2" s="1"/>
  <c r="U72" i="2" s="1"/>
  <c r="W72" i="2" s="1"/>
  <c r="F77" i="2"/>
  <c r="G77" i="2" s="1"/>
  <c r="H77" i="2" s="1"/>
  <c r="I77" i="2" s="1"/>
  <c r="U77" i="2" s="1"/>
  <c r="W77" i="2" s="1"/>
  <c r="F82" i="2"/>
  <c r="G82" i="2" s="1"/>
  <c r="H82" i="2" s="1"/>
  <c r="I82" i="2" s="1"/>
  <c r="U82" i="2" s="1"/>
  <c r="W82" i="2" s="1"/>
  <c r="F122" i="2"/>
  <c r="G122" i="2" s="1"/>
  <c r="H122" i="2" s="1"/>
  <c r="I122" i="2" s="1"/>
  <c r="U122" i="2" s="1"/>
  <c r="W122" i="2" s="1"/>
  <c r="F31" i="2"/>
  <c r="G31" i="2" s="1"/>
  <c r="H31" i="2" s="1"/>
  <c r="I31" i="2" s="1"/>
  <c r="U31" i="2" s="1"/>
  <c r="W31" i="2" s="1"/>
  <c r="F50" i="2"/>
  <c r="G50" i="2" s="1"/>
  <c r="H50" i="2" s="1"/>
  <c r="I50" i="2" s="1"/>
  <c r="U50" i="2" s="1"/>
  <c r="W50" i="2" s="1"/>
  <c r="F84" i="2"/>
  <c r="G84" i="2" s="1"/>
  <c r="H84" i="2" s="1"/>
  <c r="I84" i="2" s="1"/>
  <c r="U84" i="2" s="1"/>
  <c r="W84" i="2" s="1"/>
  <c r="F89" i="2"/>
  <c r="G89" i="2" s="1"/>
  <c r="H89" i="2" s="1"/>
  <c r="I89" i="2" s="1"/>
  <c r="U89" i="2" s="1"/>
  <c r="W89" i="2" s="1"/>
  <c r="F94" i="2"/>
  <c r="G94" i="2" s="1"/>
  <c r="H94" i="2" s="1"/>
  <c r="I94" i="2" s="1"/>
  <c r="U94" i="2" s="1"/>
  <c r="W94" i="2" s="1"/>
  <c r="F100" i="2"/>
  <c r="G100" i="2" s="1"/>
  <c r="H100" i="2" s="1"/>
  <c r="I100" i="2" s="1"/>
  <c r="U100" i="2" s="1"/>
  <c r="W100" i="2" s="1"/>
  <c r="F105" i="2"/>
  <c r="G105" i="2" s="1"/>
  <c r="H105" i="2" s="1"/>
  <c r="I105" i="2" s="1"/>
  <c r="U105" i="2" s="1"/>
  <c r="W105" i="2" s="1"/>
  <c r="F110" i="2"/>
  <c r="G110" i="2" s="1"/>
  <c r="H110" i="2" s="1"/>
  <c r="I110" i="2" s="1"/>
  <c r="U110" i="2" s="1"/>
  <c r="W110" i="2" s="1"/>
  <c r="F116" i="2"/>
  <c r="G116" i="2" s="1"/>
  <c r="H116" i="2" s="1"/>
  <c r="I116" i="2" s="1"/>
  <c r="U116" i="2" s="1"/>
  <c r="W116" i="2" s="1"/>
  <c r="F201" i="2"/>
  <c r="G201" i="2" s="1"/>
  <c r="H201" i="2" s="1"/>
  <c r="I201" i="2" s="1"/>
  <c r="U201" i="2" s="1"/>
  <c r="W201" i="2" s="1"/>
  <c r="F206" i="2"/>
  <c r="G206" i="2" s="1"/>
  <c r="H206" i="2" s="1"/>
  <c r="I206" i="2" s="1"/>
  <c r="U206" i="2" s="1"/>
  <c r="W206" i="2" s="1"/>
  <c r="F212" i="2"/>
  <c r="G212" i="2" s="1"/>
  <c r="H212" i="2" s="1"/>
  <c r="I212" i="2" s="1"/>
  <c r="U212" i="2" s="1"/>
  <c r="W212" i="2" s="1"/>
  <c r="F217" i="2"/>
  <c r="G217" i="2" s="1"/>
  <c r="H217" i="2" s="1"/>
  <c r="I217" i="2" s="1"/>
  <c r="U217" i="2" s="1"/>
  <c r="W217" i="2" s="1"/>
  <c r="F222" i="2"/>
  <c r="G222" i="2" s="1"/>
  <c r="H222" i="2" s="1"/>
  <c r="I222" i="2" s="1"/>
  <c r="U222" i="2" s="1"/>
  <c r="W222" i="2" s="1"/>
  <c r="F228" i="2"/>
  <c r="G228" i="2" s="1"/>
  <c r="H228" i="2" s="1"/>
  <c r="I228" i="2" s="1"/>
  <c r="U228" i="2" s="1"/>
  <c r="W228" i="2" s="1"/>
  <c r="F233" i="2"/>
  <c r="G233" i="2" s="1"/>
  <c r="H233" i="2" s="1"/>
  <c r="I233" i="2" s="1"/>
  <c r="U233" i="2" s="1"/>
  <c r="W233" i="2" s="1"/>
  <c r="F125" i="2"/>
  <c r="G125" i="2" s="1"/>
  <c r="H125" i="2" s="1"/>
  <c r="I125" i="2" s="1"/>
  <c r="U125" i="2" s="1"/>
  <c r="W125" i="2" s="1"/>
  <c r="F147" i="2"/>
  <c r="G147" i="2" s="1"/>
  <c r="H147" i="2" s="1"/>
  <c r="I147" i="2" s="1"/>
  <c r="U147" i="2" s="1"/>
  <c r="W147" i="2" s="1"/>
  <c r="F152" i="2"/>
  <c r="G152" i="2" s="1"/>
  <c r="H152" i="2" s="1"/>
  <c r="I152" i="2" s="1"/>
  <c r="U152" i="2" s="1"/>
  <c r="W152" i="2" s="1"/>
  <c r="F157" i="2"/>
  <c r="G157" i="2" s="1"/>
  <c r="H157" i="2" s="1"/>
  <c r="I157" i="2" s="1"/>
  <c r="U157" i="2" s="1"/>
  <c r="W157" i="2" s="1"/>
  <c r="F163" i="2"/>
  <c r="G163" i="2" s="1"/>
  <c r="H163" i="2" s="1"/>
  <c r="I163" i="2" s="1"/>
  <c r="U163" i="2" s="1"/>
  <c r="W163" i="2" s="1"/>
  <c r="F168" i="2"/>
  <c r="G168" i="2" s="1"/>
  <c r="H168" i="2" s="1"/>
  <c r="I168" i="2" s="1"/>
  <c r="U168" i="2" s="1"/>
  <c r="W168" i="2" s="1"/>
  <c r="F173" i="2"/>
  <c r="G173" i="2" s="1"/>
  <c r="H173" i="2" s="1"/>
  <c r="I173" i="2" s="1"/>
  <c r="U173" i="2" s="1"/>
  <c r="W173" i="2" s="1"/>
  <c r="F179" i="2"/>
  <c r="G179" i="2" s="1"/>
  <c r="H179" i="2" s="1"/>
  <c r="I179" i="2" s="1"/>
  <c r="U179" i="2" s="1"/>
  <c r="W179" i="2" s="1"/>
  <c r="F259" i="2"/>
  <c r="G259" i="2" s="1"/>
  <c r="H259" i="2" s="1"/>
  <c r="I259" i="2" s="1"/>
  <c r="U259" i="2" s="1"/>
  <c r="W259" i="2" s="1"/>
  <c r="F273" i="2"/>
  <c r="G273" i="2" s="1"/>
  <c r="H273" i="2" s="1"/>
  <c r="I273" i="2" s="1"/>
  <c r="U273" i="2" s="1"/>
  <c r="W273" i="2" s="1"/>
  <c r="F249" i="2"/>
  <c r="G249" i="2" s="1"/>
  <c r="H249" i="2" s="1"/>
  <c r="I249" i="2" s="1"/>
  <c r="U249" i="2" s="1"/>
  <c r="W249" i="2" s="1"/>
  <c r="F272" i="2"/>
  <c r="G272" i="2" s="1"/>
  <c r="H272" i="2" s="1"/>
  <c r="I272" i="2" s="1"/>
  <c r="U272" i="2" s="1"/>
  <c r="W272" i="2" s="1"/>
  <c r="F252" i="2"/>
  <c r="G252" i="2" s="1"/>
  <c r="H252" i="2" s="1"/>
  <c r="I252" i="2" s="1"/>
  <c r="U252" i="2" s="1"/>
  <c r="W252" i="2" s="1"/>
  <c r="F263" i="2"/>
  <c r="G263" i="2" s="1"/>
  <c r="H263" i="2" s="1"/>
  <c r="I263" i="2" s="1"/>
  <c r="U263" i="2" s="1"/>
  <c r="W263" i="2" s="1"/>
  <c r="F266" i="2"/>
  <c r="G266" i="2" s="1"/>
  <c r="H266" i="2" s="1"/>
  <c r="I266" i="2" s="1"/>
  <c r="U266" i="2" s="1"/>
  <c r="W266" i="2" s="1"/>
  <c r="F246" i="2"/>
  <c r="G246" i="2" s="1"/>
  <c r="H246" i="2" s="1"/>
  <c r="I246" i="2" s="1"/>
  <c r="U246" i="2" s="1"/>
  <c r="W246" i="2" s="1"/>
  <c r="F133" i="2"/>
  <c r="G133" i="2" s="1"/>
  <c r="H133" i="2" s="1"/>
  <c r="I133" i="2" s="1"/>
  <c r="U133" i="2" s="1"/>
  <c r="W133" i="2" s="1"/>
  <c r="F47" i="2"/>
  <c r="G47" i="2" s="1"/>
  <c r="H47" i="2" s="1"/>
  <c r="I47" i="2" s="1"/>
  <c r="U47" i="2" s="1"/>
  <c r="W47" i="2" s="1"/>
  <c r="F197" i="2"/>
  <c r="G197" i="2" s="1"/>
  <c r="H197" i="2" s="1"/>
  <c r="I197" i="2" s="1"/>
  <c r="U197" i="2" s="1"/>
  <c r="W197" i="2" s="1"/>
  <c r="F191" i="2"/>
  <c r="G191" i="2" s="1"/>
  <c r="H191" i="2" s="1"/>
  <c r="I191" i="2" s="1"/>
  <c r="U191" i="2" s="1"/>
  <c r="W191" i="2" s="1"/>
  <c r="F185" i="2"/>
  <c r="G185" i="2" s="1"/>
  <c r="H185" i="2" s="1"/>
  <c r="I185" i="2" s="1"/>
  <c r="U185" i="2" s="1"/>
  <c r="W185" i="2" s="1"/>
  <c r="F176" i="2"/>
  <c r="G176" i="2" s="1"/>
  <c r="H176" i="2" s="1"/>
  <c r="I176" i="2" s="1"/>
  <c r="U176" i="2" s="1"/>
  <c r="W176" i="2" s="1"/>
  <c r="F165" i="2"/>
  <c r="G165" i="2" s="1"/>
  <c r="H165" i="2" s="1"/>
  <c r="I165" i="2" s="1"/>
  <c r="U165" i="2" s="1"/>
  <c r="W165" i="2" s="1"/>
  <c r="F155" i="2"/>
  <c r="G155" i="2" s="1"/>
  <c r="H155" i="2" s="1"/>
  <c r="I155" i="2" s="1"/>
  <c r="U155" i="2" s="1"/>
  <c r="W155" i="2" s="1"/>
  <c r="F144" i="2"/>
  <c r="G144" i="2" s="1"/>
  <c r="H144" i="2" s="1"/>
  <c r="I144" i="2" s="1"/>
  <c r="U144" i="2" s="1"/>
  <c r="W144" i="2" s="1"/>
  <c r="F230" i="2"/>
  <c r="G230" i="2" s="1"/>
  <c r="H230" i="2" s="1"/>
  <c r="I230" i="2" s="1"/>
  <c r="U230" i="2" s="1"/>
  <c r="W230" i="2" s="1"/>
  <c r="F220" i="2"/>
  <c r="G220" i="2" s="1"/>
  <c r="H220" i="2" s="1"/>
  <c r="I220" i="2" s="1"/>
  <c r="U220" i="2" s="1"/>
  <c r="W220" i="2" s="1"/>
  <c r="F209" i="2"/>
  <c r="G209" i="2" s="1"/>
  <c r="H209" i="2" s="1"/>
  <c r="I209" i="2" s="1"/>
  <c r="U209" i="2" s="1"/>
  <c r="W209" i="2" s="1"/>
  <c r="F127" i="2"/>
  <c r="G127" i="2" s="1"/>
  <c r="H127" i="2" s="1"/>
  <c r="I127" i="2" s="1"/>
  <c r="U127" i="2" s="1"/>
  <c r="W127" i="2" s="1"/>
  <c r="F108" i="2"/>
  <c r="G108" i="2" s="1"/>
  <c r="H108" i="2" s="1"/>
  <c r="I108" i="2" s="1"/>
  <c r="U108" i="2" s="1"/>
  <c r="W108" i="2" s="1"/>
  <c r="F97" i="2"/>
  <c r="G97" i="2" s="1"/>
  <c r="H97" i="2" s="1"/>
  <c r="I97" i="2" s="1"/>
  <c r="U97" i="2" s="1"/>
  <c r="W97" i="2" s="1"/>
  <c r="F86" i="2"/>
  <c r="G86" i="2" s="1"/>
  <c r="H86" i="2" s="1"/>
  <c r="I86" i="2" s="1"/>
  <c r="U86" i="2" s="1"/>
  <c r="W86" i="2" s="1"/>
  <c r="F46" i="2"/>
  <c r="G46" i="2" s="1"/>
  <c r="H46" i="2" s="1"/>
  <c r="I46" i="2" s="1"/>
  <c r="U46" i="2" s="1"/>
  <c r="W46" i="2" s="1"/>
  <c r="F119" i="2"/>
  <c r="G119" i="2" s="1"/>
  <c r="H119" i="2" s="1"/>
  <c r="I119" i="2" s="1"/>
  <c r="U119" i="2" s="1"/>
  <c r="W119" i="2" s="1"/>
  <c r="F74" i="2"/>
  <c r="G74" i="2" s="1"/>
  <c r="H74" i="2" s="1"/>
  <c r="I74" i="2" s="1"/>
  <c r="U74" i="2" s="1"/>
  <c r="W74" i="2" s="1"/>
  <c r="F64" i="2"/>
  <c r="G64" i="2" s="1"/>
  <c r="H64" i="2" s="1"/>
  <c r="I64" i="2" s="1"/>
  <c r="U64" i="2" s="1"/>
  <c r="W64" i="2" s="1"/>
  <c r="F56" i="2"/>
  <c r="G56" i="2" s="1"/>
  <c r="H56" i="2" s="1"/>
  <c r="I56" i="2" s="1"/>
  <c r="U56" i="2" s="1"/>
  <c r="W56" i="2" s="1"/>
  <c r="F40" i="2"/>
  <c r="G40" i="2" s="1"/>
  <c r="H40" i="2" s="1"/>
  <c r="I40" i="2" s="1"/>
  <c r="U40" i="2" s="1"/>
  <c r="W40" i="2" s="1"/>
  <c r="F186" i="2"/>
  <c r="G186" i="2" s="1"/>
  <c r="H186" i="2" s="1"/>
  <c r="I186" i="2" s="1"/>
  <c r="U186" i="2" s="1"/>
  <c r="W186" i="2" s="1"/>
  <c r="F182" i="2"/>
  <c r="G182" i="2" s="1"/>
  <c r="H182" i="2" s="1"/>
  <c r="I182" i="2" s="1"/>
  <c r="U182" i="2" s="1"/>
  <c r="W182" i="2" s="1"/>
  <c r="F178" i="2"/>
  <c r="G178" i="2" s="1"/>
  <c r="H178" i="2" s="1"/>
  <c r="I178" i="2" s="1"/>
  <c r="U178" i="2" s="1"/>
  <c r="W178" i="2" s="1"/>
  <c r="F174" i="2"/>
  <c r="G174" i="2" s="1"/>
  <c r="H174" i="2" s="1"/>
  <c r="I174" i="2" s="1"/>
  <c r="U174" i="2" s="1"/>
  <c r="W174" i="2" s="1"/>
  <c r="F170" i="2"/>
  <c r="G170" i="2" s="1"/>
  <c r="H170" i="2" s="1"/>
  <c r="I170" i="2" s="1"/>
  <c r="U170" i="2" s="1"/>
  <c r="W170" i="2" s="1"/>
  <c r="F166" i="2"/>
  <c r="G166" i="2" s="1"/>
  <c r="H166" i="2" s="1"/>
  <c r="I166" i="2" s="1"/>
  <c r="U166" i="2" s="1"/>
  <c r="W166" i="2" s="1"/>
  <c r="F162" i="2"/>
  <c r="G162" i="2" s="1"/>
  <c r="H162" i="2" s="1"/>
  <c r="I162" i="2" s="1"/>
  <c r="U162" i="2" s="1"/>
  <c r="W162" i="2" s="1"/>
  <c r="F158" i="2"/>
  <c r="G158" i="2" s="1"/>
  <c r="H158" i="2" s="1"/>
  <c r="I158" i="2" s="1"/>
  <c r="U158" i="2" s="1"/>
  <c r="W158" i="2" s="1"/>
  <c r="F154" i="2"/>
  <c r="G154" i="2" s="1"/>
  <c r="H154" i="2" s="1"/>
  <c r="I154" i="2" s="1"/>
  <c r="U154" i="2" s="1"/>
  <c r="W154" i="2" s="1"/>
  <c r="F150" i="2"/>
  <c r="G150" i="2" s="1"/>
  <c r="H150" i="2" s="1"/>
  <c r="I150" i="2" s="1"/>
  <c r="U150" i="2" s="1"/>
  <c r="W150" i="2" s="1"/>
  <c r="F146" i="2"/>
  <c r="G146" i="2" s="1"/>
  <c r="H146" i="2" s="1"/>
  <c r="I146" i="2" s="1"/>
  <c r="U146" i="2" s="1"/>
  <c r="W146" i="2" s="1"/>
  <c r="F142" i="2"/>
  <c r="G142" i="2" s="1"/>
  <c r="H142" i="2" s="1"/>
  <c r="I142" i="2" s="1"/>
  <c r="U142" i="2" s="1"/>
  <c r="W142" i="2" s="1"/>
  <c r="F132" i="2"/>
  <c r="G132" i="2" s="1"/>
  <c r="H132" i="2" s="1"/>
  <c r="I132" i="2" s="1"/>
  <c r="U132" i="2" s="1"/>
  <c r="W132" i="2" s="1"/>
  <c r="F231" i="2"/>
  <c r="G231" i="2" s="1"/>
  <c r="H231" i="2" s="1"/>
  <c r="I231" i="2" s="1"/>
  <c r="U231" i="2" s="1"/>
  <c r="W231" i="2" s="1"/>
  <c r="F227" i="2"/>
  <c r="G227" i="2" s="1"/>
  <c r="H227" i="2" s="1"/>
  <c r="I227" i="2" s="1"/>
  <c r="U227" i="2" s="1"/>
  <c r="W227" i="2" s="1"/>
  <c r="F223" i="2"/>
  <c r="G223" i="2" s="1"/>
  <c r="H223" i="2" s="1"/>
  <c r="I223" i="2" s="1"/>
  <c r="U223" i="2" s="1"/>
  <c r="W223" i="2" s="1"/>
  <c r="F219" i="2"/>
  <c r="G219" i="2" s="1"/>
  <c r="H219" i="2" s="1"/>
  <c r="I219" i="2" s="1"/>
  <c r="U219" i="2" s="1"/>
  <c r="W219" i="2" s="1"/>
  <c r="F215" i="2"/>
  <c r="G215" i="2" s="1"/>
  <c r="H215" i="2" s="1"/>
  <c r="I215" i="2" s="1"/>
  <c r="U215" i="2" s="1"/>
  <c r="W215" i="2" s="1"/>
  <c r="F211" i="2"/>
  <c r="G211" i="2" s="1"/>
  <c r="H211" i="2" s="1"/>
  <c r="I211" i="2" s="1"/>
  <c r="U211" i="2" s="1"/>
  <c r="W211" i="2" s="1"/>
  <c r="F207" i="2"/>
  <c r="G207" i="2" s="1"/>
  <c r="H207" i="2" s="1"/>
  <c r="I207" i="2" s="1"/>
  <c r="U207" i="2" s="1"/>
  <c r="W207" i="2" s="1"/>
  <c r="F203" i="2"/>
  <c r="G203" i="2" s="1"/>
  <c r="H203" i="2" s="1"/>
  <c r="I203" i="2" s="1"/>
  <c r="U203" i="2" s="1"/>
  <c r="W203" i="2" s="1"/>
  <c r="F129" i="2"/>
  <c r="G129" i="2" s="1"/>
  <c r="H129" i="2" s="1"/>
  <c r="I129" i="2" s="1"/>
  <c r="U129" i="2" s="1"/>
  <c r="W129" i="2" s="1"/>
  <c r="F115" i="2"/>
  <c r="G115" i="2" s="1"/>
  <c r="H115" i="2" s="1"/>
  <c r="I115" i="2" s="1"/>
  <c r="U115" i="2" s="1"/>
  <c r="W115" i="2" s="1"/>
  <c r="F111" i="2"/>
  <c r="G111" i="2" s="1"/>
  <c r="H111" i="2" s="1"/>
  <c r="I111" i="2" s="1"/>
  <c r="U111" i="2" s="1"/>
  <c r="W111" i="2" s="1"/>
  <c r="F107" i="2"/>
  <c r="G107" i="2" s="1"/>
  <c r="H107" i="2" s="1"/>
  <c r="I107" i="2" s="1"/>
  <c r="U107" i="2" s="1"/>
  <c r="W107" i="2" s="1"/>
  <c r="F103" i="2"/>
  <c r="G103" i="2" s="1"/>
  <c r="H103" i="2" s="1"/>
  <c r="I103" i="2" s="1"/>
  <c r="U103" i="2" s="1"/>
  <c r="W103" i="2" s="1"/>
  <c r="F99" i="2"/>
  <c r="G99" i="2" s="1"/>
  <c r="H99" i="2" s="1"/>
  <c r="I99" i="2" s="1"/>
  <c r="U99" i="2" s="1"/>
  <c r="W99" i="2" s="1"/>
  <c r="F95" i="2"/>
  <c r="G95" i="2" s="1"/>
  <c r="H95" i="2" s="1"/>
  <c r="I95" i="2" s="1"/>
  <c r="U95" i="2" s="1"/>
  <c r="W95" i="2" s="1"/>
  <c r="F91" i="2"/>
  <c r="G91" i="2" s="1"/>
  <c r="H91" i="2" s="1"/>
  <c r="I91" i="2" s="1"/>
  <c r="U91" i="2" s="1"/>
  <c r="W91" i="2" s="1"/>
  <c r="F87" i="2"/>
  <c r="G87" i="2" s="1"/>
  <c r="H87" i="2" s="1"/>
  <c r="I87" i="2" s="1"/>
  <c r="U87" i="2" s="1"/>
  <c r="W87" i="2" s="1"/>
  <c r="F38" i="2"/>
  <c r="G38" i="2" s="1"/>
  <c r="H38" i="2" s="1"/>
  <c r="I38" i="2" s="1"/>
  <c r="U38" i="2" s="1"/>
  <c r="W38" i="2" s="1"/>
  <c r="F51" i="2"/>
  <c r="G51" i="2" s="1"/>
  <c r="H51" i="2" s="1"/>
  <c r="I51" i="2" s="1"/>
  <c r="U51" i="2" s="1"/>
  <c r="W51" i="2" s="1"/>
  <c r="F43" i="2"/>
  <c r="G43" i="2" s="1"/>
  <c r="H43" i="2" s="1"/>
  <c r="I43" i="2" s="1"/>
  <c r="U43" i="2" s="1"/>
  <c r="W43" i="2" s="1"/>
  <c r="F134" i="2"/>
  <c r="G134" i="2" s="1"/>
  <c r="H134" i="2" s="1"/>
  <c r="I134" i="2" s="1"/>
  <c r="U134" i="2" s="1"/>
  <c r="W134" i="2" s="1"/>
  <c r="F121" i="2"/>
  <c r="G121" i="2" s="1"/>
  <c r="H121" i="2" s="1"/>
  <c r="I121" i="2" s="1"/>
  <c r="U121" i="2" s="1"/>
  <c r="W121" i="2" s="1"/>
  <c r="F83" i="2"/>
  <c r="G83" i="2" s="1"/>
  <c r="H83" i="2" s="1"/>
  <c r="I83" i="2" s="1"/>
  <c r="U83" i="2" s="1"/>
  <c r="W83" i="2" s="1"/>
  <c r="F79" i="2"/>
  <c r="G79" i="2" s="1"/>
  <c r="H79" i="2" s="1"/>
  <c r="I79" i="2" s="1"/>
  <c r="U79" i="2" s="1"/>
  <c r="W79" i="2" s="1"/>
  <c r="F75" i="2"/>
  <c r="G75" i="2" s="1"/>
  <c r="H75" i="2" s="1"/>
  <c r="I75" i="2" s="1"/>
  <c r="U75" i="2" s="1"/>
  <c r="W75" i="2" s="1"/>
  <c r="F71" i="2"/>
  <c r="G71" i="2" s="1"/>
  <c r="H71" i="2" s="1"/>
  <c r="I71" i="2" s="1"/>
  <c r="U71" i="2" s="1"/>
  <c r="W71" i="2" s="1"/>
  <c r="F67" i="2"/>
  <c r="G67" i="2" s="1"/>
  <c r="H67" i="2" s="1"/>
  <c r="I67" i="2" s="1"/>
  <c r="U67" i="2" s="1"/>
  <c r="W67" i="2" s="1"/>
  <c r="F63" i="2"/>
  <c r="G63" i="2" s="1"/>
  <c r="H63" i="2" s="1"/>
  <c r="I63" i="2" s="1"/>
  <c r="U63" i="2" s="1"/>
  <c r="W63" i="2" s="1"/>
  <c r="F59" i="2"/>
  <c r="G59" i="2" s="1"/>
  <c r="H59" i="2" s="1"/>
  <c r="I59" i="2" s="1"/>
  <c r="U59" i="2" s="1"/>
  <c r="W59" i="2" s="1"/>
  <c r="F33" i="2"/>
  <c r="G33" i="2" s="1"/>
  <c r="H33" i="2" s="1"/>
  <c r="I33" i="2" s="1"/>
  <c r="U33" i="2" s="1"/>
  <c r="W33" i="2" s="1"/>
  <c r="F54" i="2"/>
  <c r="G54" i="2" s="1"/>
  <c r="H54" i="2" s="1"/>
  <c r="I54" i="2" s="1"/>
  <c r="U54" i="2" s="1"/>
  <c r="W54" i="2" s="1"/>
  <c r="F29" i="2"/>
  <c r="G29" i="2" s="1"/>
  <c r="H29" i="2" s="1"/>
  <c r="I29" i="2" s="1"/>
  <c r="U29" i="2" s="1"/>
  <c r="W29" i="2" s="1"/>
  <c r="G276" i="2"/>
  <c r="H276" i="2" s="1"/>
  <c r="I276" i="2" s="1"/>
  <c r="U276" i="2" s="1"/>
  <c r="W276" i="2" s="1"/>
  <c r="G277" i="2"/>
  <c r="H277" i="2" s="1"/>
  <c r="I277" i="2" s="1"/>
  <c r="U277" i="2" s="1"/>
  <c r="W277" i="2" s="1"/>
  <c r="J6" i="2"/>
  <c r="I6" i="2"/>
  <c r="J28" i="7" l="1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P29" i="8" l="1"/>
  <c r="P30" i="8"/>
  <c r="P31" i="8"/>
  <c r="Q31" i="8" s="1"/>
  <c r="R31" i="8" s="1"/>
  <c r="V31" i="8" s="1"/>
  <c r="P32" i="8"/>
  <c r="Q32" i="8" s="1"/>
  <c r="R32" i="8" s="1"/>
  <c r="V32" i="8" s="1"/>
  <c r="P33" i="8"/>
  <c r="P34" i="8"/>
  <c r="Q34" i="8" s="1"/>
  <c r="R34" i="8" s="1"/>
  <c r="V34" i="8" s="1"/>
  <c r="P35" i="8"/>
  <c r="P36" i="8"/>
  <c r="Q36" i="8" s="1"/>
  <c r="R36" i="8" s="1"/>
  <c r="V36" i="8" s="1"/>
  <c r="P37" i="8"/>
  <c r="P38" i="8"/>
  <c r="Q38" i="8" s="1"/>
  <c r="R38" i="8" s="1"/>
  <c r="V38" i="8" s="1"/>
  <c r="P39" i="8"/>
  <c r="Q39" i="8" s="1"/>
  <c r="R39" i="8" s="1"/>
  <c r="V39" i="8" s="1"/>
  <c r="P40" i="8"/>
  <c r="Q40" i="8" s="1"/>
  <c r="R40" i="8" s="1"/>
  <c r="V40" i="8" s="1"/>
  <c r="P41" i="8"/>
  <c r="P42" i="8"/>
  <c r="P43" i="8"/>
  <c r="Q43" i="8" s="1"/>
  <c r="R43" i="8" s="1"/>
  <c r="V43" i="8" s="1"/>
  <c r="P44" i="8"/>
  <c r="Q44" i="8" s="1"/>
  <c r="R44" i="8" s="1"/>
  <c r="V44" i="8" s="1"/>
  <c r="P45" i="8"/>
  <c r="P46" i="8"/>
  <c r="Q46" i="8" s="1"/>
  <c r="R46" i="8" s="1"/>
  <c r="V46" i="8" s="1"/>
  <c r="P47" i="8"/>
  <c r="P48" i="8"/>
  <c r="Q48" i="8" s="1"/>
  <c r="R48" i="8" s="1"/>
  <c r="V48" i="8" s="1"/>
  <c r="P49" i="8"/>
  <c r="P50" i="8"/>
  <c r="P51" i="8"/>
  <c r="Q51" i="8" s="1"/>
  <c r="R51" i="8" s="1"/>
  <c r="V51" i="8" s="1"/>
  <c r="P52" i="8"/>
  <c r="Q52" i="8" s="1"/>
  <c r="R52" i="8" s="1"/>
  <c r="V52" i="8" s="1"/>
  <c r="P53" i="8"/>
  <c r="P54" i="8"/>
  <c r="Q54" i="8" s="1"/>
  <c r="R54" i="8" s="1"/>
  <c r="V54" i="8" s="1"/>
  <c r="P55" i="8"/>
  <c r="Q55" i="8" s="1"/>
  <c r="R55" i="8" s="1"/>
  <c r="V55" i="8" s="1"/>
  <c r="P56" i="8"/>
  <c r="Q56" i="8" s="1"/>
  <c r="R56" i="8" s="1"/>
  <c r="V56" i="8" s="1"/>
  <c r="P57" i="8"/>
  <c r="P58" i="8"/>
  <c r="Q58" i="8" s="1"/>
  <c r="R58" i="8" s="1"/>
  <c r="V58" i="8" s="1"/>
  <c r="P59" i="8"/>
  <c r="Q59" i="8" s="1"/>
  <c r="R59" i="8" s="1"/>
  <c r="V59" i="8" s="1"/>
  <c r="P60" i="8"/>
  <c r="Q60" i="8" s="1"/>
  <c r="R60" i="8" s="1"/>
  <c r="V60" i="8" s="1"/>
  <c r="P61" i="8"/>
  <c r="P62" i="8"/>
  <c r="Q62" i="8" s="1"/>
  <c r="R62" i="8" s="1"/>
  <c r="V62" i="8" s="1"/>
  <c r="P63" i="8"/>
  <c r="Q63" i="8" s="1"/>
  <c r="R63" i="8" s="1"/>
  <c r="V63" i="8" s="1"/>
  <c r="P64" i="8"/>
  <c r="Q64" i="8" s="1"/>
  <c r="R64" i="8" s="1"/>
  <c r="V64" i="8" s="1"/>
  <c r="P65" i="8"/>
  <c r="P66" i="8"/>
  <c r="Q66" i="8" s="1"/>
  <c r="R66" i="8" s="1"/>
  <c r="V66" i="8" s="1"/>
  <c r="P67" i="8"/>
  <c r="Q67" i="8" s="1"/>
  <c r="R67" i="8" s="1"/>
  <c r="V67" i="8" s="1"/>
  <c r="P68" i="8"/>
  <c r="P69" i="8"/>
  <c r="P70" i="8"/>
  <c r="Q70" i="8" s="1"/>
  <c r="R70" i="8" s="1"/>
  <c r="V70" i="8" s="1"/>
  <c r="P71" i="8"/>
  <c r="Q71" i="8" s="1"/>
  <c r="R71" i="8" s="1"/>
  <c r="V71" i="8" s="1"/>
  <c r="P72" i="8"/>
  <c r="Q72" i="8" s="1"/>
  <c r="R72" i="8" s="1"/>
  <c r="V72" i="8" s="1"/>
  <c r="P73" i="8"/>
  <c r="P74" i="8"/>
  <c r="P75" i="8"/>
  <c r="Q75" i="8" s="1"/>
  <c r="R75" i="8" s="1"/>
  <c r="V75" i="8" s="1"/>
  <c r="P76" i="8"/>
  <c r="Q76" i="8" s="1"/>
  <c r="R76" i="8" s="1"/>
  <c r="V76" i="8" s="1"/>
  <c r="P77" i="8"/>
  <c r="P78" i="8"/>
  <c r="P79" i="8"/>
  <c r="P80" i="8"/>
  <c r="Q80" i="8" s="1"/>
  <c r="R80" i="8" s="1"/>
  <c r="V80" i="8" s="1"/>
  <c r="P81" i="8"/>
  <c r="P82" i="8"/>
  <c r="Q82" i="8" s="1"/>
  <c r="P83" i="8"/>
  <c r="Q83" i="8" s="1"/>
  <c r="R83" i="8" s="1"/>
  <c r="V83" i="8" s="1"/>
  <c r="P84" i="8"/>
  <c r="Q84" i="8" s="1"/>
  <c r="R84" i="8" s="1"/>
  <c r="V84" i="8" s="1"/>
  <c r="P85" i="8"/>
  <c r="P86" i="8"/>
  <c r="P87" i="8"/>
  <c r="P88" i="8"/>
  <c r="Q88" i="8" s="1"/>
  <c r="R88" i="8" s="1"/>
  <c r="V88" i="8" s="1"/>
  <c r="P89" i="8"/>
  <c r="P90" i="8"/>
  <c r="Q90" i="8" s="1"/>
  <c r="R90" i="8" s="1"/>
  <c r="V90" i="8" s="1"/>
  <c r="P91" i="8"/>
  <c r="Q91" i="8" s="1"/>
  <c r="R91" i="8" s="1"/>
  <c r="V91" i="8" s="1"/>
  <c r="P92" i="8"/>
  <c r="Q92" i="8" s="1"/>
  <c r="R92" i="8" s="1"/>
  <c r="V92" i="8" s="1"/>
  <c r="P93" i="8"/>
  <c r="P94" i="8"/>
  <c r="Q94" i="8" s="1"/>
  <c r="R94" i="8" s="1"/>
  <c r="V94" i="8" s="1"/>
  <c r="P95" i="8"/>
  <c r="Q95" i="8" s="1"/>
  <c r="R95" i="8" s="1"/>
  <c r="V95" i="8" s="1"/>
  <c r="P96" i="8"/>
  <c r="P97" i="8"/>
  <c r="P98" i="8"/>
  <c r="P99" i="8"/>
  <c r="Q99" i="8" s="1"/>
  <c r="R99" i="8" s="1"/>
  <c r="V99" i="8" s="1"/>
  <c r="P100" i="8"/>
  <c r="Q100" i="8" s="1"/>
  <c r="R100" i="8" s="1"/>
  <c r="V100" i="8" s="1"/>
  <c r="P101" i="8"/>
  <c r="P102" i="8"/>
  <c r="Q102" i="8" s="1"/>
  <c r="P103" i="8"/>
  <c r="Q103" i="8" s="1"/>
  <c r="R103" i="8" s="1"/>
  <c r="V103" i="8" s="1"/>
  <c r="P104" i="8"/>
  <c r="Q104" i="8" s="1"/>
  <c r="R104" i="8" s="1"/>
  <c r="V104" i="8" s="1"/>
  <c r="P105" i="8"/>
  <c r="P106" i="8"/>
  <c r="Q106" i="8" s="1"/>
  <c r="R106" i="8" s="1"/>
  <c r="V106" i="8" s="1"/>
  <c r="P107" i="8"/>
  <c r="Q107" i="8" s="1"/>
  <c r="R107" i="8" s="1"/>
  <c r="V107" i="8" s="1"/>
  <c r="P108" i="8"/>
  <c r="Q108" i="8" s="1"/>
  <c r="R108" i="8" s="1"/>
  <c r="V108" i="8" s="1"/>
  <c r="P109" i="8"/>
  <c r="P110" i="8"/>
  <c r="P111" i="8"/>
  <c r="Q111" i="8" s="1"/>
  <c r="R111" i="8" s="1"/>
  <c r="V111" i="8" s="1"/>
  <c r="P112" i="8"/>
  <c r="Q112" i="8" s="1"/>
  <c r="R112" i="8" s="1"/>
  <c r="V112" i="8" s="1"/>
  <c r="P113" i="8"/>
  <c r="P114" i="8"/>
  <c r="Q114" i="8" s="1"/>
  <c r="R114" i="8" s="1"/>
  <c r="V114" i="8" s="1"/>
  <c r="P115" i="8"/>
  <c r="Q115" i="8" s="1"/>
  <c r="R115" i="8" s="1"/>
  <c r="V115" i="8" s="1"/>
  <c r="P116" i="8"/>
  <c r="Q116" i="8" s="1"/>
  <c r="R116" i="8" s="1"/>
  <c r="V116" i="8" s="1"/>
  <c r="P117" i="8"/>
  <c r="P118" i="8"/>
  <c r="Q118" i="8" s="1"/>
  <c r="R118" i="8" s="1"/>
  <c r="V118" i="8" s="1"/>
  <c r="P119" i="8"/>
  <c r="Q119" i="8" s="1"/>
  <c r="R119" i="8" s="1"/>
  <c r="V119" i="8" s="1"/>
  <c r="P120" i="8"/>
  <c r="Q120" i="8" s="1"/>
  <c r="R120" i="8" s="1"/>
  <c r="V120" i="8" s="1"/>
  <c r="P121" i="8"/>
  <c r="P122" i="8"/>
  <c r="Q122" i="8" s="1"/>
  <c r="R122" i="8" s="1"/>
  <c r="V122" i="8" s="1"/>
  <c r="P123" i="8"/>
  <c r="Q123" i="8" s="1"/>
  <c r="R123" i="8" s="1"/>
  <c r="V123" i="8" s="1"/>
  <c r="P124" i="8"/>
  <c r="Q124" i="8" s="1"/>
  <c r="R124" i="8" s="1"/>
  <c r="V124" i="8" s="1"/>
  <c r="P125" i="8"/>
  <c r="P126" i="8"/>
  <c r="P127" i="8"/>
  <c r="P128" i="8"/>
  <c r="Q128" i="8" s="1"/>
  <c r="R128" i="8" s="1"/>
  <c r="V128" i="8" s="1"/>
  <c r="P129" i="8"/>
  <c r="P130" i="8"/>
  <c r="P131" i="8"/>
  <c r="Q131" i="8" s="1"/>
  <c r="R131" i="8" s="1"/>
  <c r="V131" i="8" s="1"/>
  <c r="P132" i="8"/>
  <c r="Q132" i="8" s="1"/>
  <c r="R132" i="8" s="1"/>
  <c r="V132" i="8" s="1"/>
  <c r="P133" i="8"/>
  <c r="P134" i="8"/>
  <c r="Q134" i="8" s="1"/>
  <c r="R134" i="8" s="1"/>
  <c r="V134" i="8" s="1"/>
  <c r="P135" i="8"/>
  <c r="Q135" i="8" s="1"/>
  <c r="R135" i="8" s="1"/>
  <c r="V135" i="8" s="1"/>
  <c r="P136" i="8"/>
  <c r="Q136" i="8" s="1"/>
  <c r="R136" i="8" s="1"/>
  <c r="V136" i="8" s="1"/>
  <c r="P137" i="8"/>
  <c r="P138" i="8"/>
  <c r="Q138" i="8" s="1"/>
  <c r="R138" i="8" s="1"/>
  <c r="V138" i="8" s="1"/>
  <c r="P139" i="8"/>
  <c r="Q139" i="8" s="1"/>
  <c r="R139" i="8" s="1"/>
  <c r="V139" i="8" s="1"/>
  <c r="P140" i="8"/>
  <c r="Q140" i="8" s="1"/>
  <c r="R140" i="8" s="1"/>
  <c r="V140" i="8" s="1"/>
  <c r="P141" i="8"/>
  <c r="P142" i="8"/>
  <c r="Q142" i="8" s="1"/>
  <c r="R142" i="8" s="1"/>
  <c r="V142" i="8" s="1"/>
  <c r="P143" i="8"/>
  <c r="P144" i="8"/>
  <c r="Q144" i="8" s="1"/>
  <c r="R144" i="8" s="1"/>
  <c r="V144" i="8" s="1"/>
  <c r="P145" i="8"/>
  <c r="P146" i="8"/>
  <c r="Q146" i="8" s="1"/>
  <c r="R146" i="8" s="1"/>
  <c r="V146" i="8" s="1"/>
  <c r="P147" i="8"/>
  <c r="Q147" i="8" s="1"/>
  <c r="R147" i="8" s="1"/>
  <c r="V147" i="8" s="1"/>
  <c r="P148" i="8"/>
  <c r="Q148" i="8" s="1"/>
  <c r="R148" i="8" s="1"/>
  <c r="V148" i="8" s="1"/>
  <c r="P149" i="8"/>
  <c r="P150" i="8"/>
  <c r="P151" i="8"/>
  <c r="Q151" i="8" s="1"/>
  <c r="R151" i="8" s="1"/>
  <c r="V151" i="8" s="1"/>
  <c r="P152" i="8"/>
  <c r="Q152" i="8" s="1"/>
  <c r="R152" i="8" s="1"/>
  <c r="V152" i="8" s="1"/>
  <c r="P153" i="8"/>
  <c r="P154" i="8"/>
  <c r="Q154" i="8" s="1"/>
  <c r="R154" i="8" s="1"/>
  <c r="V154" i="8" s="1"/>
  <c r="P155" i="8"/>
  <c r="Q155" i="8" s="1"/>
  <c r="R155" i="8" s="1"/>
  <c r="V155" i="8" s="1"/>
  <c r="P156" i="8"/>
  <c r="Q156" i="8" s="1"/>
  <c r="R156" i="8" s="1"/>
  <c r="V156" i="8" s="1"/>
  <c r="P157" i="8"/>
  <c r="P158" i="8"/>
  <c r="Q158" i="8" s="1"/>
  <c r="R158" i="8" s="1"/>
  <c r="V158" i="8" s="1"/>
  <c r="P159" i="8"/>
  <c r="Q159" i="8" s="1"/>
  <c r="R159" i="8" s="1"/>
  <c r="V159" i="8" s="1"/>
  <c r="P160" i="8"/>
  <c r="Q160" i="8" s="1"/>
  <c r="R160" i="8" s="1"/>
  <c r="V160" i="8" s="1"/>
  <c r="P161" i="8"/>
  <c r="P162" i="8"/>
  <c r="P163" i="8"/>
  <c r="Q163" i="8" s="1"/>
  <c r="R163" i="8" s="1"/>
  <c r="V163" i="8" s="1"/>
  <c r="P164" i="8"/>
  <c r="Q164" i="8" s="1"/>
  <c r="R164" i="8" s="1"/>
  <c r="V164" i="8" s="1"/>
  <c r="P165" i="8"/>
  <c r="P166" i="8"/>
  <c r="Q166" i="8" s="1"/>
  <c r="R166" i="8" s="1"/>
  <c r="V166" i="8" s="1"/>
  <c r="P167" i="8"/>
  <c r="Q167" i="8" s="1"/>
  <c r="R167" i="8" s="1"/>
  <c r="V167" i="8" s="1"/>
  <c r="P168" i="8"/>
  <c r="Q168" i="8" s="1"/>
  <c r="R168" i="8" s="1"/>
  <c r="V168" i="8" s="1"/>
  <c r="P169" i="8"/>
  <c r="P170" i="8"/>
  <c r="Q170" i="8" s="1"/>
  <c r="R170" i="8" s="1"/>
  <c r="V170" i="8" s="1"/>
  <c r="P171" i="8"/>
  <c r="Q171" i="8" s="1"/>
  <c r="R171" i="8" s="1"/>
  <c r="V171" i="8" s="1"/>
  <c r="P172" i="8"/>
  <c r="Q172" i="8" s="1"/>
  <c r="R172" i="8" s="1"/>
  <c r="V172" i="8" s="1"/>
  <c r="P173" i="8"/>
  <c r="P174" i="8"/>
  <c r="Q174" i="8" s="1"/>
  <c r="R174" i="8" s="1"/>
  <c r="V174" i="8" s="1"/>
  <c r="P175" i="8"/>
  <c r="Q175" i="8" s="1"/>
  <c r="R175" i="8" s="1"/>
  <c r="V175" i="8" s="1"/>
  <c r="P176" i="8"/>
  <c r="P177" i="8"/>
  <c r="Q177" i="8" s="1"/>
  <c r="R177" i="8" s="1"/>
  <c r="V177" i="8" s="1"/>
  <c r="P178" i="8"/>
  <c r="Q178" i="8" s="1"/>
  <c r="R178" i="8" s="1"/>
  <c r="V178" i="8" s="1"/>
  <c r="P179" i="8"/>
  <c r="Q179" i="8" s="1"/>
  <c r="P180" i="8"/>
  <c r="Q180" i="8" s="1"/>
  <c r="R180" i="8" s="1"/>
  <c r="V180" i="8" s="1"/>
  <c r="P181" i="8"/>
  <c r="Q181" i="8" s="1"/>
  <c r="R181" i="8" s="1"/>
  <c r="V181" i="8" s="1"/>
  <c r="P182" i="8"/>
  <c r="Q182" i="8" s="1"/>
  <c r="R182" i="8" s="1"/>
  <c r="V182" i="8" s="1"/>
  <c r="P183" i="8"/>
  <c r="Q183" i="8" s="1"/>
  <c r="R183" i="8" s="1"/>
  <c r="V183" i="8" s="1"/>
  <c r="P184" i="8"/>
  <c r="Q184" i="8" s="1"/>
  <c r="R184" i="8" s="1"/>
  <c r="V184" i="8" s="1"/>
  <c r="P185" i="8"/>
  <c r="P186" i="8"/>
  <c r="Q186" i="8" s="1"/>
  <c r="R186" i="8" s="1"/>
  <c r="V186" i="8" s="1"/>
  <c r="P187" i="8"/>
  <c r="Q187" i="8" s="1"/>
  <c r="R187" i="8" s="1"/>
  <c r="V187" i="8" s="1"/>
  <c r="P188" i="8"/>
  <c r="P189" i="8"/>
  <c r="P190" i="8"/>
  <c r="Q190" i="8" s="1"/>
  <c r="R190" i="8" s="1"/>
  <c r="V190" i="8" s="1"/>
  <c r="P191" i="8"/>
  <c r="Q191" i="8" s="1"/>
  <c r="R191" i="8" s="1"/>
  <c r="V191" i="8" s="1"/>
  <c r="P192" i="8"/>
  <c r="P193" i="8"/>
  <c r="Q193" i="8" s="1"/>
  <c r="R193" i="8" s="1"/>
  <c r="V193" i="8" s="1"/>
  <c r="P194" i="8"/>
  <c r="Q194" i="8" s="1"/>
  <c r="R194" i="8" s="1"/>
  <c r="V194" i="8" s="1"/>
  <c r="P195" i="8"/>
  <c r="Q195" i="8" s="1"/>
  <c r="R195" i="8" s="1"/>
  <c r="V195" i="8" s="1"/>
  <c r="P196" i="8"/>
  <c r="Q196" i="8" s="1"/>
  <c r="R196" i="8" s="1"/>
  <c r="V196" i="8" s="1"/>
  <c r="P197" i="8"/>
  <c r="P198" i="8"/>
  <c r="Q198" i="8" s="1"/>
  <c r="R198" i="8" s="1"/>
  <c r="V198" i="8" s="1"/>
  <c r="P199" i="8"/>
  <c r="Q199" i="8" s="1"/>
  <c r="R199" i="8" s="1"/>
  <c r="V199" i="8" s="1"/>
  <c r="P200" i="8"/>
  <c r="Q200" i="8" s="1"/>
  <c r="R200" i="8" s="1"/>
  <c r="V200" i="8" s="1"/>
  <c r="P201" i="8"/>
  <c r="P202" i="8"/>
  <c r="Q202" i="8" s="1"/>
  <c r="R202" i="8" s="1"/>
  <c r="V202" i="8" s="1"/>
  <c r="P203" i="8"/>
  <c r="Q203" i="8" s="1"/>
  <c r="R203" i="8" s="1"/>
  <c r="V203" i="8" s="1"/>
  <c r="P204" i="8"/>
  <c r="Q204" i="8" s="1"/>
  <c r="R204" i="8" s="1"/>
  <c r="V204" i="8" s="1"/>
  <c r="P205" i="8"/>
  <c r="P206" i="8"/>
  <c r="P207" i="8"/>
  <c r="Q207" i="8" s="1"/>
  <c r="R207" i="8" s="1"/>
  <c r="V207" i="8" s="1"/>
  <c r="P208" i="8"/>
  <c r="Q208" i="8" s="1"/>
  <c r="R208" i="8" s="1"/>
  <c r="V208" i="8" s="1"/>
  <c r="P209" i="8"/>
  <c r="P210" i="8"/>
  <c r="Q210" i="8" s="1"/>
  <c r="R210" i="8" s="1"/>
  <c r="V210" i="8" s="1"/>
  <c r="P211" i="8"/>
  <c r="Q211" i="8" s="1"/>
  <c r="R211" i="8" s="1"/>
  <c r="V211" i="8" s="1"/>
  <c r="P212" i="8"/>
  <c r="Q212" i="8" s="1"/>
  <c r="R212" i="8" s="1"/>
  <c r="V212" i="8" s="1"/>
  <c r="P213" i="8"/>
  <c r="Q213" i="8" s="1"/>
  <c r="R213" i="8" s="1"/>
  <c r="V213" i="8" s="1"/>
  <c r="P214" i="8"/>
  <c r="Q214" i="8" s="1"/>
  <c r="R214" i="8" s="1"/>
  <c r="V214" i="8" s="1"/>
  <c r="P215" i="8"/>
  <c r="Q215" i="8" s="1"/>
  <c r="R215" i="8" s="1"/>
  <c r="V215" i="8" s="1"/>
  <c r="P216" i="8"/>
  <c r="Q216" i="8" s="1"/>
  <c r="R216" i="8" s="1"/>
  <c r="V216" i="8" s="1"/>
  <c r="P217" i="8"/>
  <c r="P218" i="8"/>
  <c r="P219" i="8"/>
  <c r="Q219" i="8" s="1"/>
  <c r="R219" i="8" s="1"/>
  <c r="V219" i="8" s="1"/>
  <c r="P220" i="8"/>
  <c r="Q220" i="8" s="1"/>
  <c r="R220" i="8" s="1"/>
  <c r="V220" i="8" s="1"/>
  <c r="P221" i="8"/>
  <c r="P222" i="8"/>
  <c r="Q222" i="8" s="1"/>
  <c r="R222" i="8" s="1"/>
  <c r="V222" i="8" s="1"/>
  <c r="P223" i="8"/>
  <c r="Q223" i="8" s="1"/>
  <c r="R223" i="8" s="1"/>
  <c r="V223" i="8" s="1"/>
  <c r="P224" i="8"/>
  <c r="P225" i="8"/>
  <c r="P226" i="8"/>
  <c r="Q226" i="8" s="1"/>
  <c r="R226" i="8" s="1"/>
  <c r="V226" i="8" s="1"/>
  <c r="P227" i="8"/>
  <c r="Q227" i="8" s="1"/>
  <c r="R227" i="8" s="1"/>
  <c r="V227" i="8" s="1"/>
  <c r="P228" i="8"/>
  <c r="Q228" i="8" s="1"/>
  <c r="R228" i="8" s="1"/>
  <c r="V228" i="8" s="1"/>
  <c r="P229" i="8"/>
  <c r="P230" i="8"/>
  <c r="Q230" i="8" s="1"/>
  <c r="R230" i="8" s="1"/>
  <c r="V230" i="8" s="1"/>
  <c r="P231" i="8"/>
  <c r="Q231" i="8" s="1"/>
  <c r="R231" i="8" s="1"/>
  <c r="V231" i="8" s="1"/>
  <c r="P232" i="8"/>
  <c r="Q232" i="8" s="1"/>
  <c r="R232" i="8" s="1"/>
  <c r="V232" i="8" s="1"/>
  <c r="P233" i="8"/>
  <c r="P234" i="8"/>
  <c r="P235" i="8"/>
  <c r="Q235" i="8" s="1"/>
  <c r="R235" i="8" s="1"/>
  <c r="V235" i="8" s="1"/>
  <c r="P236" i="8"/>
  <c r="Q236" i="8" s="1"/>
  <c r="R236" i="8" s="1"/>
  <c r="V236" i="8" s="1"/>
  <c r="P237" i="8"/>
  <c r="P238" i="8"/>
  <c r="Q238" i="8" s="1"/>
  <c r="R238" i="8" s="1"/>
  <c r="V238" i="8" s="1"/>
  <c r="P239" i="8"/>
  <c r="Q239" i="8" s="1"/>
  <c r="R239" i="8" s="1"/>
  <c r="V239" i="8" s="1"/>
  <c r="P240" i="8"/>
  <c r="Q240" i="8" s="1"/>
  <c r="R240" i="8" s="1"/>
  <c r="V240" i="8" s="1"/>
  <c r="P241" i="8"/>
  <c r="P242" i="8"/>
  <c r="Q242" i="8" s="1"/>
  <c r="R242" i="8" s="1"/>
  <c r="V242" i="8" s="1"/>
  <c r="P243" i="8"/>
  <c r="P244" i="8"/>
  <c r="Q244" i="8" s="1"/>
  <c r="R244" i="8" s="1"/>
  <c r="V244" i="8" s="1"/>
  <c r="P245" i="8"/>
  <c r="Q245" i="8" s="1"/>
  <c r="R245" i="8" s="1"/>
  <c r="V245" i="8" s="1"/>
  <c r="P246" i="8"/>
  <c r="Q246" i="8" s="1"/>
  <c r="R246" i="8" s="1"/>
  <c r="V246" i="8" s="1"/>
  <c r="P247" i="8"/>
  <c r="Q247" i="8" s="1"/>
  <c r="R247" i="8" s="1"/>
  <c r="V247" i="8" s="1"/>
  <c r="P248" i="8"/>
  <c r="P249" i="8"/>
  <c r="P250" i="8"/>
  <c r="Q250" i="8" s="1"/>
  <c r="R250" i="8" s="1"/>
  <c r="V250" i="8" s="1"/>
  <c r="P251" i="8"/>
  <c r="Q251" i="8" s="1"/>
  <c r="R251" i="8" s="1"/>
  <c r="V251" i="8" s="1"/>
  <c r="P252" i="8"/>
  <c r="Q252" i="8" s="1"/>
  <c r="R252" i="8" s="1"/>
  <c r="V252" i="8" s="1"/>
  <c r="P253" i="8"/>
  <c r="P254" i="8"/>
  <c r="Q254" i="8" s="1"/>
  <c r="R254" i="8" s="1"/>
  <c r="V254" i="8" s="1"/>
  <c r="P255" i="8"/>
  <c r="Q255" i="8" s="1"/>
  <c r="R255" i="8" s="1"/>
  <c r="V255" i="8" s="1"/>
  <c r="P256" i="8"/>
  <c r="Q256" i="8" s="1"/>
  <c r="R256" i="8" s="1"/>
  <c r="V256" i="8" s="1"/>
  <c r="P257" i="8"/>
  <c r="Q257" i="8" s="1"/>
  <c r="R257" i="8" s="1"/>
  <c r="V257" i="8" s="1"/>
  <c r="P258" i="8"/>
  <c r="Q258" i="8" s="1"/>
  <c r="R258" i="8" s="1"/>
  <c r="V258" i="8" s="1"/>
  <c r="P259" i="8"/>
  <c r="P260" i="8"/>
  <c r="Q260" i="8" s="1"/>
  <c r="R260" i="8" s="1"/>
  <c r="V260" i="8" s="1"/>
  <c r="P261" i="8"/>
  <c r="Q261" i="8" s="1"/>
  <c r="R261" i="8" s="1"/>
  <c r="V261" i="8" s="1"/>
  <c r="P262" i="8"/>
  <c r="Q262" i="8" s="1"/>
  <c r="R262" i="8" s="1"/>
  <c r="V262" i="8" s="1"/>
  <c r="P263" i="8"/>
  <c r="Q263" i="8" s="1"/>
  <c r="R263" i="8" s="1"/>
  <c r="V263" i="8" s="1"/>
  <c r="P264" i="8"/>
  <c r="Q264" i="8" s="1"/>
  <c r="R264" i="8" s="1"/>
  <c r="V264" i="8" s="1"/>
  <c r="P265" i="8"/>
  <c r="P266" i="8"/>
  <c r="P267" i="8"/>
  <c r="Q267" i="8" s="1"/>
  <c r="R267" i="8" s="1"/>
  <c r="V267" i="8" s="1"/>
  <c r="P268" i="8"/>
  <c r="Q268" i="8" s="1"/>
  <c r="R268" i="8" s="1"/>
  <c r="V268" i="8" s="1"/>
  <c r="P269" i="8"/>
  <c r="P270" i="8"/>
  <c r="Q270" i="8" s="1"/>
  <c r="R270" i="8" s="1"/>
  <c r="V270" i="8" s="1"/>
  <c r="P271" i="8"/>
  <c r="Q271" i="8" s="1"/>
  <c r="R271" i="8" s="1"/>
  <c r="V271" i="8" s="1"/>
  <c r="P272" i="8"/>
  <c r="Q272" i="8" s="1"/>
  <c r="R272" i="8" s="1"/>
  <c r="V272" i="8" s="1"/>
  <c r="P273" i="8"/>
  <c r="P274" i="8"/>
  <c r="Q274" i="8" s="1"/>
  <c r="R274" i="8" s="1"/>
  <c r="V274" i="8" s="1"/>
  <c r="P275" i="8"/>
  <c r="Q275" i="8" s="1"/>
  <c r="R275" i="8" s="1"/>
  <c r="V275" i="8" s="1"/>
  <c r="P276" i="8"/>
  <c r="Q276" i="8" s="1"/>
  <c r="R276" i="8" s="1"/>
  <c r="V276" i="8" s="1"/>
  <c r="P277" i="8"/>
  <c r="P28" i="8"/>
  <c r="I23" i="9"/>
  <c r="D6" i="9"/>
  <c r="P277" i="9"/>
  <c r="Q277" i="9" s="1"/>
  <c r="R277" i="9" s="1"/>
  <c r="V277" i="9" s="1"/>
  <c r="K277" i="9"/>
  <c r="L277" i="9" s="1"/>
  <c r="P276" i="9"/>
  <c r="Q276" i="9" s="1"/>
  <c r="R276" i="9" s="1"/>
  <c r="V276" i="9" s="1"/>
  <c r="K276" i="9"/>
  <c r="L276" i="9" s="1"/>
  <c r="P275" i="9"/>
  <c r="Q275" i="9" s="1"/>
  <c r="R275" i="9" s="1"/>
  <c r="V275" i="9" s="1"/>
  <c r="K275" i="9"/>
  <c r="L275" i="9" s="1"/>
  <c r="P274" i="9"/>
  <c r="Q274" i="9" s="1"/>
  <c r="R274" i="9" s="1"/>
  <c r="V274" i="9" s="1"/>
  <c r="L274" i="9"/>
  <c r="K274" i="9"/>
  <c r="P273" i="9"/>
  <c r="Q273" i="9" s="1"/>
  <c r="R273" i="9" s="1"/>
  <c r="V273" i="9" s="1"/>
  <c r="K273" i="9"/>
  <c r="L273" i="9" s="1"/>
  <c r="Q272" i="9"/>
  <c r="R272" i="9" s="1"/>
  <c r="V272" i="9" s="1"/>
  <c r="P272" i="9"/>
  <c r="K272" i="9"/>
  <c r="L272" i="9" s="1"/>
  <c r="P271" i="9"/>
  <c r="Q271" i="9" s="1"/>
  <c r="R271" i="9" s="1"/>
  <c r="V271" i="9" s="1"/>
  <c r="K271" i="9"/>
  <c r="L271" i="9" s="1"/>
  <c r="P270" i="9"/>
  <c r="Q270" i="9" s="1"/>
  <c r="R270" i="9" s="1"/>
  <c r="V270" i="9" s="1"/>
  <c r="K270" i="9"/>
  <c r="L270" i="9" s="1"/>
  <c r="P269" i="9"/>
  <c r="Q269" i="9" s="1"/>
  <c r="R269" i="9" s="1"/>
  <c r="V269" i="9" s="1"/>
  <c r="K269" i="9"/>
  <c r="L269" i="9" s="1"/>
  <c r="P268" i="9"/>
  <c r="Q268" i="9" s="1"/>
  <c r="R268" i="9" s="1"/>
  <c r="V268" i="9" s="1"/>
  <c r="K268" i="9"/>
  <c r="L268" i="9" s="1"/>
  <c r="P267" i="9"/>
  <c r="Q267" i="9" s="1"/>
  <c r="R267" i="9" s="1"/>
  <c r="V267" i="9" s="1"/>
  <c r="K267" i="9"/>
  <c r="L267" i="9" s="1"/>
  <c r="Q266" i="9"/>
  <c r="R266" i="9" s="1"/>
  <c r="V266" i="9" s="1"/>
  <c r="P266" i="9"/>
  <c r="K266" i="9"/>
  <c r="L266" i="9" s="1"/>
  <c r="P265" i="9"/>
  <c r="Q265" i="9" s="1"/>
  <c r="R265" i="9" s="1"/>
  <c r="V265" i="9" s="1"/>
  <c r="K265" i="9"/>
  <c r="L265" i="9" s="1"/>
  <c r="P264" i="9"/>
  <c r="Q264" i="9" s="1"/>
  <c r="R264" i="9" s="1"/>
  <c r="V264" i="9" s="1"/>
  <c r="K264" i="9"/>
  <c r="L264" i="9" s="1"/>
  <c r="P263" i="9"/>
  <c r="Q263" i="9" s="1"/>
  <c r="R263" i="9" s="1"/>
  <c r="V263" i="9" s="1"/>
  <c r="K263" i="9"/>
  <c r="L263" i="9" s="1"/>
  <c r="P262" i="9"/>
  <c r="Q262" i="9" s="1"/>
  <c r="R262" i="9" s="1"/>
  <c r="V262" i="9" s="1"/>
  <c r="L262" i="9"/>
  <c r="K262" i="9"/>
  <c r="P261" i="9"/>
  <c r="Q261" i="9" s="1"/>
  <c r="R261" i="9" s="1"/>
  <c r="V261" i="9" s="1"/>
  <c r="K261" i="9"/>
  <c r="L261" i="9" s="1"/>
  <c r="P260" i="9"/>
  <c r="Q260" i="9" s="1"/>
  <c r="R260" i="9" s="1"/>
  <c r="V260" i="9" s="1"/>
  <c r="K260" i="9"/>
  <c r="L260" i="9" s="1"/>
  <c r="P259" i="9"/>
  <c r="Q259" i="9" s="1"/>
  <c r="R259" i="9" s="1"/>
  <c r="V259" i="9" s="1"/>
  <c r="K259" i="9"/>
  <c r="L259" i="9" s="1"/>
  <c r="Q258" i="9"/>
  <c r="R258" i="9" s="1"/>
  <c r="V258" i="9" s="1"/>
  <c r="P258" i="9"/>
  <c r="K258" i="9"/>
  <c r="L258" i="9" s="1"/>
  <c r="P257" i="9"/>
  <c r="Q257" i="9" s="1"/>
  <c r="R257" i="9" s="1"/>
  <c r="V257" i="9" s="1"/>
  <c r="K257" i="9"/>
  <c r="L257" i="9" s="1"/>
  <c r="P256" i="9"/>
  <c r="Q256" i="9" s="1"/>
  <c r="R256" i="9" s="1"/>
  <c r="V256" i="9" s="1"/>
  <c r="K256" i="9"/>
  <c r="L256" i="9" s="1"/>
  <c r="R255" i="9"/>
  <c r="V255" i="9" s="1"/>
  <c r="P255" i="9"/>
  <c r="Q255" i="9" s="1"/>
  <c r="K255" i="9"/>
  <c r="L255" i="9" s="1"/>
  <c r="P254" i="9"/>
  <c r="Q254" i="9" s="1"/>
  <c r="R254" i="9" s="1"/>
  <c r="V254" i="9" s="1"/>
  <c r="K254" i="9"/>
  <c r="L254" i="9" s="1"/>
  <c r="Q253" i="9"/>
  <c r="R253" i="9" s="1"/>
  <c r="V253" i="9" s="1"/>
  <c r="P253" i="9"/>
  <c r="K253" i="9"/>
  <c r="L253" i="9" s="1"/>
  <c r="P252" i="9"/>
  <c r="Q252" i="9" s="1"/>
  <c r="R252" i="9" s="1"/>
  <c r="V252" i="9" s="1"/>
  <c r="K252" i="9"/>
  <c r="L252" i="9" s="1"/>
  <c r="P251" i="9"/>
  <c r="Q251" i="9" s="1"/>
  <c r="R251" i="9" s="1"/>
  <c r="V251" i="9" s="1"/>
  <c r="K251" i="9"/>
  <c r="L251" i="9" s="1"/>
  <c r="Q250" i="9"/>
  <c r="R250" i="9" s="1"/>
  <c r="V250" i="9" s="1"/>
  <c r="P250" i="9"/>
  <c r="K250" i="9"/>
  <c r="L250" i="9" s="1"/>
  <c r="P249" i="9"/>
  <c r="Q249" i="9" s="1"/>
  <c r="R249" i="9" s="1"/>
  <c r="V249" i="9" s="1"/>
  <c r="L249" i="9"/>
  <c r="K249" i="9"/>
  <c r="P248" i="9"/>
  <c r="Q248" i="9" s="1"/>
  <c r="R248" i="9" s="1"/>
  <c r="V248" i="9" s="1"/>
  <c r="K248" i="9"/>
  <c r="L248" i="9" s="1"/>
  <c r="Q247" i="9"/>
  <c r="R247" i="9" s="1"/>
  <c r="V247" i="9" s="1"/>
  <c r="P247" i="9"/>
  <c r="K247" i="9"/>
  <c r="L247" i="9" s="1"/>
  <c r="P246" i="9"/>
  <c r="Q246" i="9" s="1"/>
  <c r="R246" i="9" s="1"/>
  <c r="V246" i="9" s="1"/>
  <c r="K246" i="9"/>
  <c r="L246" i="9" s="1"/>
  <c r="P245" i="9"/>
  <c r="Q245" i="9" s="1"/>
  <c r="R245" i="9" s="1"/>
  <c r="V245" i="9" s="1"/>
  <c r="K245" i="9"/>
  <c r="L245" i="9" s="1"/>
  <c r="R244" i="9"/>
  <c r="V244" i="9" s="1"/>
  <c r="P244" i="9"/>
  <c r="Q244" i="9" s="1"/>
  <c r="K244" i="9"/>
  <c r="L244" i="9" s="1"/>
  <c r="P243" i="9"/>
  <c r="Q243" i="9" s="1"/>
  <c r="R243" i="9" s="1"/>
  <c r="V243" i="9" s="1"/>
  <c r="K243" i="9"/>
  <c r="L243" i="9" s="1"/>
  <c r="P242" i="9"/>
  <c r="Q242" i="9" s="1"/>
  <c r="R242" i="9" s="1"/>
  <c r="V242" i="9" s="1"/>
  <c r="K242" i="9"/>
  <c r="L242" i="9" s="1"/>
  <c r="Q241" i="9"/>
  <c r="R241" i="9" s="1"/>
  <c r="V241" i="9" s="1"/>
  <c r="P241" i="9"/>
  <c r="K241" i="9"/>
  <c r="L241" i="9" s="1"/>
  <c r="P240" i="9"/>
  <c r="Q240" i="9" s="1"/>
  <c r="R240" i="9" s="1"/>
  <c r="V240" i="9" s="1"/>
  <c r="K240" i="9"/>
  <c r="L240" i="9" s="1"/>
  <c r="Q239" i="9"/>
  <c r="R239" i="9" s="1"/>
  <c r="V239" i="9" s="1"/>
  <c r="P239" i="9"/>
  <c r="K239" i="9"/>
  <c r="L239" i="9" s="1"/>
  <c r="P238" i="9"/>
  <c r="Q238" i="9" s="1"/>
  <c r="R238" i="9" s="1"/>
  <c r="V238" i="9" s="1"/>
  <c r="K238" i="9"/>
  <c r="L238" i="9" s="1"/>
  <c r="P237" i="9"/>
  <c r="Q237" i="9" s="1"/>
  <c r="R237" i="9" s="1"/>
  <c r="V237" i="9" s="1"/>
  <c r="K237" i="9"/>
  <c r="L237" i="9" s="1"/>
  <c r="P236" i="9"/>
  <c r="Q236" i="9" s="1"/>
  <c r="R236" i="9" s="1"/>
  <c r="V236" i="9" s="1"/>
  <c r="K236" i="9"/>
  <c r="L236" i="9" s="1"/>
  <c r="P235" i="9"/>
  <c r="Q235" i="9" s="1"/>
  <c r="R235" i="9" s="1"/>
  <c r="V235" i="9" s="1"/>
  <c r="K235" i="9"/>
  <c r="L235" i="9" s="1"/>
  <c r="P234" i="9"/>
  <c r="Q234" i="9" s="1"/>
  <c r="R234" i="9" s="1"/>
  <c r="V234" i="9" s="1"/>
  <c r="K234" i="9"/>
  <c r="L234" i="9" s="1"/>
  <c r="P233" i="9"/>
  <c r="Q233" i="9" s="1"/>
  <c r="R233" i="9" s="1"/>
  <c r="V233" i="9" s="1"/>
  <c r="K233" i="9"/>
  <c r="L233" i="9" s="1"/>
  <c r="P232" i="9"/>
  <c r="Q232" i="9" s="1"/>
  <c r="R232" i="9" s="1"/>
  <c r="V232" i="9" s="1"/>
  <c r="K232" i="9"/>
  <c r="L232" i="9" s="1"/>
  <c r="P231" i="9"/>
  <c r="Q231" i="9" s="1"/>
  <c r="R231" i="9" s="1"/>
  <c r="V231" i="9" s="1"/>
  <c r="K231" i="9"/>
  <c r="L231" i="9" s="1"/>
  <c r="P230" i="9"/>
  <c r="Q230" i="9" s="1"/>
  <c r="R230" i="9" s="1"/>
  <c r="V230" i="9" s="1"/>
  <c r="K230" i="9"/>
  <c r="L230" i="9" s="1"/>
  <c r="P229" i="9"/>
  <c r="Q229" i="9" s="1"/>
  <c r="R229" i="9" s="1"/>
  <c r="V229" i="9" s="1"/>
  <c r="K229" i="9"/>
  <c r="L229" i="9" s="1"/>
  <c r="R228" i="9"/>
  <c r="V228" i="9" s="1"/>
  <c r="P228" i="9"/>
  <c r="Q228" i="9" s="1"/>
  <c r="K228" i="9"/>
  <c r="L228" i="9" s="1"/>
  <c r="Q227" i="9"/>
  <c r="R227" i="9" s="1"/>
  <c r="V227" i="9" s="1"/>
  <c r="P227" i="9"/>
  <c r="K227" i="9"/>
  <c r="L227" i="9" s="1"/>
  <c r="P226" i="9"/>
  <c r="Q226" i="9" s="1"/>
  <c r="R226" i="9" s="1"/>
  <c r="V226" i="9" s="1"/>
  <c r="K226" i="9"/>
  <c r="L226" i="9" s="1"/>
  <c r="P225" i="9"/>
  <c r="Q225" i="9" s="1"/>
  <c r="R225" i="9" s="1"/>
  <c r="V225" i="9" s="1"/>
  <c r="K225" i="9"/>
  <c r="L225" i="9" s="1"/>
  <c r="P224" i="9"/>
  <c r="Q224" i="9" s="1"/>
  <c r="R224" i="9" s="1"/>
  <c r="V224" i="9" s="1"/>
  <c r="K224" i="9"/>
  <c r="L224" i="9" s="1"/>
  <c r="P223" i="9"/>
  <c r="Q223" i="9" s="1"/>
  <c r="R223" i="9" s="1"/>
  <c r="V223" i="9" s="1"/>
  <c r="K223" i="9"/>
  <c r="L223" i="9" s="1"/>
  <c r="Q222" i="9"/>
  <c r="R222" i="9" s="1"/>
  <c r="V222" i="9" s="1"/>
  <c r="P222" i="9"/>
  <c r="K222" i="9"/>
  <c r="L222" i="9" s="1"/>
  <c r="P221" i="9"/>
  <c r="Q221" i="9" s="1"/>
  <c r="R221" i="9" s="1"/>
  <c r="V221" i="9" s="1"/>
  <c r="K221" i="9"/>
  <c r="L221" i="9" s="1"/>
  <c r="P220" i="9"/>
  <c r="Q220" i="9" s="1"/>
  <c r="R220" i="9" s="1"/>
  <c r="V220" i="9" s="1"/>
  <c r="K220" i="9"/>
  <c r="L220" i="9" s="1"/>
  <c r="Q219" i="9"/>
  <c r="R219" i="9" s="1"/>
  <c r="V219" i="9" s="1"/>
  <c r="P219" i="9"/>
  <c r="K219" i="9"/>
  <c r="L219" i="9" s="1"/>
  <c r="P218" i="9"/>
  <c r="Q218" i="9" s="1"/>
  <c r="R218" i="9" s="1"/>
  <c r="V218" i="9" s="1"/>
  <c r="K218" i="9"/>
  <c r="L218" i="9" s="1"/>
  <c r="P217" i="9"/>
  <c r="Q217" i="9" s="1"/>
  <c r="R217" i="9" s="1"/>
  <c r="V217" i="9" s="1"/>
  <c r="K217" i="9"/>
  <c r="L217" i="9" s="1"/>
  <c r="P216" i="9"/>
  <c r="Q216" i="9" s="1"/>
  <c r="R216" i="9" s="1"/>
  <c r="V216" i="9" s="1"/>
  <c r="K216" i="9"/>
  <c r="L216" i="9" s="1"/>
  <c r="P215" i="9"/>
  <c r="Q215" i="9" s="1"/>
  <c r="R215" i="9" s="1"/>
  <c r="V215" i="9" s="1"/>
  <c r="K215" i="9"/>
  <c r="L215" i="9" s="1"/>
  <c r="P214" i="9"/>
  <c r="Q214" i="9" s="1"/>
  <c r="R214" i="9" s="1"/>
  <c r="V214" i="9" s="1"/>
  <c r="K214" i="9"/>
  <c r="L214" i="9" s="1"/>
  <c r="P213" i="9"/>
  <c r="Q213" i="9" s="1"/>
  <c r="R213" i="9" s="1"/>
  <c r="V213" i="9" s="1"/>
  <c r="K213" i="9"/>
  <c r="L213" i="9" s="1"/>
  <c r="P212" i="9"/>
  <c r="Q212" i="9" s="1"/>
  <c r="R212" i="9" s="1"/>
  <c r="V212" i="9" s="1"/>
  <c r="K212" i="9"/>
  <c r="L212" i="9" s="1"/>
  <c r="P211" i="9"/>
  <c r="Q211" i="9" s="1"/>
  <c r="R211" i="9" s="1"/>
  <c r="V211" i="9" s="1"/>
  <c r="K211" i="9"/>
  <c r="L211" i="9" s="1"/>
  <c r="P210" i="9"/>
  <c r="Q210" i="9" s="1"/>
  <c r="R210" i="9" s="1"/>
  <c r="V210" i="9" s="1"/>
  <c r="K210" i="9"/>
  <c r="L210" i="9" s="1"/>
  <c r="P209" i="9"/>
  <c r="Q209" i="9" s="1"/>
  <c r="R209" i="9" s="1"/>
  <c r="V209" i="9" s="1"/>
  <c r="K209" i="9"/>
  <c r="L209" i="9" s="1"/>
  <c r="Q208" i="9"/>
  <c r="R208" i="9" s="1"/>
  <c r="V208" i="9" s="1"/>
  <c r="P208" i="9"/>
  <c r="K208" i="9"/>
  <c r="L208" i="9" s="1"/>
  <c r="P207" i="9"/>
  <c r="Q207" i="9" s="1"/>
  <c r="R207" i="9" s="1"/>
  <c r="V207" i="9" s="1"/>
  <c r="K207" i="9"/>
  <c r="L207" i="9" s="1"/>
  <c r="P206" i="9"/>
  <c r="Q206" i="9" s="1"/>
  <c r="R206" i="9" s="1"/>
  <c r="V206" i="9" s="1"/>
  <c r="K206" i="9"/>
  <c r="L206" i="9" s="1"/>
  <c r="P205" i="9"/>
  <c r="Q205" i="9" s="1"/>
  <c r="R205" i="9" s="1"/>
  <c r="V205" i="9" s="1"/>
  <c r="K205" i="9"/>
  <c r="L205" i="9" s="1"/>
  <c r="P204" i="9"/>
  <c r="Q204" i="9" s="1"/>
  <c r="R204" i="9" s="1"/>
  <c r="V204" i="9" s="1"/>
  <c r="K204" i="9"/>
  <c r="L204" i="9" s="1"/>
  <c r="P203" i="9"/>
  <c r="Q203" i="9" s="1"/>
  <c r="R203" i="9" s="1"/>
  <c r="V203" i="9" s="1"/>
  <c r="K203" i="9"/>
  <c r="L203" i="9" s="1"/>
  <c r="P202" i="9"/>
  <c r="Q202" i="9" s="1"/>
  <c r="R202" i="9" s="1"/>
  <c r="V202" i="9" s="1"/>
  <c r="K202" i="9"/>
  <c r="L202" i="9" s="1"/>
  <c r="R201" i="9"/>
  <c r="V201" i="9" s="1"/>
  <c r="P201" i="9"/>
  <c r="Q201" i="9" s="1"/>
  <c r="K201" i="9"/>
  <c r="L201" i="9" s="1"/>
  <c r="P200" i="9"/>
  <c r="Q200" i="9" s="1"/>
  <c r="R200" i="9" s="1"/>
  <c r="V200" i="9" s="1"/>
  <c r="K200" i="9"/>
  <c r="L200" i="9" s="1"/>
  <c r="P199" i="9"/>
  <c r="Q199" i="9" s="1"/>
  <c r="R199" i="9" s="1"/>
  <c r="V199" i="9" s="1"/>
  <c r="K199" i="9"/>
  <c r="L199" i="9" s="1"/>
  <c r="Q198" i="9"/>
  <c r="R198" i="9" s="1"/>
  <c r="V198" i="9" s="1"/>
  <c r="P198" i="9"/>
  <c r="K198" i="9"/>
  <c r="L198" i="9" s="1"/>
  <c r="P197" i="9"/>
  <c r="Q197" i="9" s="1"/>
  <c r="R197" i="9" s="1"/>
  <c r="V197" i="9" s="1"/>
  <c r="K197" i="9"/>
  <c r="L197" i="9" s="1"/>
  <c r="Q196" i="9"/>
  <c r="R196" i="9" s="1"/>
  <c r="V196" i="9" s="1"/>
  <c r="P196" i="9"/>
  <c r="K196" i="9"/>
  <c r="L196" i="9" s="1"/>
  <c r="P195" i="9"/>
  <c r="Q195" i="9" s="1"/>
  <c r="R195" i="9" s="1"/>
  <c r="V195" i="9" s="1"/>
  <c r="K195" i="9"/>
  <c r="L195" i="9" s="1"/>
  <c r="P194" i="9"/>
  <c r="Q194" i="9" s="1"/>
  <c r="R194" i="9" s="1"/>
  <c r="V194" i="9" s="1"/>
  <c r="K194" i="9"/>
  <c r="L194" i="9" s="1"/>
  <c r="P193" i="9"/>
  <c r="Q193" i="9" s="1"/>
  <c r="R193" i="9" s="1"/>
  <c r="V193" i="9" s="1"/>
  <c r="K193" i="9"/>
  <c r="L193" i="9" s="1"/>
  <c r="P192" i="9"/>
  <c r="Q192" i="9" s="1"/>
  <c r="R192" i="9" s="1"/>
  <c r="V192" i="9" s="1"/>
  <c r="K192" i="9"/>
  <c r="L192" i="9" s="1"/>
  <c r="P191" i="9"/>
  <c r="Q191" i="9" s="1"/>
  <c r="R191" i="9" s="1"/>
  <c r="V191" i="9" s="1"/>
  <c r="K191" i="9"/>
  <c r="L191" i="9" s="1"/>
  <c r="P190" i="9"/>
  <c r="Q190" i="9" s="1"/>
  <c r="R190" i="9" s="1"/>
  <c r="V190" i="9" s="1"/>
  <c r="K190" i="9"/>
  <c r="L190" i="9" s="1"/>
  <c r="P189" i="9"/>
  <c r="Q189" i="9" s="1"/>
  <c r="R189" i="9" s="1"/>
  <c r="V189" i="9" s="1"/>
  <c r="K189" i="9"/>
  <c r="L189" i="9" s="1"/>
  <c r="P188" i="9"/>
  <c r="Q188" i="9" s="1"/>
  <c r="R188" i="9" s="1"/>
  <c r="V188" i="9" s="1"/>
  <c r="K188" i="9"/>
  <c r="L188" i="9" s="1"/>
  <c r="P187" i="9"/>
  <c r="Q187" i="9" s="1"/>
  <c r="R187" i="9" s="1"/>
  <c r="V187" i="9" s="1"/>
  <c r="K187" i="9"/>
  <c r="L187" i="9" s="1"/>
  <c r="P186" i="9"/>
  <c r="Q186" i="9" s="1"/>
  <c r="R186" i="9" s="1"/>
  <c r="V186" i="9" s="1"/>
  <c r="K186" i="9"/>
  <c r="L186" i="9" s="1"/>
  <c r="P185" i="9"/>
  <c r="Q185" i="9" s="1"/>
  <c r="R185" i="9" s="1"/>
  <c r="V185" i="9" s="1"/>
  <c r="K185" i="9"/>
  <c r="L185" i="9" s="1"/>
  <c r="P184" i="9"/>
  <c r="Q184" i="9" s="1"/>
  <c r="R184" i="9" s="1"/>
  <c r="V184" i="9" s="1"/>
  <c r="K184" i="9"/>
  <c r="L184" i="9" s="1"/>
  <c r="P183" i="9"/>
  <c r="Q183" i="9" s="1"/>
  <c r="R183" i="9" s="1"/>
  <c r="V183" i="9" s="1"/>
  <c r="K183" i="9"/>
  <c r="L183" i="9" s="1"/>
  <c r="P182" i="9"/>
  <c r="Q182" i="9" s="1"/>
  <c r="R182" i="9" s="1"/>
  <c r="V182" i="9" s="1"/>
  <c r="K182" i="9"/>
  <c r="L182" i="9" s="1"/>
  <c r="P181" i="9"/>
  <c r="Q181" i="9" s="1"/>
  <c r="R181" i="9" s="1"/>
  <c r="V181" i="9" s="1"/>
  <c r="K181" i="9"/>
  <c r="L181" i="9" s="1"/>
  <c r="P180" i="9"/>
  <c r="Q180" i="9" s="1"/>
  <c r="R180" i="9" s="1"/>
  <c r="V180" i="9" s="1"/>
  <c r="K180" i="9"/>
  <c r="L180" i="9" s="1"/>
  <c r="P179" i="9"/>
  <c r="Q179" i="9" s="1"/>
  <c r="R179" i="9" s="1"/>
  <c r="V179" i="9" s="1"/>
  <c r="K179" i="9"/>
  <c r="L179" i="9" s="1"/>
  <c r="P178" i="9"/>
  <c r="Q178" i="9" s="1"/>
  <c r="R178" i="9" s="1"/>
  <c r="V178" i="9" s="1"/>
  <c r="K178" i="9"/>
  <c r="L178" i="9" s="1"/>
  <c r="P177" i="9"/>
  <c r="Q177" i="9" s="1"/>
  <c r="R177" i="9" s="1"/>
  <c r="V177" i="9" s="1"/>
  <c r="K177" i="9"/>
  <c r="L177" i="9" s="1"/>
  <c r="P176" i="9"/>
  <c r="Q176" i="9" s="1"/>
  <c r="R176" i="9" s="1"/>
  <c r="V176" i="9" s="1"/>
  <c r="K176" i="9"/>
  <c r="L176" i="9" s="1"/>
  <c r="P175" i="9"/>
  <c r="Q175" i="9" s="1"/>
  <c r="R175" i="9" s="1"/>
  <c r="V175" i="9" s="1"/>
  <c r="K175" i="9"/>
  <c r="L175" i="9" s="1"/>
  <c r="P174" i="9"/>
  <c r="Q174" i="9" s="1"/>
  <c r="R174" i="9" s="1"/>
  <c r="V174" i="9" s="1"/>
  <c r="K174" i="9"/>
  <c r="L174" i="9" s="1"/>
  <c r="P173" i="9"/>
  <c r="Q173" i="9" s="1"/>
  <c r="R173" i="9" s="1"/>
  <c r="V173" i="9" s="1"/>
  <c r="K173" i="9"/>
  <c r="L173" i="9" s="1"/>
  <c r="P172" i="9"/>
  <c r="Q172" i="9" s="1"/>
  <c r="R172" i="9" s="1"/>
  <c r="V172" i="9" s="1"/>
  <c r="K172" i="9"/>
  <c r="L172" i="9" s="1"/>
  <c r="P171" i="9"/>
  <c r="Q171" i="9" s="1"/>
  <c r="R171" i="9" s="1"/>
  <c r="V171" i="9" s="1"/>
  <c r="K171" i="9"/>
  <c r="L171" i="9" s="1"/>
  <c r="P170" i="9"/>
  <c r="Q170" i="9" s="1"/>
  <c r="R170" i="9" s="1"/>
  <c r="V170" i="9" s="1"/>
  <c r="K170" i="9"/>
  <c r="L170" i="9" s="1"/>
  <c r="P169" i="9"/>
  <c r="Q169" i="9" s="1"/>
  <c r="R169" i="9" s="1"/>
  <c r="V169" i="9" s="1"/>
  <c r="K169" i="9"/>
  <c r="L169" i="9" s="1"/>
  <c r="P168" i="9"/>
  <c r="Q168" i="9" s="1"/>
  <c r="R168" i="9" s="1"/>
  <c r="V168" i="9" s="1"/>
  <c r="K168" i="9"/>
  <c r="L168" i="9" s="1"/>
  <c r="P167" i="9"/>
  <c r="Q167" i="9" s="1"/>
  <c r="R167" i="9" s="1"/>
  <c r="V167" i="9" s="1"/>
  <c r="K167" i="9"/>
  <c r="L167" i="9" s="1"/>
  <c r="P166" i="9"/>
  <c r="Q166" i="9" s="1"/>
  <c r="R166" i="9" s="1"/>
  <c r="V166" i="9" s="1"/>
  <c r="K166" i="9"/>
  <c r="L166" i="9" s="1"/>
  <c r="P165" i="9"/>
  <c r="Q165" i="9" s="1"/>
  <c r="R165" i="9" s="1"/>
  <c r="V165" i="9" s="1"/>
  <c r="K165" i="9"/>
  <c r="L165" i="9" s="1"/>
  <c r="P164" i="9"/>
  <c r="Q164" i="9" s="1"/>
  <c r="R164" i="9" s="1"/>
  <c r="V164" i="9" s="1"/>
  <c r="K164" i="9"/>
  <c r="L164" i="9" s="1"/>
  <c r="P163" i="9"/>
  <c r="Q163" i="9" s="1"/>
  <c r="R163" i="9" s="1"/>
  <c r="V163" i="9" s="1"/>
  <c r="K163" i="9"/>
  <c r="L163" i="9" s="1"/>
  <c r="P162" i="9"/>
  <c r="Q162" i="9" s="1"/>
  <c r="R162" i="9" s="1"/>
  <c r="V162" i="9" s="1"/>
  <c r="K162" i="9"/>
  <c r="L162" i="9" s="1"/>
  <c r="P161" i="9"/>
  <c r="Q161" i="9" s="1"/>
  <c r="R161" i="9" s="1"/>
  <c r="V161" i="9" s="1"/>
  <c r="K161" i="9"/>
  <c r="L161" i="9" s="1"/>
  <c r="P160" i="9"/>
  <c r="Q160" i="9" s="1"/>
  <c r="R160" i="9" s="1"/>
  <c r="V160" i="9" s="1"/>
  <c r="K160" i="9"/>
  <c r="L160" i="9" s="1"/>
  <c r="P159" i="9"/>
  <c r="Q159" i="9" s="1"/>
  <c r="R159" i="9" s="1"/>
  <c r="V159" i="9" s="1"/>
  <c r="K159" i="9"/>
  <c r="L159" i="9" s="1"/>
  <c r="P158" i="9"/>
  <c r="Q158" i="9" s="1"/>
  <c r="R158" i="9" s="1"/>
  <c r="V158" i="9" s="1"/>
  <c r="K158" i="9"/>
  <c r="L158" i="9" s="1"/>
  <c r="P157" i="9"/>
  <c r="Q157" i="9" s="1"/>
  <c r="R157" i="9" s="1"/>
  <c r="V157" i="9" s="1"/>
  <c r="K157" i="9"/>
  <c r="L157" i="9" s="1"/>
  <c r="P156" i="9"/>
  <c r="Q156" i="9" s="1"/>
  <c r="R156" i="9" s="1"/>
  <c r="V156" i="9" s="1"/>
  <c r="K156" i="9"/>
  <c r="L156" i="9" s="1"/>
  <c r="P155" i="9"/>
  <c r="Q155" i="9" s="1"/>
  <c r="R155" i="9" s="1"/>
  <c r="V155" i="9" s="1"/>
  <c r="K155" i="9"/>
  <c r="L155" i="9" s="1"/>
  <c r="P154" i="9"/>
  <c r="Q154" i="9" s="1"/>
  <c r="R154" i="9" s="1"/>
  <c r="V154" i="9" s="1"/>
  <c r="K154" i="9"/>
  <c r="L154" i="9" s="1"/>
  <c r="P153" i="9"/>
  <c r="Q153" i="9" s="1"/>
  <c r="R153" i="9" s="1"/>
  <c r="V153" i="9" s="1"/>
  <c r="K153" i="9"/>
  <c r="L153" i="9" s="1"/>
  <c r="P152" i="9"/>
  <c r="Q152" i="9" s="1"/>
  <c r="R152" i="9" s="1"/>
  <c r="V152" i="9" s="1"/>
  <c r="K152" i="9"/>
  <c r="L152" i="9" s="1"/>
  <c r="Q151" i="9"/>
  <c r="R151" i="9" s="1"/>
  <c r="V151" i="9" s="1"/>
  <c r="P151" i="9"/>
  <c r="K151" i="9"/>
  <c r="L151" i="9" s="1"/>
  <c r="P150" i="9"/>
  <c r="Q150" i="9" s="1"/>
  <c r="R150" i="9" s="1"/>
  <c r="V150" i="9" s="1"/>
  <c r="K150" i="9"/>
  <c r="L150" i="9" s="1"/>
  <c r="P149" i="9"/>
  <c r="Q149" i="9" s="1"/>
  <c r="R149" i="9" s="1"/>
  <c r="V149" i="9" s="1"/>
  <c r="K149" i="9"/>
  <c r="L149" i="9" s="1"/>
  <c r="Q148" i="9"/>
  <c r="R148" i="9" s="1"/>
  <c r="V148" i="9" s="1"/>
  <c r="P148" i="9"/>
  <c r="K148" i="9"/>
  <c r="L148" i="9" s="1"/>
  <c r="P147" i="9"/>
  <c r="Q147" i="9" s="1"/>
  <c r="R147" i="9" s="1"/>
  <c r="V147" i="9" s="1"/>
  <c r="K147" i="9"/>
  <c r="L147" i="9" s="1"/>
  <c r="P146" i="9"/>
  <c r="Q146" i="9" s="1"/>
  <c r="R146" i="9" s="1"/>
  <c r="V146" i="9" s="1"/>
  <c r="K146" i="9"/>
  <c r="L146" i="9" s="1"/>
  <c r="P145" i="9"/>
  <c r="Q145" i="9" s="1"/>
  <c r="R145" i="9" s="1"/>
  <c r="V145" i="9" s="1"/>
  <c r="K145" i="9"/>
  <c r="L145" i="9" s="1"/>
  <c r="P144" i="9"/>
  <c r="Q144" i="9" s="1"/>
  <c r="R144" i="9" s="1"/>
  <c r="V144" i="9" s="1"/>
  <c r="K144" i="9"/>
  <c r="L144" i="9" s="1"/>
  <c r="P143" i="9"/>
  <c r="Q143" i="9" s="1"/>
  <c r="R143" i="9" s="1"/>
  <c r="V143" i="9" s="1"/>
  <c r="K143" i="9"/>
  <c r="L143" i="9" s="1"/>
  <c r="P142" i="9"/>
  <c r="Q142" i="9" s="1"/>
  <c r="R142" i="9" s="1"/>
  <c r="V142" i="9" s="1"/>
  <c r="K142" i="9"/>
  <c r="L142" i="9" s="1"/>
  <c r="AF141" i="9"/>
  <c r="Q141" i="9"/>
  <c r="R141" i="9" s="1"/>
  <c r="V141" i="9" s="1"/>
  <c r="P141" i="9"/>
  <c r="K141" i="9"/>
  <c r="L141" i="9" s="1"/>
  <c r="AF140" i="9"/>
  <c r="P140" i="9"/>
  <c r="Q140" i="9" s="1"/>
  <c r="R140" i="9" s="1"/>
  <c r="V140" i="9" s="1"/>
  <c r="K140" i="9"/>
  <c r="L140" i="9" s="1"/>
  <c r="AF139" i="9"/>
  <c r="P139" i="9"/>
  <c r="Q139" i="9" s="1"/>
  <c r="R139" i="9" s="1"/>
  <c r="V139" i="9" s="1"/>
  <c r="K139" i="9"/>
  <c r="L139" i="9" s="1"/>
  <c r="AF138" i="9"/>
  <c r="P138" i="9"/>
  <c r="Q138" i="9" s="1"/>
  <c r="R138" i="9" s="1"/>
  <c r="V138" i="9" s="1"/>
  <c r="K138" i="9"/>
  <c r="L138" i="9" s="1"/>
  <c r="AF137" i="9"/>
  <c r="P137" i="9"/>
  <c r="Q137" i="9" s="1"/>
  <c r="R137" i="9" s="1"/>
  <c r="V137" i="9" s="1"/>
  <c r="K137" i="9"/>
  <c r="L137" i="9" s="1"/>
  <c r="AF136" i="9"/>
  <c r="P136" i="9"/>
  <c r="Q136" i="9" s="1"/>
  <c r="R136" i="9" s="1"/>
  <c r="V136" i="9" s="1"/>
  <c r="K136" i="9"/>
  <c r="L136" i="9" s="1"/>
  <c r="AF135" i="9"/>
  <c r="Q135" i="9"/>
  <c r="R135" i="9" s="1"/>
  <c r="V135" i="9" s="1"/>
  <c r="P135" i="9"/>
  <c r="K135" i="9"/>
  <c r="L135" i="9" s="1"/>
  <c r="AF134" i="9"/>
  <c r="P134" i="9"/>
  <c r="Q134" i="9" s="1"/>
  <c r="R134" i="9" s="1"/>
  <c r="V134" i="9" s="1"/>
  <c r="K134" i="9"/>
  <c r="L134" i="9" s="1"/>
  <c r="AF133" i="9"/>
  <c r="P133" i="9"/>
  <c r="Q133" i="9" s="1"/>
  <c r="R133" i="9" s="1"/>
  <c r="V133" i="9" s="1"/>
  <c r="K133" i="9"/>
  <c r="L133" i="9" s="1"/>
  <c r="AF132" i="9"/>
  <c r="P132" i="9"/>
  <c r="Q132" i="9" s="1"/>
  <c r="R132" i="9" s="1"/>
  <c r="V132" i="9" s="1"/>
  <c r="K132" i="9"/>
  <c r="L132" i="9" s="1"/>
  <c r="AF131" i="9"/>
  <c r="Q131" i="9"/>
  <c r="R131" i="9" s="1"/>
  <c r="V131" i="9" s="1"/>
  <c r="P131" i="9"/>
  <c r="K131" i="9"/>
  <c r="L131" i="9" s="1"/>
  <c r="AF130" i="9"/>
  <c r="P130" i="9"/>
  <c r="Q130" i="9" s="1"/>
  <c r="R130" i="9" s="1"/>
  <c r="V130" i="9" s="1"/>
  <c r="K130" i="9"/>
  <c r="L130" i="9" s="1"/>
  <c r="AF129" i="9"/>
  <c r="P129" i="9"/>
  <c r="Q129" i="9" s="1"/>
  <c r="R129" i="9" s="1"/>
  <c r="V129" i="9" s="1"/>
  <c r="K129" i="9"/>
  <c r="L129" i="9" s="1"/>
  <c r="AF128" i="9"/>
  <c r="P128" i="9"/>
  <c r="Q128" i="9" s="1"/>
  <c r="R128" i="9" s="1"/>
  <c r="V128" i="9" s="1"/>
  <c r="K128" i="9"/>
  <c r="L128" i="9" s="1"/>
  <c r="AF127" i="9"/>
  <c r="P127" i="9"/>
  <c r="Q127" i="9" s="1"/>
  <c r="R127" i="9" s="1"/>
  <c r="V127" i="9" s="1"/>
  <c r="K127" i="9"/>
  <c r="L127" i="9" s="1"/>
  <c r="AF126" i="9"/>
  <c r="P126" i="9"/>
  <c r="Q126" i="9" s="1"/>
  <c r="R126" i="9" s="1"/>
  <c r="V126" i="9" s="1"/>
  <c r="K126" i="9"/>
  <c r="L126" i="9" s="1"/>
  <c r="AF125" i="9"/>
  <c r="P125" i="9"/>
  <c r="Q125" i="9" s="1"/>
  <c r="R125" i="9" s="1"/>
  <c r="V125" i="9" s="1"/>
  <c r="K125" i="9"/>
  <c r="L125" i="9" s="1"/>
  <c r="AF124" i="9"/>
  <c r="P124" i="9"/>
  <c r="Q124" i="9" s="1"/>
  <c r="R124" i="9" s="1"/>
  <c r="V124" i="9" s="1"/>
  <c r="K124" i="9"/>
  <c r="L124" i="9" s="1"/>
  <c r="AF123" i="9"/>
  <c r="Q123" i="9"/>
  <c r="R123" i="9" s="1"/>
  <c r="V123" i="9" s="1"/>
  <c r="P123" i="9"/>
  <c r="K123" i="9"/>
  <c r="L123" i="9" s="1"/>
  <c r="AF122" i="9"/>
  <c r="P122" i="9"/>
  <c r="Q122" i="9" s="1"/>
  <c r="R122" i="9" s="1"/>
  <c r="V122" i="9" s="1"/>
  <c r="K122" i="9"/>
  <c r="L122" i="9" s="1"/>
  <c r="P121" i="9"/>
  <c r="Q121" i="9" s="1"/>
  <c r="R121" i="9" s="1"/>
  <c r="V121" i="9" s="1"/>
  <c r="K121" i="9"/>
  <c r="L121" i="9" s="1"/>
  <c r="Q120" i="9"/>
  <c r="R120" i="9" s="1"/>
  <c r="V120" i="9" s="1"/>
  <c r="P120" i="9"/>
  <c r="K120" i="9"/>
  <c r="L120" i="9" s="1"/>
  <c r="P119" i="9"/>
  <c r="Q119" i="9" s="1"/>
  <c r="R119" i="9" s="1"/>
  <c r="V119" i="9" s="1"/>
  <c r="K119" i="9"/>
  <c r="L119" i="9" s="1"/>
  <c r="P118" i="9"/>
  <c r="Q118" i="9" s="1"/>
  <c r="R118" i="9" s="1"/>
  <c r="V118" i="9" s="1"/>
  <c r="K118" i="9"/>
  <c r="L118" i="9" s="1"/>
  <c r="P117" i="9"/>
  <c r="Q117" i="9" s="1"/>
  <c r="R117" i="9" s="1"/>
  <c r="V117" i="9" s="1"/>
  <c r="K117" i="9"/>
  <c r="L117" i="9" s="1"/>
  <c r="P116" i="9"/>
  <c r="Q116" i="9" s="1"/>
  <c r="R116" i="9" s="1"/>
  <c r="V116" i="9" s="1"/>
  <c r="K116" i="9"/>
  <c r="L116" i="9" s="1"/>
  <c r="P115" i="9"/>
  <c r="Q115" i="9" s="1"/>
  <c r="R115" i="9" s="1"/>
  <c r="V115" i="9" s="1"/>
  <c r="K115" i="9"/>
  <c r="L115" i="9" s="1"/>
  <c r="Q114" i="9"/>
  <c r="R114" i="9" s="1"/>
  <c r="V114" i="9" s="1"/>
  <c r="P114" i="9"/>
  <c r="K114" i="9"/>
  <c r="L114" i="9" s="1"/>
  <c r="Q113" i="9"/>
  <c r="R113" i="9" s="1"/>
  <c r="V113" i="9" s="1"/>
  <c r="P113" i="9"/>
  <c r="K113" i="9"/>
  <c r="L113" i="9" s="1"/>
  <c r="P112" i="9"/>
  <c r="Q112" i="9" s="1"/>
  <c r="R112" i="9" s="1"/>
  <c r="V112" i="9" s="1"/>
  <c r="K112" i="9"/>
  <c r="L112" i="9" s="1"/>
  <c r="P111" i="9"/>
  <c r="Q111" i="9" s="1"/>
  <c r="R111" i="9" s="1"/>
  <c r="V111" i="9" s="1"/>
  <c r="K111" i="9"/>
  <c r="L111" i="9" s="1"/>
  <c r="P110" i="9"/>
  <c r="Q110" i="9" s="1"/>
  <c r="R110" i="9" s="1"/>
  <c r="V110" i="9" s="1"/>
  <c r="K110" i="9"/>
  <c r="L110" i="9" s="1"/>
  <c r="Q109" i="9"/>
  <c r="R109" i="9" s="1"/>
  <c r="V109" i="9" s="1"/>
  <c r="P109" i="9"/>
  <c r="K109" i="9"/>
  <c r="L109" i="9" s="1"/>
  <c r="P108" i="9"/>
  <c r="Q108" i="9" s="1"/>
  <c r="R108" i="9" s="1"/>
  <c r="V108" i="9" s="1"/>
  <c r="K108" i="9"/>
  <c r="L108" i="9" s="1"/>
  <c r="P107" i="9"/>
  <c r="Q107" i="9" s="1"/>
  <c r="R107" i="9" s="1"/>
  <c r="V107" i="9" s="1"/>
  <c r="K107" i="9"/>
  <c r="L107" i="9" s="1"/>
  <c r="P106" i="9"/>
  <c r="Q106" i="9" s="1"/>
  <c r="R106" i="9" s="1"/>
  <c r="V106" i="9" s="1"/>
  <c r="K106" i="9"/>
  <c r="L106" i="9" s="1"/>
  <c r="P105" i="9"/>
  <c r="Q105" i="9" s="1"/>
  <c r="R105" i="9" s="1"/>
  <c r="V105" i="9" s="1"/>
  <c r="K105" i="9"/>
  <c r="L105" i="9" s="1"/>
  <c r="P104" i="9"/>
  <c r="Q104" i="9" s="1"/>
  <c r="R104" i="9" s="1"/>
  <c r="V104" i="9" s="1"/>
  <c r="K104" i="9"/>
  <c r="L104" i="9" s="1"/>
  <c r="P103" i="9"/>
  <c r="Q103" i="9" s="1"/>
  <c r="R103" i="9" s="1"/>
  <c r="V103" i="9" s="1"/>
  <c r="K103" i="9"/>
  <c r="L103" i="9" s="1"/>
  <c r="P102" i="9"/>
  <c r="Q102" i="9" s="1"/>
  <c r="R102" i="9" s="1"/>
  <c r="V102" i="9" s="1"/>
  <c r="K102" i="9"/>
  <c r="L102" i="9" s="1"/>
  <c r="P101" i="9"/>
  <c r="Q101" i="9" s="1"/>
  <c r="R101" i="9" s="1"/>
  <c r="V101" i="9" s="1"/>
  <c r="K101" i="9"/>
  <c r="L101" i="9" s="1"/>
  <c r="Q100" i="9"/>
  <c r="R100" i="9" s="1"/>
  <c r="V100" i="9" s="1"/>
  <c r="P100" i="9"/>
  <c r="K100" i="9"/>
  <c r="L100" i="9" s="1"/>
  <c r="P99" i="9"/>
  <c r="Q99" i="9" s="1"/>
  <c r="R99" i="9" s="1"/>
  <c r="V99" i="9" s="1"/>
  <c r="K99" i="9"/>
  <c r="L99" i="9" s="1"/>
  <c r="P98" i="9"/>
  <c r="Q98" i="9" s="1"/>
  <c r="R98" i="9" s="1"/>
  <c r="V98" i="9" s="1"/>
  <c r="K98" i="9"/>
  <c r="L98" i="9" s="1"/>
  <c r="P97" i="9"/>
  <c r="Q97" i="9" s="1"/>
  <c r="R97" i="9" s="1"/>
  <c r="V97" i="9" s="1"/>
  <c r="K97" i="9"/>
  <c r="L97" i="9" s="1"/>
  <c r="P96" i="9"/>
  <c r="Q96" i="9" s="1"/>
  <c r="R96" i="9" s="1"/>
  <c r="V96" i="9" s="1"/>
  <c r="K96" i="9"/>
  <c r="L96" i="9" s="1"/>
  <c r="P95" i="9"/>
  <c r="Q95" i="9" s="1"/>
  <c r="R95" i="9" s="1"/>
  <c r="V95" i="9" s="1"/>
  <c r="K95" i="9"/>
  <c r="L95" i="9" s="1"/>
  <c r="P94" i="9"/>
  <c r="Q94" i="9" s="1"/>
  <c r="R94" i="9" s="1"/>
  <c r="V94" i="9" s="1"/>
  <c r="K94" i="9"/>
  <c r="L94" i="9" s="1"/>
  <c r="P93" i="9"/>
  <c r="Q93" i="9" s="1"/>
  <c r="R93" i="9" s="1"/>
  <c r="V93" i="9" s="1"/>
  <c r="K93" i="9"/>
  <c r="L93" i="9" s="1"/>
  <c r="P92" i="9"/>
  <c r="Q92" i="9" s="1"/>
  <c r="R92" i="9" s="1"/>
  <c r="V92" i="9" s="1"/>
  <c r="K92" i="9"/>
  <c r="L92" i="9" s="1"/>
  <c r="P91" i="9"/>
  <c r="Q91" i="9" s="1"/>
  <c r="R91" i="9" s="1"/>
  <c r="V91" i="9" s="1"/>
  <c r="K91" i="9"/>
  <c r="L91" i="9" s="1"/>
  <c r="P90" i="9"/>
  <c r="Q90" i="9" s="1"/>
  <c r="R90" i="9" s="1"/>
  <c r="V90" i="9" s="1"/>
  <c r="K90" i="9"/>
  <c r="L90" i="9" s="1"/>
  <c r="P89" i="9"/>
  <c r="Q89" i="9" s="1"/>
  <c r="R89" i="9" s="1"/>
  <c r="V89" i="9" s="1"/>
  <c r="K89" i="9"/>
  <c r="L89" i="9" s="1"/>
  <c r="P88" i="9"/>
  <c r="Q88" i="9" s="1"/>
  <c r="R88" i="9" s="1"/>
  <c r="V88" i="9" s="1"/>
  <c r="K88" i="9"/>
  <c r="L88" i="9" s="1"/>
  <c r="P87" i="9"/>
  <c r="Q87" i="9" s="1"/>
  <c r="R87" i="9" s="1"/>
  <c r="V87" i="9" s="1"/>
  <c r="K87" i="9"/>
  <c r="L87" i="9" s="1"/>
  <c r="Q86" i="9"/>
  <c r="R86" i="9" s="1"/>
  <c r="V86" i="9" s="1"/>
  <c r="P86" i="9"/>
  <c r="K86" i="9"/>
  <c r="L86" i="9" s="1"/>
  <c r="P85" i="9"/>
  <c r="Q85" i="9" s="1"/>
  <c r="R85" i="9" s="1"/>
  <c r="V85" i="9" s="1"/>
  <c r="K85" i="9"/>
  <c r="L85" i="9" s="1"/>
  <c r="P84" i="9"/>
  <c r="Q84" i="9" s="1"/>
  <c r="R84" i="9" s="1"/>
  <c r="V84" i="9" s="1"/>
  <c r="K84" i="9"/>
  <c r="L84" i="9" s="1"/>
  <c r="P83" i="9"/>
  <c r="Q83" i="9" s="1"/>
  <c r="R83" i="9" s="1"/>
  <c r="V83" i="9" s="1"/>
  <c r="K83" i="9"/>
  <c r="L83" i="9" s="1"/>
  <c r="P82" i="9"/>
  <c r="Q82" i="9" s="1"/>
  <c r="R82" i="9" s="1"/>
  <c r="V82" i="9" s="1"/>
  <c r="K82" i="9"/>
  <c r="L82" i="9" s="1"/>
  <c r="P81" i="9"/>
  <c r="Q81" i="9" s="1"/>
  <c r="R81" i="9" s="1"/>
  <c r="V81" i="9" s="1"/>
  <c r="K81" i="9"/>
  <c r="L81" i="9" s="1"/>
  <c r="P80" i="9"/>
  <c r="Q80" i="9" s="1"/>
  <c r="R80" i="9" s="1"/>
  <c r="V80" i="9" s="1"/>
  <c r="K80" i="9"/>
  <c r="L80" i="9" s="1"/>
  <c r="P79" i="9"/>
  <c r="Q79" i="9" s="1"/>
  <c r="R79" i="9" s="1"/>
  <c r="V79" i="9" s="1"/>
  <c r="K79" i="9"/>
  <c r="L79" i="9" s="1"/>
  <c r="P78" i="9"/>
  <c r="Q78" i="9" s="1"/>
  <c r="R78" i="9" s="1"/>
  <c r="V78" i="9" s="1"/>
  <c r="K78" i="9"/>
  <c r="L78" i="9" s="1"/>
  <c r="P77" i="9"/>
  <c r="Q77" i="9" s="1"/>
  <c r="R77" i="9" s="1"/>
  <c r="V77" i="9" s="1"/>
  <c r="K77" i="9"/>
  <c r="L77" i="9" s="1"/>
  <c r="P76" i="9"/>
  <c r="Q76" i="9" s="1"/>
  <c r="R76" i="9" s="1"/>
  <c r="V76" i="9" s="1"/>
  <c r="K76" i="9"/>
  <c r="L76" i="9" s="1"/>
  <c r="P75" i="9"/>
  <c r="Q75" i="9" s="1"/>
  <c r="R75" i="9" s="1"/>
  <c r="V75" i="9" s="1"/>
  <c r="K75" i="9"/>
  <c r="L75" i="9" s="1"/>
  <c r="Q74" i="9"/>
  <c r="R74" i="9" s="1"/>
  <c r="V74" i="9" s="1"/>
  <c r="P74" i="9"/>
  <c r="K74" i="9"/>
  <c r="L74" i="9" s="1"/>
  <c r="P73" i="9"/>
  <c r="Q73" i="9" s="1"/>
  <c r="R73" i="9" s="1"/>
  <c r="V73" i="9" s="1"/>
  <c r="K73" i="9"/>
  <c r="L73" i="9" s="1"/>
  <c r="P72" i="9"/>
  <c r="Q72" i="9" s="1"/>
  <c r="R72" i="9" s="1"/>
  <c r="V72" i="9" s="1"/>
  <c r="K72" i="9"/>
  <c r="L72" i="9" s="1"/>
  <c r="P71" i="9"/>
  <c r="Q71" i="9" s="1"/>
  <c r="R71" i="9" s="1"/>
  <c r="V71" i="9" s="1"/>
  <c r="K71" i="9"/>
  <c r="L71" i="9" s="1"/>
  <c r="P70" i="9"/>
  <c r="Q70" i="9" s="1"/>
  <c r="R70" i="9" s="1"/>
  <c r="V70" i="9" s="1"/>
  <c r="K70" i="9"/>
  <c r="L70" i="9" s="1"/>
  <c r="P69" i="9"/>
  <c r="Q69" i="9" s="1"/>
  <c r="R69" i="9" s="1"/>
  <c r="V69" i="9" s="1"/>
  <c r="K69" i="9"/>
  <c r="L69" i="9" s="1"/>
  <c r="P68" i="9"/>
  <c r="Q68" i="9" s="1"/>
  <c r="R68" i="9" s="1"/>
  <c r="V68" i="9" s="1"/>
  <c r="K68" i="9"/>
  <c r="L68" i="9" s="1"/>
  <c r="P67" i="9"/>
  <c r="Q67" i="9" s="1"/>
  <c r="R67" i="9" s="1"/>
  <c r="V67" i="9" s="1"/>
  <c r="K67" i="9"/>
  <c r="L67" i="9" s="1"/>
  <c r="P66" i="9"/>
  <c r="Q66" i="9" s="1"/>
  <c r="R66" i="9" s="1"/>
  <c r="V66" i="9" s="1"/>
  <c r="K66" i="9"/>
  <c r="L66" i="9" s="1"/>
  <c r="P65" i="9"/>
  <c r="Q65" i="9" s="1"/>
  <c r="R65" i="9" s="1"/>
  <c r="V65" i="9" s="1"/>
  <c r="K65" i="9"/>
  <c r="L65" i="9" s="1"/>
  <c r="P64" i="9"/>
  <c r="Q64" i="9" s="1"/>
  <c r="R64" i="9" s="1"/>
  <c r="V64" i="9" s="1"/>
  <c r="K64" i="9"/>
  <c r="L64" i="9" s="1"/>
  <c r="P63" i="9"/>
  <c r="Q63" i="9" s="1"/>
  <c r="R63" i="9" s="1"/>
  <c r="V63" i="9" s="1"/>
  <c r="K63" i="9"/>
  <c r="L63" i="9" s="1"/>
  <c r="P62" i="9"/>
  <c r="Q62" i="9" s="1"/>
  <c r="R62" i="9" s="1"/>
  <c r="V62" i="9" s="1"/>
  <c r="K62" i="9"/>
  <c r="L62" i="9" s="1"/>
  <c r="P61" i="9"/>
  <c r="Q61" i="9" s="1"/>
  <c r="R61" i="9" s="1"/>
  <c r="V61" i="9" s="1"/>
  <c r="K61" i="9"/>
  <c r="L61" i="9" s="1"/>
  <c r="P60" i="9"/>
  <c r="Q60" i="9" s="1"/>
  <c r="R60" i="9" s="1"/>
  <c r="V60" i="9" s="1"/>
  <c r="K60" i="9"/>
  <c r="L60" i="9" s="1"/>
  <c r="P59" i="9"/>
  <c r="Q59" i="9" s="1"/>
  <c r="R59" i="9" s="1"/>
  <c r="V59" i="9" s="1"/>
  <c r="K59" i="9"/>
  <c r="L59" i="9" s="1"/>
  <c r="P58" i="9"/>
  <c r="Q58" i="9" s="1"/>
  <c r="R58" i="9" s="1"/>
  <c r="V58" i="9" s="1"/>
  <c r="K58" i="9"/>
  <c r="L58" i="9" s="1"/>
  <c r="P57" i="9"/>
  <c r="Q57" i="9" s="1"/>
  <c r="R57" i="9" s="1"/>
  <c r="V57" i="9" s="1"/>
  <c r="K57" i="9"/>
  <c r="L57" i="9" s="1"/>
  <c r="P56" i="9"/>
  <c r="Q56" i="9" s="1"/>
  <c r="R56" i="9" s="1"/>
  <c r="V56" i="9" s="1"/>
  <c r="K56" i="9"/>
  <c r="L56" i="9" s="1"/>
  <c r="P55" i="9"/>
  <c r="Q55" i="9" s="1"/>
  <c r="R55" i="9" s="1"/>
  <c r="V55" i="9" s="1"/>
  <c r="K55" i="9"/>
  <c r="L55" i="9" s="1"/>
  <c r="Q54" i="9"/>
  <c r="R54" i="9" s="1"/>
  <c r="V54" i="9" s="1"/>
  <c r="P54" i="9"/>
  <c r="K54" i="9"/>
  <c r="L54" i="9" s="1"/>
  <c r="P53" i="9"/>
  <c r="Q53" i="9" s="1"/>
  <c r="R53" i="9" s="1"/>
  <c r="V53" i="9" s="1"/>
  <c r="K53" i="9"/>
  <c r="L53" i="9" s="1"/>
  <c r="P52" i="9"/>
  <c r="Q52" i="9" s="1"/>
  <c r="R52" i="9" s="1"/>
  <c r="V52" i="9" s="1"/>
  <c r="K52" i="9"/>
  <c r="L52" i="9" s="1"/>
  <c r="P51" i="9"/>
  <c r="Q51" i="9" s="1"/>
  <c r="R51" i="9" s="1"/>
  <c r="V51" i="9" s="1"/>
  <c r="K51" i="9"/>
  <c r="L51" i="9" s="1"/>
  <c r="P50" i="9"/>
  <c r="Q50" i="9" s="1"/>
  <c r="R50" i="9" s="1"/>
  <c r="V50" i="9" s="1"/>
  <c r="K50" i="9"/>
  <c r="L50" i="9" s="1"/>
  <c r="P49" i="9"/>
  <c r="Q49" i="9" s="1"/>
  <c r="R49" i="9" s="1"/>
  <c r="V49" i="9" s="1"/>
  <c r="K49" i="9"/>
  <c r="L49" i="9" s="1"/>
  <c r="P48" i="9"/>
  <c r="Q48" i="9" s="1"/>
  <c r="R48" i="9" s="1"/>
  <c r="V48" i="9" s="1"/>
  <c r="K48" i="9"/>
  <c r="L48" i="9" s="1"/>
  <c r="P47" i="9"/>
  <c r="Q47" i="9" s="1"/>
  <c r="R47" i="9" s="1"/>
  <c r="V47" i="9" s="1"/>
  <c r="K47" i="9"/>
  <c r="L47" i="9" s="1"/>
  <c r="P46" i="9"/>
  <c r="Q46" i="9" s="1"/>
  <c r="R46" i="9" s="1"/>
  <c r="V46" i="9" s="1"/>
  <c r="K46" i="9"/>
  <c r="L46" i="9" s="1"/>
  <c r="P45" i="9"/>
  <c r="Q45" i="9" s="1"/>
  <c r="R45" i="9" s="1"/>
  <c r="V45" i="9" s="1"/>
  <c r="K45" i="9"/>
  <c r="L45" i="9" s="1"/>
  <c r="P44" i="9"/>
  <c r="Q44" i="9" s="1"/>
  <c r="R44" i="9" s="1"/>
  <c r="V44" i="9" s="1"/>
  <c r="K44" i="9"/>
  <c r="L44" i="9" s="1"/>
  <c r="P43" i="9"/>
  <c r="Q43" i="9" s="1"/>
  <c r="R43" i="9" s="1"/>
  <c r="V43" i="9" s="1"/>
  <c r="K43" i="9"/>
  <c r="L43" i="9" s="1"/>
  <c r="Q42" i="9"/>
  <c r="R42" i="9" s="1"/>
  <c r="V42" i="9" s="1"/>
  <c r="P42" i="9"/>
  <c r="K42" i="9"/>
  <c r="L42" i="9" s="1"/>
  <c r="P41" i="9"/>
  <c r="Q41" i="9" s="1"/>
  <c r="R41" i="9" s="1"/>
  <c r="V41" i="9" s="1"/>
  <c r="K41" i="9"/>
  <c r="L41" i="9" s="1"/>
  <c r="P40" i="9"/>
  <c r="Q40" i="9" s="1"/>
  <c r="R40" i="9" s="1"/>
  <c r="V40" i="9" s="1"/>
  <c r="K40" i="9"/>
  <c r="L40" i="9" s="1"/>
  <c r="P39" i="9"/>
  <c r="Q39" i="9" s="1"/>
  <c r="R39" i="9" s="1"/>
  <c r="V39" i="9" s="1"/>
  <c r="K39" i="9"/>
  <c r="L39" i="9" s="1"/>
  <c r="P38" i="9"/>
  <c r="Q38" i="9" s="1"/>
  <c r="R38" i="9" s="1"/>
  <c r="V38" i="9" s="1"/>
  <c r="K38" i="9"/>
  <c r="L38" i="9" s="1"/>
  <c r="P37" i="9"/>
  <c r="Q37" i="9" s="1"/>
  <c r="R37" i="9" s="1"/>
  <c r="V37" i="9" s="1"/>
  <c r="K37" i="9"/>
  <c r="L37" i="9" s="1"/>
  <c r="P36" i="9"/>
  <c r="Q36" i="9" s="1"/>
  <c r="R36" i="9" s="1"/>
  <c r="V36" i="9" s="1"/>
  <c r="K36" i="9"/>
  <c r="L36" i="9" s="1"/>
  <c r="P35" i="9"/>
  <c r="Q35" i="9" s="1"/>
  <c r="R35" i="9" s="1"/>
  <c r="V35" i="9" s="1"/>
  <c r="K35" i="9"/>
  <c r="L35" i="9" s="1"/>
  <c r="P34" i="9"/>
  <c r="Q34" i="9" s="1"/>
  <c r="R34" i="9" s="1"/>
  <c r="V34" i="9" s="1"/>
  <c r="K34" i="9"/>
  <c r="L34" i="9" s="1"/>
  <c r="Q33" i="9"/>
  <c r="R33" i="9" s="1"/>
  <c r="V33" i="9" s="1"/>
  <c r="P33" i="9"/>
  <c r="K33" i="9"/>
  <c r="L33" i="9" s="1"/>
  <c r="P32" i="9"/>
  <c r="Q32" i="9" s="1"/>
  <c r="R32" i="9" s="1"/>
  <c r="V32" i="9" s="1"/>
  <c r="K32" i="9"/>
  <c r="L32" i="9" s="1"/>
  <c r="P31" i="9"/>
  <c r="Q31" i="9" s="1"/>
  <c r="R31" i="9" s="1"/>
  <c r="V31" i="9" s="1"/>
  <c r="K31" i="9"/>
  <c r="L31" i="9" s="1"/>
  <c r="P30" i="9"/>
  <c r="Q30" i="9" s="1"/>
  <c r="R30" i="9" s="1"/>
  <c r="V30" i="9" s="1"/>
  <c r="K30" i="9"/>
  <c r="L30" i="9" s="1"/>
  <c r="T29" i="9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T186" i="9" s="1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P29" i="9"/>
  <c r="Q29" i="9" s="1"/>
  <c r="R29" i="9" s="1"/>
  <c r="V29" i="9" s="1"/>
  <c r="K29" i="9"/>
  <c r="L29" i="9" s="1"/>
  <c r="P28" i="9"/>
  <c r="Q28" i="9" s="1"/>
  <c r="R28" i="9" s="1"/>
  <c r="V28" i="9" s="1"/>
  <c r="K28" i="9"/>
  <c r="L28" i="9" s="1"/>
  <c r="P13" i="9"/>
  <c r="P14" i="9" s="1"/>
  <c r="P15" i="9" s="1"/>
  <c r="K13" i="9"/>
  <c r="K14" i="9" s="1"/>
  <c r="K15" i="9" s="1"/>
  <c r="D10" i="8"/>
  <c r="I23" i="8"/>
  <c r="Q277" i="8"/>
  <c r="R277" i="8" s="1"/>
  <c r="V277" i="8" s="1"/>
  <c r="K277" i="8"/>
  <c r="L277" i="8" s="1"/>
  <c r="K276" i="8"/>
  <c r="L276" i="8" s="1"/>
  <c r="K275" i="8"/>
  <c r="L275" i="8" s="1"/>
  <c r="K274" i="8"/>
  <c r="L274" i="8" s="1"/>
  <c r="Q273" i="8"/>
  <c r="R273" i="8" s="1"/>
  <c r="V273" i="8" s="1"/>
  <c r="K273" i="8"/>
  <c r="L273" i="8" s="1"/>
  <c r="K272" i="8"/>
  <c r="L272" i="8" s="1"/>
  <c r="K271" i="8"/>
  <c r="L271" i="8" s="1"/>
  <c r="K270" i="8"/>
  <c r="L270" i="8" s="1"/>
  <c r="Q269" i="8"/>
  <c r="R269" i="8" s="1"/>
  <c r="V269" i="8" s="1"/>
  <c r="K269" i="8"/>
  <c r="L269" i="8" s="1"/>
  <c r="K268" i="8"/>
  <c r="L268" i="8" s="1"/>
  <c r="K267" i="8"/>
  <c r="L267" i="8" s="1"/>
  <c r="Q266" i="8"/>
  <c r="R266" i="8" s="1"/>
  <c r="V266" i="8" s="1"/>
  <c r="K266" i="8"/>
  <c r="L266" i="8" s="1"/>
  <c r="Q265" i="8"/>
  <c r="R265" i="8" s="1"/>
  <c r="V265" i="8" s="1"/>
  <c r="K265" i="8"/>
  <c r="L265" i="8" s="1"/>
  <c r="K264" i="8"/>
  <c r="L264" i="8" s="1"/>
  <c r="K263" i="8"/>
  <c r="L263" i="8" s="1"/>
  <c r="K262" i="8"/>
  <c r="L262" i="8" s="1"/>
  <c r="K261" i="8"/>
  <c r="L261" i="8" s="1"/>
  <c r="K260" i="8"/>
  <c r="L260" i="8" s="1"/>
  <c r="Q259" i="8"/>
  <c r="R259" i="8" s="1"/>
  <c r="V259" i="8" s="1"/>
  <c r="K259" i="8"/>
  <c r="L259" i="8" s="1"/>
  <c r="K258" i="8"/>
  <c r="L258" i="8" s="1"/>
  <c r="K257" i="8"/>
  <c r="L257" i="8" s="1"/>
  <c r="K256" i="8"/>
  <c r="L256" i="8" s="1"/>
  <c r="K255" i="8"/>
  <c r="L255" i="8" s="1"/>
  <c r="K254" i="8"/>
  <c r="L254" i="8" s="1"/>
  <c r="Q253" i="8"/>
  <c r="R253" i="8" s="1"/>
  <c r="V253" i="8" s="1"/>
  <c r="K253" i="8"/>
  <c r="L253" i="8" s="1"/>
  <c r="K252" i="8"/>
  <c r="L252" i="8" s="1"/>
  <c r="K251" i="8"/>
  <c r="L251" i="8" s="1"/>
  <c r="K250" i="8"/>
  <c r="L250" i="8" s="1"/>
  <c r="Q249" i="8"/>
  <c r="R249" i="8" s="1"/>
  <c r="V249" i="8" s="1"/>
  <c r="K249" i="8"/>
  <c r="L249" i="8" s="1"/>
  <c r="Q248" i="8"/>
  <c r="R248" i="8" s="1"/>
  <c r="V248" i="8" s="1"/>
  <c r="K248" i="8"/>
  <c r="L248" i="8" s="1"/>
  <c r="K247" i="8"/>
  <c r="L247" i="8" s="1"/>
  <c r="K246" i="8"/>
  <c r="L246" i="8" s="1"/>
  <c r="K245" i="8"/>
  <c r="L245" i="8" s="1"/>
  <c r="K244" i="8"/>
  <c r="L244" i="8" s="1"/>
  <c r="Q243" i="8"/>
  <c r="R243" i="8" s="1"/>
  <c r="V243" i="8" s="1"/>
  <c r="K243" i="8"/>
  <c r="L243" i="8" s="1"/>
  <c r="K242" i="8"/>
  <c r="L242" i="8" s="1"/>
  <c r="Q241" i="8"/>
  <c r="R241" i="8" s="1"/>
  <c r="V241" i="8" s="1"/>
  <c r="K241" i="8"/>
  <c r="L241" i="8" s="1"/>
  <c r="K240" i="8"/>
  <c r="L240" i="8" s="1"/>
  <c r="K239" i="8"/>
  <c r="L239" i="8" s="1"/>
  <c r="K238" i="8"/>
  <c r="L238" i="8" s="1"/>
  <c r="Q237" i="8"/>
  <c r="R237" i="8" s="1"/>
  <c r="V237" i="8" s="1"/>
  <c r="K237" i="8"/>
  <c r="L237" i="8" s="1"/>
  <c r="L236" i="8"/>
  <c r="K236" i="8"/>
  <c r="K235" i="8"/>
  <c r="L235" i="8" s="1"/>
  <c r="Q234" i="8"/>
  <c r="R234" i="8" s="1"/>
  <c r="V234" i="8" s="1"/>
  <c r="K234" i="8"/>
  <c r="L234" i="8" s="1"/>
  <c r="Q233" i="8"/>
  <c r="R233" i="8" s="1"/>
  <c r="V233" i="8" s="1"/>
  <c r="K233" i="8"/>
  <c r="L233" i="8" s="1"/>
  <c r="K232" i="8"/>
  <c r="L232" i="8" s="1"/>
  <c r="K231" i="8"/>
  <c r="L231" i="8" s="1"/>
  <c r="K230" i="8"/>
  <c r="L230" i="8" s="1"/>
  <c r="Q229" i="8"/>
  <c r="R229" i="8" s="1"/>
  <c r="V229" i="8" s="1"/>
  <c r="K229" i="8"/>
  <c r="L229" i="8" s="1"/>
  <c r="K228" i="8"/>
  <c r="L228" i="8" s="1"/>
  <c r="K227" i="8"/>
  <c r="L227" i="8" s="1"/>
  <c r="K226" i="8"/>
  <c r="L226" i="8" s="1"/>
  <c r="Q225" i="8"/>
  <c r="R225" i="8" s="1"/>
  <c r="V225" i="8" s="1"/>
  <c r="L225" i="8"/>
  <c r="K225" i="8"/>
  <c r="Q224" i="8"/>
  <c r="R224" i="8" s="1"/>
  <c r="V224" i="8" s="1"/>
  <c r="K224" i="8"/>
  <c r="L224" i="8" s="1"/>
  <c r="K223" i="8"/>
  <c r="L223" i="8" s="1"/>
  <c r="K222" i="8"/>
  <c r="L222" i="8" s="1"/>
  <c r="Q221" i="8"/>
  <c r="R221" i="8" s="1"/>
  <c r="V221" i="8" s="1"/>
  <c r="L221" i="8"/>
  <c r="K221" i="8"/>
  <c r="K220" i="8"/>
  <c r="L220" i="8" s="1"/>
  <c r="K219" i="8"/>
  <c r="L219" i="8" s="1"/>
  <c r="Q218" i="8"/>
  <c r="R218" i="8" s="1"/>
  <c r="V218" i="8" s="1"/>
  <c r="K218" i="8"/>
  <c r="L218" i="8" s="1"/>
  <c r="Q217" i="8"/>
  <c r="R217" i="8" s="1"/>
  <c r="V217" i="8" s="1"/>
  <c r="K217" i="8"/>
  <c r="L217" i="8" s="1"/>
  <c r="K216" i="8"/>
  <c r="L216" i="8" s="1"/>
  <c r="K215" i="8"/>
  <c r="L215" i="8" s="1"/>
  <c r="K214" i="8"/>
  <c r="L214" i="8" s="1"/>
  <c r="K213" i="8"/>
  <c r="L213" i="8" s="1"/>
  <c r="K212" i="8"/>
  <c r="L212" i="8" s="1"/>
  <c r="K211" i="8"/>
  <c r="L211" i="8" s="1"/>
  <c r="K210" i="8"/>
  <c r="L210" i="8" s="1"/>
  <c r="Q209" i="8"/>
  <c r="R209" i="8" s="1"/>
  <c r="V209" i="8" s="1"/>
  <c r="K209" i="8"/>
  <c r="L209" i="8" s="1"/>
  <c r="K208" i="8"/>
  <c r="L208" i="8" s="1"/>
  <c r="K207" i="8"/>
  <c r="L207" i="8" s="1"/>
  <c r="Q206" i="8"/>
  <c r="R206" i="8" s="1"/>
  <c r="V206" i="8" s="1"/>
  <c r="K206" i="8"/>
  <c r="L206" i="8" s="1"/>
  <c r="Q205" i="8"/>
  <c r="R205" i="8" s="1"/>
  <c r="V205" i="8" s="1"/>
  <c r="K205" i="8"/>
  <c r="L205" i="8" s="1"/>
  <c r="K204" i="8"/>
  <c r="L204" i="8" s="1"/>
  <c r="K203" i="8"/>
  <c r="L203" i="8" s="1"/>
  <c r="K202" i="8"/>
  <c r="L202" i="8" s="1"/>
  <c r="Q201" i="8"/>
  <c r="R201" i="8" s="1"/>
  <c r="V201" i="8" s="1"/>
  <c r="K201" i="8"/>
  <c r="L201" i="8" s="1"/>
  <c r="K200" i="8"/>
  <c r="L200" i="8" s="1"/>
  <c r="K199" i="8"/>
  <c r="L199" i="8" s="1"/>
  <c r="K198" i="8"/>
  <c r="L198" i="8" s="1"/>
  <c r="Q197" i="8"/>
  <c r="R197" i="8" s="1"/>
  <c r="V197" i="8" s="1"/>
  <c r="K197" i="8"/>
  <c r="L197" i="8" s="1"/>
  <c r="K196" i="8"/>
  <c r="L196" i="8" s="1"/>
  <c r="K195" i="8"/>
  <c r="L195" i="8" s="1"/>
  <c r="K194" i="8"/>
  <c r="L194" i="8" s="1"/>
  <c r="K193" i="8"/>
  <c r="L193" i="8" s="1"/>
  <c r="Q192" i="8"/>
  <c r="R192" i="8" s="1"/>
  <c r="V192" i="8" s="1"/>
  <c r="K192" i="8"/>
  <c r="L192" i="8" s="1"/>
  <c r="K191" i="8"/>
  <c r="L191" i="8" s="1"/>
  <c r="K190" i="8"/>
  <c r="L190" i="8" s="1"/>
  <c r="Q189" i="8"/>
  <c r="R189" i="8" s="1"/>
  <c r="V189" i="8" s="1"/>
  <c r="K189" i="8"/>
  <c r="L189" i="8" s="1"/>
  <c r="Q188" i="8"/>
  <c r="R188" i="8" s="1"/>
  <c r="V188" i="8" s="1"/>
  <c r="K188" i="8"/>
  <c r="L188" i="8" s="1"/>
  <c r="K187" i="8"/>
  <c r="L187" i="8" s="1"/>
  <c r="K186" i="8"/>
  <c r="L186" i="8" s="1"/>
  <c r="Q185" i="8"/>
  <c r="R185" i="8" s="1"/>
  <c r="V185" i="8" s="1"/>
  <c r="K185" i="8"/>
  <c r="L185" i="8" s="1"/>
  <c r="K184" i="8"/>
  <c r="L184" i="8" s="1"/>
  <c r="K183" i="8"/>
  <c r="L183" i="8" s="1"/>
  <c r="K182" i="8"/>
  <c r="L182" i="8" s="1"/>
  <c r="K181" i="8"/>
  <c r="L181" i="8" s="1"/>
  <c r="K180" i="8"/>
  <c r="L180" i="8" s="1"/>
  <c r="R179" i="8"/>
  <c r="V179" i="8" s="1"/>
  <c r="K179" i="8"/>
  <c r="L179" i="8" s="1"/>
  <c r="K178" i="8"/>
  <c r="L178" i="8" s="1"/>
  <c r="K177" i="8"/>
  <c r="L177" i="8" s="1"/>
  <c r="Q176" i="8"/>
  <c r="R176" i="8" s="1"/>
  <c r="V176" i="8" s="1"/>
  <c r="K176" i="8"/>
  <c r="L176" i="8" s="1"/>
  <c r="K175" i="8"/>
  <c r="L175" i="8" s="1"/>
  <c r="K174" i="8"/>
  <c r="L174" i="8" s="1"/>
  <c r="Q173" i="8"/>
  <c r="R173" i="8" s="1"/>
  <c r="V173" i="8" s="1"/>
  <c r="K173" i="8"/>
  <c r="L173" i="8" s="1"/>
  <c r="K172" i="8"/>
  <c r="L172" i="8" s="1"/>
  <c r="L171" i="8"/>
  <c r="K171" i="8"/>
  <c r="K170" i="8"/>
  <c r="L170" i="8" s="1"/>
  <c r="Q169" i="8"/>
  <c r="R169" i="8" s="1"/>
  <c r="V169" i="8" s="1"/>
  <c r="K169" i="8"/>
  <c r="L169" i="8" s="1"/>
  <c r="K168" i="8"/>
  <c r="L168" i="8" s="1"/>
  <c r="K167" i="8"/>
  <c r="L167" i="8" s="1"/>
  <c r="K166" i="8"/>
  <c r="L166" i="8" s="1"/>
  <c r="Q165" i="8"/>
  <c r="R165" i="8" s="1"/>
  <c r="V165" i="8" s="1"/>
  <c r="K165" i="8"/>
  <c r="L165" i="8" s="1"/>
  <c r="K164" i="8"/>
  <c r="L164" i="8" s="1"/>
  <c r="K163" i="8"/>
  <c r="L163" i="8" s="1"/>
  <c r="Q162" i="8"/>
  <c r="R162" i="8" s="1"/>
  <c r="V162" i="8" s="1"/>
  <c r="K162" i="8"/>
  <c r="L162" i="8" s="1"/>
  <c r="Q161" i="8"/>
  <c r="R161" i="8" s="1"/>
  <c r="V161" i="8" s="1"/>
  <c r="K161" i="8"/>
  <c r="L161" i="8" s="1"/>
  <c r="L160" i="8"/>
  <c r="K160" i="8"/>
  <c r="K159" i="8"/>
  <c r="L159" i="8" s="1"/>
  <c r="K158" i="8"/>
  <c r="L158" i="8" s="1"/>
  <c r="Q157" i="8"/>
  <c r="R157" i="8" s="1"/>
  <c r="V157" i="8" s="1"/>
  <c r="K157" i="8"/>
  <c r="L157" i="8" s="1"/>
  <c r="K156" i="8"/>
  <c r="L156" i="8" s="1"/>
  <c r="K155" i="8"/>
  <c r="L155" i="8" s="1"/>
  <c r="K154" i="8"/>
  <c r="L154" i="8" s="1"/>
  <c r="Q153" i="8"/>
  <c r="R153" i="8" s="1"/>
  <c r="V153" i="8" s="1"/>
  <c r="K153" i="8"/>
  <c r="L153" i="8" s="1"/>
  <c r="K152" i="8"/>
  <c r="L152" i="8" s="1"/>
  <c r="K151" i="8"/>
  <c r="L151" i="8" s="1"/>
  <c r="Q150" i="8"/>
  <c r="R150" i="8" s="1"/>
  <c r="V150" i="8" s="1"/>
  <c r="K150" i="8"/>
  <c r="L150" i="8" s="1"/>
  <c r="Q149" i="8"/>
  <c r="R149" i="8" s="1"/>
  <c r="V149" i="8" s="1"/>
  <c r="K149" i="8"/>
  <c r="L149" i="8" s="1"/>
  <c r="K148" i="8"/>
  <c r="L148" i="8" s="1"/>
  <c r="K147" i="8"/>
  <c r="L147" i="8" s="1"/>
  <c r="K146" i="8"/>
  <c r="L146" i="8" s="1"/>
  <c r="Q145" i="8"/>
  <c r="R145" i="8" s="1"/>
  <c r="V145" i="8" s="1"/>
  <c r="K145" i="8"/>
  <c r="L145" i="8" s="1"/>
  <c r="K144" i="8"/>
  <c r="L144" i="8" s="1"/>
  <c r="Q143" i="8"/>
  <c r="R143" i="8" s="1"/>
  <c r="V143" i="8" s="1"/>
  <c r="K143" i="8"/>
  <c r="L143" i="8" s="1"/>
  <c r="K142" i="8"/>
  <c r="L142" i="8" s="1"/>
  <c r="AF141" i="8"/>
  <c r="AE141" i="8"/>
  <c r="Q141" i="8"/>
  <c r="R141" i="8" s="1"/>
  <c r="V141" i="8" s="1"/>
  <c r="K141" i="8"/>
  <c r="L141" i="8" s="1"/>
  <c r="AF140" i="8"/>
  <c r="K140" i="8"/>
  <c r="L140" i="8" s="1"/>
  <c r="AF139" i="8"/>
  <c r="K139" i="8"/>
  <c r="L139" i="8" s="1"/>
  <c r="AF138" i="8"/>
  <c r="K138" i="8"/>
  <c r="L138" i="8" s="1"/>
  <c r="AF137" i="8"/>
  <c r="Q137" i="8"/>
  <c r="R137" i="8" s="1"/>
  <c r="V137" i="8" s="1"/>
  <c r="K137" i="8"/>
  <c r="L137" i="8" s="1"/>
  <c r="AF136" i="8"/>
  <c r="K136" i="8"/>
  <c r="L136" i="8" s="1"/>
  <c r="AF135" i="8"/>
  <c r="K135" i="8"/>
  <c r="L135" i="8" s="1"/>
  <c r="AF134" i="8"/>
  <c r="K134" i="8"/>
  <c r="L134" i="8" s="1"/>
  <c r="AF133" i="8"/>
  <c r="Q133" i="8"/>
  <c r="R133" i="8" s="1"/>
  <c r="V133" i="8" s="1"/>
  <c r="K133" i="8"/>
  <c r="L133" i="8" s="1"/>
  <c r="AF132" i="8"/>
  <c r="K132" i="8"/>
  <c r="L132" i="8" s="1"/>
  <c r="AF131" i="8"/>
  <c r="K131" i="8"/>
  <c r="L131" i="8" s="1"/>
  <c r="AF130" i="8"/>
  <c r="Q130" i="8"/>
  <c r="R130" i="8" s="1"/>
  <c r="V130" i="8" s="1"/>
  <c r="K130" i="8"/>
  <c r="L130" i="8" s="1"/>
  <c r="AF129" i="8"/>
  <c r="Q129" i="8"/>
  <c r="R129" i="8" s="1"/>
  <c r="V129" i="8" s="1"/>
  <c r="K129" i="8"/>
  <c r="L129" i="8" s="1"/>
  <c r="AF128" i="8"/>
  <c r="K128" i="8"/>
  <c r="L128" i="8" s="1"/>
  <c r="AF127" i="8"/>
  <c r="Q127" i="8"/>
  <c r="R127" i="8" s="1"/>
  <c r="V127" i="8" s="1"/>
  <c r="K127" i="8"/>
  <c r="L127" i="8" s="1"/>
  <c r="AF126" i="8"/>
  <c r="Q126" i="8"/>
  <c r="R126" i="8" s="1"/>
  <c r="V126" i="8" s="1"/>
  <c r="K126" i="8"/>
  <c r="L126" i="8" s="1"/>
  <c r="AF125" i="8"/>
  <c r="Q125" i="8"/>
  <c r="R125" i="8" s="1"/>
  <c r="V125" i="8" s="1"/>
  <c r="K125" i="8"/>
  <c r="L125" i="8" s="1"/>
  <c r="AF124" i="8"/>
  <c r="K124" i="8"/>
  <c r="L124" i="8" s="1"/>
  <c r="AF123" i="8"/>
  <c r="K123" i="8"/>
  <c r="L123" i="8" s="1"/>
  <c r="AF122" i="8"/>
  <c r="K122" i="8"/>
  <c r="L122" i="8" s="1"/>
  <c r="Q121" i="8"/>
  <c r="R121" i="8" s="1"/>
  <c r="V121" i="8" s="1"/>
  <c r="K121" i="8"/>
  <c r="L121" i="8" s="1"/>
  <c r="K120" i="8"/>
  <c r="L120" i="8" s="1"/>
  <c r="K119" i="8"/>
  <c r="L119" i="8" s="1"/>
  <c r="K118" i="8"/>
  <c r="L118" i="8" s="1"/>
  <c r="Q117" i="8"/>
  <c r="R117" i="8" s="1"/>
  <c r="V117" i="8" s="1"/>
  <c r="K117" i="8"/>
  <c r="L117" i="8" s="1"/>
  <c r="K116" i="8"/>
  <c r="L116" i="8" s="1"/>
  <c r="K115" i="8"/>
  <c r="L115" i="8" s="1"/>
  <c r="K114" i="8"/>
  <c r="L114" i="8" s="1"/>
  <c r="Q113" i="8"/>
  <c r="R113" i="8" s="1"/>
  <c r="V113" i="8" s="1"/>
  <c r="K113" i="8"/>
  <c r="L113" i="8" s="1"/>
  <c r="K112" i="8"/>
  <c r="L112" i="8" s="1"/>
  <c r="K111" i="8"/>
  <c r="L111" i="8" s="1"/>
  <c r="Q110" i="8"/>
  <c r="R110" i="8" s="1"/>
  <c r="V110" i="8" s="1"/>
  <c r="K110" i="8"/>
  <c r="L110" i="8" s="1"/>
  <c r="Q109" i="8"/>
  <c r="R109" i="8" s="1"/>
  <c r="V109" i="8" s="1"/>
  <c r="K109" i="8"/>
  <c r="L109" i="8" s="1"/>
  <c r="K108" i="8"/>
  <c r="L108" i="8" s="1"/>
  <c r="K107" i="8"/>
  <c r="L107" i="8" s="1"/>
  <c r="K106" i="8"/>
  <c r="L106" i="8" s="1"/>
  <c r="Q105" i="8"/>
  <c r="R105" i="8" s="1"/>
  <c r="V105" i="8" s="1"/>
  <c r="K105" i="8"/>
  <c r="L105" i="8" s="1"/>
  <c r="K104" i="8"/>
  <c r="L104" i="8" s="1"/>
  <c r="K103" i="8"/>
  <c r="L103" i="8" s="1"/>
  <c r="R102" i="8"/>
  <c r="V102" i="8" s="1"/>
  <c r="K102" i="8"/>
  <c r="L102" i="8" s="1"/>
  <c r="Q101" i="8"/>
  <c r="R101" i="8" s="1"/>
  <c r="V101" i="8" s="1"/>
  <c r="K101" i="8"/>
  <c r="L101" i="8" s="1"/>
  <c r="K100" i="8"/>
  <c r="L100" i="8" s="1"/>
  <c r="K99" i="8"/>
  <c r="L99" i="8" s="1"/>
  <c r="Q98" i="8"/>
  <c r="R98" i="8" s="1"/>
  <c r="V98" i="8" s="1"/>
  <c r="K98" i="8"/>
  <c r="L98" i="8" s="1"/>
  <c r="Q97" i="8"/>
  <c r="R97" i="8" s="1"/>
  <c r="V97" i="8" s="1"/>
  <c r="K97" i="8"/>
  <c r="L97" i="8" s="1"/>
  <c r="Q96" i="8"/>
  <c r="R96" i="8" s="1"/>
  <c r="V96" i="8" s="1"/>
  <c r="K96" i="8"/>
  <c r="L96" i="8" s="1"/>
  <c r="K95" i="8"/>
  <c r="L95" i="8" s="1"/>
  <c r="K94" i="8"/>
  <c r="L94" i="8" s="1"/>
  <c r="Q93" i="8"/>
  <c r="R93" i="8" s="1"/>
  <c r="V93" i="8" s="1"/>
  <c r="K93" i="8"/>
  <c r="L93" i="8" s="1"/>
  <c r="K92" i="8"/>
  <c r="L92" i="8" s="1"/>
  <c r="K91" i="8"/>
  <c r="L91" i="8" s="1"/>
  <c r="K90" i="8"/>
  <c r="L90" i="8" s="1"/>
  <c r="Q89" i="8"/>
  <c r="R89" i="8" s="1"/>
  <c r="V89" i="8" s="1"/>
  <c r="K89" i="8"/>
  <c r="L89" i="8" s="1"/>
  <c r="K88" i="8"/>
  <c r="L88" i="8" s="1"/>
  <c r="Q87" i="8"/>
  <c r="R87" i="8" s="1"/>
  <c r="V87" i="8" s="1"/>
  <c r="K87" i="8"/>
  <c r="L87" i="8" s="1"/>
  <c r="Q86" i="8"/>
  <c r="R86" i="8" s="1"/>
  <c r="V86" i="8" s="1"/>
  <c r="K86" i="8"/>
  <c r="L86" i="8" s="1"/>
  <c r="Q85" i="8"/>
  <c r="R85" i="8" s="1"/>
  <c r="V85" i="8" s="1"/>
  <c r="K85" i="8"/>
  <c r="L85" i="8" s="1"/>
  <c r="K84" i="8"/>
  <c r="L84" i="8" s="1"/>
  <c r="K83" i="8"/>
  <c r="L83" i="8" s="1"/>
  <c r="R82" i="8"/>
  <c r="V82" i="8" s="1"/>
  <c r="K82" i="8"/>
  <c r="L82" i="8" s="1"/>
  <c r="Q81" i="8"/>
  <c r="R81" i="8" s="1"/>
  <c r="V81" i="8" s="1"/>
  <c r="K81" i="8"/>
  <c r="L81" i="8" s="1"/>
  <c r="K80" i="8"/>
  <c r="L80" i="8" s="1"/>
  <c r="Q79" i="8"/>
  <c r="R79" i="8" s="1"/>
  <c r="V79" i="8" s="1"/>
  <c r="K79" i="8"/>
  <c r="L79" i="8" s="1"/>
  <c r="Q78" i="8"/>
  <c r="R78" i="8" s="1"/>
  <c r="V78" i="8" s="1"/>
  <c r="K78" i="8"/>
  <c r="L78" i="8" s="1"/>
  <c r="Q77" i="8"/>
  <c r="R77" i="8" s="1"/>
  <c r="V77" i="8" s="1"/>
  <c r="K77" i="8"/>
  <c r="L77" i="8" s="1"/>
  <c r="K76" i="8"/>
  <c r="L76" i="8" s="1"/>
  <c r="K75" i="8"/>
  <c r="L75" i="8" s="1"/>
  <c r="Q74" i="8"/>
  <c r="R74" i="8" s="1"/>
  <c r="V74" i="8" s="1"/>
  <c r="L74" i="8"/>
  <c r="K74" i="8"/>
  <c r="Q73" i="8"/>
  <c r="R73" i="8" s="1"/>
  <c r="V73" i="8" s="1"/>
  <c r="K73" i="8"/>
  <c r="L73" i="8" s="1"/>
  <c r="L72" i="8"/>
  <c r="K72" i="8"/>
  <c r="K71" i="8"/>
  <c r="L71" i="8" s="1"/>
  <c r="K70" i="8"/>
  <c r="L70" i="8" s="1"/>
  <c r="Q69" i="8"/>
  <c r="R69" i="8" s="1"/>
  <c r="V69" i="8" s="1"/>
  <c r="K69" i="8"/>
  <c r="L69" i="8" s="1"/>
  <c r="Q68" i="8"/>
  <c r="R68" i="8" s="1"/>
  <c r="V68" i="8" s="1"/>
  <c r="K68" i="8"/>
  <c r="L68" i="8" s="1"/>
  <c r="K67" i="8"/>
  <c r="L67" i="8" s="1"/>
  <c r="K66" i="8"/>
  <c r="L66" i="8" s="1"/>
  <c r="Q65" i="8"/>
  <c r="R65" i="8" s="1"/>
  <c r="V65" i="8" s="1"/>
  <c r="K65" i="8"/>
  <c r="L65" i="8" s="1"/>
  <c r="K64" i="8"/>
  <c r="L64" i="8" s="1"/>
  <c r="K63" i="8"/>
  <c r="L63" i="8" s="1"/>
  <c r="K62" i="8"/>
  <c r="L62" i="8" s="1"/>
  <c r="Q61" i="8"/>
  <c r="R61" i="8" s="1"/>
  <c r="V61" i="8" s="1"/>
  <c r="K61" i="8"/>
  <c r="L61" i="8" s="1"/>
  <c r="K60" i="8"/>
  <c r="L60" i="8" s="1"/>
  <c r="K59" i="8"/>
  <c r="L59" i="8" s="1"/>
  <c r="K58" i="8"/>
  <c r="L58" i="8" s="1"/>
  <c r="Q57" i="8"/>
  <c r="R57" i="8" s="1"/>
  <c r="V57" i="8" s="1"/>
  <c r="K57" i="8"/>
  <c r="L57" i="8" s="1"/>
  <c r="K56" i="8"/>
  <c r="L56" i="8" s="1"/>
  <c r="K55" i="8"/>
  <c r="L55" i="8" s="1"/>
  <c r="K54" i="8"/>
  <c r="L54" i="8" s="1"/>
  <c r="Q53" i="8"/>
  <c r="R53" i="8" s="1"/>
  <c r="V53" i="8" s="1"/>
  <c r="K53" i="8"/>
  <c r="L53" i="8" s="1"/>
  <c r="K52" i="8"/>
  <c r="L52" i="8" s="1"/>
  <c r="K51" i="8"/>
  <c r="L51" i="8" s="1"/>
  <c r="Q50" i="8"/>
  <c r="R50" i="8" s="1"/>
  <c r="V50" i="8" s="1"/>
  <c r="K50" i="8"/>
  <c r="L50" i="8" s="1"/>
  <c r="Q49" i="8"/>
  <c r="R49" i="8" s="1"/>
  <c r="V49" i="8" s="1"/>
  <c r="K49" i="8"/>
  <c r="L49" i="8" s="1"/>
  <c r="K48" i="8"/>
  <c r="L48" i="8" s="1"/>
  <c r="Q47" i="8"/>
  <c r="R47" i="8" s="1"/>
  <c r="V47" i="8" s="1"/>
  <c r="K47" i="8"/>
  <c r="L47" i="8" s="1"/>
  <c r="K46" i="8"/>
  <c r="L46" i="8" s="1"/>
  <c r="Q45" i="8"/>
  <c r="R45" i="8" s="1"/>
  <c r="V45" i="8" s="1"/>
  <c r="K45" i="8"/>
  <c r="L45" i="8" s="1"/>
  <c r="K44" i="8"/>
  <c r="L44" i="8" s="1"/>
  <c r="K43" i="8"/>
  <c r="L43" i="8" s="1"/>
  <c r="Q42" i="8"/>
  <c r="R42" i="8" s="1"/>
  <c r="V42" i="8" s="1"/>
  <c r="K42" i="8"/>
  <c r="L42" i="8" s="1"/>
  <c r="Q41" i="8"/>
  <c r="R41" i="8" s="1"/>
  <c r="V41" i="8" s="1"/>
  <c r="K41" i="8"/>
  <c r="L41" i="8" s="1"/>
  <c r="K40" i="8"/>
  <c r="L40" i="8" s="1"/>
  <c r="K39" i="8"/>
  <c r="L39" i="8" s="1"/>
  <c r="K38" i="8"/>
  <c r="L38" i="8" s="1"/>
  <c r="Q37" i="8"/>
  <c r="R37" i="8" s="1"/>
  <c r="V37" i="8" s="1"/>
  <c r="K37" i="8"/>
  <c r="L37" i="8" s="1"/>
  <c r="K36" i="8"/>
  <c r="L36" i="8" s="1"/>
  <c r="Q35" i="8"/>
  <c r="R35" i="8" s="1"/>
  <c r="V35" i="8" s="1"/>
  <c r="K35" i="8"/>
  <c r="L35" i="8" s="1"/>
  <c r="K34" i="8"/>
  <c r="L34" i="8" s="1"/>
  <c r="Q33" i="8"/>
  <c r="R33" i="8" s="1"/>
  <c r="V33" i="8" s="1"/>
  <c r="K33" i="8"/>
  <c r="L33" i="8" s="1"/>
  <c r="K32" i="8"/>
  <c r="L32" i="8" s="1"/>
  <c r="K31" i="8"/>
  <c r="L31" i="8" s="1"/>
  <c r="Q30" i="8"/>
  <c r="R30" i="8" s="1"/>
  <c r="V30" i="8" s="1"/>
  <c r="K30" i="8"/>
  <c r="L30" i="8" s="1"/>
  <c r="T29" i="8"/>
  <c r="T30" i="8" s="1"/>
  <c r="T31" i="8" s="1"/>
  <c r="T32" i="8" s="1"/>
  <c r="T33" i="8" s="1"/>
  <c r="T34" i="8" s="1"/>
  <c r="T35" i="8" s="1"/>
  <c r="T36" i="8" s="1"/>
  <c r="T37" i="8" s="1"/>
  <c r="T38" i="8" s="1"/>
  <c r="T39" i="8" s="1"/>
  <c r="T40" i="8" s="1"/>
  <c r="T41" i="8" s="1"/>
  <c r="T42" i="8" s="1"/>
  <c r="T43" i="8" s="1"/>
  <c r="T44" i="8" s="1"/>
  <c r="T45" i="8" s="1"/>
  <c r="T46" i="8" s="1"/>
  <c r="T47" i="8" s="1"/>
  <c r="T48" i="8" s="1"/>
  <c r="T49" i="8" s="1"/>
  <c r="T50" i="8" s="1"/>
  <c r="T51" i="8" s="1"/>
  <c r="T52" i="8" s="1"/>
  <c r="T53" i="8" s="1"/>
  <c r="T54" i="8" s="1"/>
  <c r="T55" i="8" s="1"/>
  <c r="T56" i="8" s="1"/>
  <c r="T57" i="8" s="1"/>
  <c r="T58" i="8" s="1"/>
  <c r="T59" i="8" s="1"/>
  <c r="T60" i="8" s="1"/>
  <c r="T61" i="8" s="1"/>
  <c r="T62" i="8" s="1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T82" i="8" s="1"/>
  <c r="T83" i="8" s="1"/>
  <c r="T84" i="8" s="1"/>
  <c r="T85" i="8" s="1"/>
  <c r="T86" i="8" s="1"/>
  <c r="T87" i="8" s="1"/>
  <c r="T88" i="8" s="1"/>
  <c r="T89" i="8" s="1"/>
  <c r="T90" i="8" s="1"/>
  <c r="T91" i="8" s="1"/>
  <c r="T92" i="8" s="1"/>
  <c r="T93" i="8" s="1"/>
  <c r="T94" i="8" s="1"/>
  <c r="T95" i="8" s="1"/>
  <c r="T96" i="8" s="1"/>
  <c r="T97" i="8" s="1"/>
  <c r="T98" i="8" s="1"/>
  <c r="T99" i="8" s="1"/>
  <c r="T100" i="8" s="1"/>
  <c r="T101" i="8" s="1"/>
  <c r="T102" i="8" s="1"/>
  <c r="T103" i="8" s="1"/>
  <c r="T104" i="8" s="1"/>
  <c r="T105" i="8" s="1"/>
  <c r="T106" i="8" s="1"/>
  <c r="T107" i="8" s="1"/>
  <c r="T108" i="8" s="1"/>
  <c r="T109" i="8" s="1"/>
  <c r="T110" i="8" s="1"/>
  <c r="T111" i="8" s="1"/>
  <c r="T112" i="8" s="1"/>
  <c r="T113" i="8" s="1"/>
  <c r="T114" i="8" s="1"/>
  <c r="T115" i="8" s="1"/>
  <c r="T116" i="8" s="1"/>
  <c r="T117" i="8" s="1"/>
  <c r="T118" i="8" s="1"/>
  <c r="T119" i="8" s="1"/>
  <c r="T120" i="8" s="1"/>
  <c r="T121" i="8" s="1"/>
  <c r="T122" i="8" s="1"/>
  <c r="T123" i="8" s="1"/>
  <c r="T124" i="8" s="1"/>
  <c r="T125" i="8" s="1"/>
  <c r="T126" i="8" s="1"/>
  <c r="T127" i="8" s="1"/>
  <c r="T128" i="8" s="1"/>
  <c r="T129" i="8" s="1"/>
  <c r="T130" i="8" s="1"/>
  <c r="T131" i="8" s="1"/>
  <c r="T132" i="8" s="1"/>
  <c r="T133" i="8" s="1"/>
  <c r="T134" i="8" s="1"/>
  <c r="T135" i="8" s="1"/>
  <c r="T136" i="8" s="1"/>
  <c r="T137" i="8" s="1"/>
  <c r="T138" i="8" s="1"/>
  <c r="T139" i="8" s="1"/>
  <c r="T140" i="8" s="1"/>
  <c r="T141" i="8" s="1"/>
  <c r="T142" i="8" s="1"/>
  <c r="T143" i="8" s="1"/>
  <c r="T144" i="8" s="1"/>
  <c r="T145" i="8" s="1"/>
  <c r="T146" i="8" s="1"/>
  <c r="T147" i="8" s="1"/>
  <c r="T148" i="8" s="1"/>
  <c r="T149" i="8" s="1"/>
  <c r="T150" i="8" s="1"/>
  <c r="T151" i="8" s="1"/>
  <c r="T152" i="8" s="1"/>
  <c r="T153" i="8" s="1"/>
  <c r="T154" i="8" s="1"/>
  <c r="T155" i="8" s="1"/>
  <c r="T156" i="8" s="1"/>
  <c r="T157" i="8" s="1"/>
  <c r="T158" i="8" s="1"/>
  <c r="T159" i="8" s="1"/>
  <c r="T160" i="8" s="1"/>
  <c r="T161" i="8" s="1"/>
  <c r="T162" i="8" s="1"/>
  <c r="T163" i="8" s="1"/>
  <c r="T164" i="8" s="1"/>
  <c r="T165" i="8" s="1"/>
  <c r="T166" i="8" s="1"/>
  <c r="T167" i="8" s="1"/>
  <c r="T168" i="8" s="1"/>
  <c r="T169" i="8" s="1"/>
  <c r="T170" i="8" s="1"/>
  <c r="T171" i="8" s="1"/>
  <c r="T172" i="8" s="1"/>
  <c r="T173" i="8" s="1"/>
  <c r="T174" i="8" s="1"/>
  <c r="T175" i="8" s="1"/>
  <c r="T176" i="8" s="1"/>
  <c r="T177" i="8" s="1"/>
  <c r="T178" i="8" s="1"/>
  <c r="T179" i="8" s="1"/>
  <c r="T180" i="8" s="1"/>
  <c r="T181" i="8" s="1"/>
  <c r="T182" i="8" s="1"/>
  <c r="T183" i="8" s="1"/>
  <c r="T184" i="8" s="1"/>
  <c r="T185" i="8" s="1"/>
  <c r="T186" i="8" s="1"/>
  <c r="T187" i="8" s="1"/>
  <c r="T188" i="8" s="1"/>
  <c r="T189" i="8" s="1"/>
  <c r="T190" i="8" s="1"/>
  <c r="T191" i="8" s="1"/>
  <c r="T192" i="8" s="1"/>
  <c r="T193" i="8" s="1"/>
  <c r="T194" i="8" s="1"/>
  <c r="T195" i="8" s="1"/>
  <c r="T196" i="8" s="1"/>
  <c r="T197" i="8" s="1"/>
  <c r="T198" i="8" s="1"/>
  <c r="T199" i="8" s="1"/>
  <c r="T200" i="8" s="1"/>
  <c r="T201" i="8" s="1"/>
  <c r="T202" i="8" s="1"/>
  <c r="T203" i="8" s="1"/>
  <c r="T204" i="8" s="1"/>
  <c r="T205" i="8" s="1"/>
  <c r="T206" i="8" s="1"/>
  <c r="T207" i="8" s="1"/>
  <c r="T208" i="8" s="1"/>
  <c r="T209" i="8" s="1"/>
  <c r="T210" i="8" s="1"/>
  <c r="T211" i="8" s="1"/>
  <c r="T212" i="8" s="1"/>
  <c r="T213" i="8" s="1"/>
  <c r="T214" i="8" s="1"/>
  <c r="T215" i="8" s="1"/>
  <c r="T216" i="8" s="1"/>
  <c r="T217" i="8" s="1"/>
  <c r="T218" i="8" s="1"/>
  <c r="T219" i="8" s="1"/>
  <c r="T220" i="8" s="1"/>
  <c r="T221" i="8" s="1"/>
  <c r="T222" i="8" s="1"/>
  <c r="T223" i="8" s="1"/>
  <c r="T224" i="8" s="1"/>
  <c r="T225" i="8" s="1"/>
  <c r="T226" i="8" s="1"/>
  <c r="T227" i="8" s="1"/>
  <c r="T228" i="8" s="1"/>
  <c r="T229" i="8" s="1"/>
  <c r="T230" i="8" s="1"/>
  <c r="T231" i="8" s="1"/>
  <c r="T232" i="8" s="1"/>
  <c r="T233" i="8" s="1"/>
  <c r="T234" i="8" s="1"/>
  <c r="T235" i="8" s="1"/>
  <c r="T236" i="8" s="1"/>
  <c r="T237" i="8" s="1"/>
  <c r="T238" i="8" s="1"/>
  <c r="T239" i="8" s="1"/>
  <c r="T240" i="8" s="1"/>
  <c r="T241" i="8" s="1"/>
  <c r="T242" i="8" s="1"/>
  <c r="T243" i="8" s="1"/>
  <c r="T244" i="8" s="1"/>
  <c r="T245" i="8" s="1"/>
  <c r="T246" i="8" s="1"/>
  <c r="T247" i="8" s="1"/>
  <c r="T248" i="8" s="1"/>
  <c r="T249" i="8" s="1"/>
  <c r="T250" i="8" s="1"/>
  <c r="T251" i="8" s="1"/>
  <c r="T252" i="8" s="1"/>
  <c r="T253" i="8" s="1"/>
  <c r="T254" i="8" s="1"/>
  <c r="T255" i="8" s="1"/>
  <c r="T256" i="8" s="1"/>
  <c r="T257" i="8" s="1"/>
  <c r="T258" i="8" s="1"/>
  <c r="T259" i="8" s="1"/>
  <c r="T260" i="8" s="1"/>
  <c r="T261" i="8" s="1"/>
  <c r="T262" i="8" s="1"/>
  <c r="T263" i="8" s="1"/>
  <c r="T264" i="8" s="1"/>
  <c r="T265" i="8" s="1"/>
  <c r="T266" i="8" s="1"/>
  <c r="T267" i="8" s="1"/>
  <c r="T268" i="8" s="1"/>
  <c r="T269" i="8" s="1"/>
  <c r="T270" i="8" s="1"/>
  <c r="T271" i="8" s="1"/>
  <c r="T272" i="8" s="1"/>
  <c r="T273" i="8" s="1"/>
  <c r="T274" i="8" s="1"/>
  <c r="T275" i="8" s="1"/>
  <c r="T276" i="8" s="1"/>
  <c r="T277" i="8" s="1"/>
  <c r="Q29" i="8"/>
  <c r="R29" i="8" s="1"/>
  <c r="V29" i="8" s="1"/>
  <c r="K29" i="8"/>
  <c r="L29" i="8" s="1"/>
  <c r="Q28" i="8"/>
  <c r="R28" i="8" s="1"/>
  <c r="V28" i="8" s="1"/>
  <c r="K28" i="8"/>
  <c r="L28" i="8" s="1"/>
  <c r="P13" i="8"/>
  <c r="P14" i="8" s="1"/>
  <c r="P15" i="8" s="1"/>
  <c r="K13" i="8"/>
  <c r="K14" i="8" s="1"/>
  <c r="K15" i="8" s="1"/>
  <c r="D10" i="7"/>
  <c r="D6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8" i="7"/>
  <c r="AE138" i="9" l="1"/>
  <c r="B29" i="9"/>
  <c r="B33" i="9"/>
  <c r="B37" i="9"/>
  <c r="B41" i="9"/>
  <c r="B45" i="9"/>
  <c r="B49" i="9"/>
  <c r="B53" i="9"/>
  <c r="B57" i="9"/>
  <c r="B61" i="9"/>
  <c r="B65" i="9"/>
  <c r="B69" i="9"/>
  <c r="B73" i="9"/>
  <c r="B77" i="9"/>
  <c r="B81" i="9"/>
  <c r="B85" i="9"/>
  <c r="B89" i="9"/>
  <c r="B93" i="9"/>
  <c r="B97" i="9"/>
  <c r="B101" i="9"/>
  <c r="B105" i="9"/>
  <c r="B109" i="9"/>
  <c r="B113" i="9"/>
  <c r="B117" i="9"/>
  <c r="B121" i="9"/>
  <c r="B125" i="9"/>
  <c r="B129" i="9"/>
  <c r="B133" i="9"/>
  <c r="B137" i="9"/>
  <c r="B141" i="9"/>
  <c r="B145" i="9"/>
  <c r="B149" i="9"/>
  <c r="B153" i="9"/>
  <c r="B157" i="9"/>
  <c r="B161" i="9"/>
  <c r="B165" i="9"/>
  <c r="B169" i="9"/>
  <c r="B173" i="9"/>
  <c r="B177" i="9"/>
  <c r="B181" i="9"/>
  <c r="B185" i="9"/>
  <c r="B189" i="9"/>
  <c r="B193" i="9"/>
  <c r="B197" i="9"/>
  <c r="B201" i="9"/>
  <c r="B205" i="9"/>
  <c r="B209" i="9"/>
  <c r="B213" i="9"/>
  <c r="B217" i="9"/>
  <c r="B221" i="9"/>
  <c r="B225" i="9"/>
  <c r="B229" i="9"/>
  <c r="B233" i="9"/>
  <c r="B237" i="9"/>
  <c r="B241" i="9"/>
  <c r="B245" i="9"/>
  <c r="B249" i="9"/>
  <c r="B253" i="9"/>
  <c r="B257" i="9"/>
  <c r="B261" i="9"/>
  <c r="B265" i="9"/>
  <c r="B269" i="9"/>
  <c r="B273" i="9"/>
  <c r="B277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86" i="9"/>
  <c r="B90" i="9"/>
  <c r="B94" i="9"/>
  <c r="B98" i="9"/>
  <c r="B102" i="9"/>
  <c r="B106" i="9"/>
  <c r="B110" i="9"/>
  <c r="B114" i="9"/>
  <c r="B31" i="9"/>
  <c r="B39" i="9"/>
  <c r="B47" i="9"/>
  <c r="B55" i="9"/>
  <c r="B63" i="9"/>
  <c r="B71" i="9"/>
  <c r="B79" i="9"/>
  <c r="B87" i="9"/>
  <c r="B95" i="9"/>
  <c r="B103" i="9"/>
  <c r="B111" i="9"/>
  <c r="B118" i="9"/>
  <c r="B123" i="9"/>
  <c r="B128" i="9"/>
  <c r="B134" i="9"/>
  <c r="B139" i="9"/>
  <c r="B144" i="9"/>
  <c r="B150" i="9"/>
  <c r="B155" i="9"/>
  <c r="B160" i="9"/>
  <c r="B166" i="9"/>
  <c r="B171" i="9"/>
  <c r="B176" i="9"/>
  <c r="B182" i="9"/>
  <c r="B187" i="9"/>
  <c r="B192" i="9"/>
  <c r="B198" i="9"/>
  <c r="B203" i="9"/>
  <c r="B208" i="9"/>
  <c r="B214" i="9"/>
  <c r="B219" i="9"/>
  <c r="B224" i="9"/>
  <c r="B230" i="9"/>
  <c r="B235" i="9"/>
  <c r="B240" i="9"/>
  <c r="B246" i="9"/>
  <c r="B251" i="9"/>
  <c r="B256" i="9"/>
  <c r="B262" i="9"/>
  <c r="B267" i="9"/>
  <c r="B272" i="9"/>
  <c r="B28" i="9"/>
  <c r="B32" i="9"/>
  <c r="B40" i="9"/>
  <c r="B48" i="9"/>
  <c r="B56" i="9"/>
  <c r="B64" i="9"/>
  <c r="B72" i="9"/>
  <c r="B80" i="9"/>
  <c r="B88" i="9"/>
  <c r="B96" i="9"/>
  <c r="B104" i="9"/>
  <c r="B112" i="9"/>
  <c r="B119" i="9"/>
  <c r="B124" i="9"/>
  <c r="B130" i="9"/>
  <c r="B135" i="9"/>
  <c r="B140" i="9"/>
  <c r="B146" i="9"/>
  <c r="B151" i="9"/>
  <c r="B156" i="9"/>
  <c r="B162" i="9"/>
  <c r="B167" i="9"/>
  <c r="B172" i="9"/>
  <c r="B178" i="9"/>
  <c r="B183" i="9"/>
  <c r="B188" i="9"/>
  <c r="B194" i="9"/>
  <c r="B199" i="9"/>
  <c r="B204" i="9"/>
  <c r="B210" i="9"/>
  <c r="B215" i="9"/>
  <c r="B220" i="9"/>
  <c r="B226" i="9"/>
  <c r="B231" i="9"/>
  <c r="B236" i="9"/>
  <c r="B242" i="9"/>
  <c r="B247" i="9"/>
  <c r="B252" i="9"/>
  <c r="B258" i="9"/>
  <c r="B263" i="9"/>
  <c r="B268" i="9"/>
  <c r="B274" i="9"/>
  <c r="B35" i="9"/>
  <c r="B43" i="9"/>
  <c r="B51" i="9"/>
  <c r="B59" i="9"/>
  <c r="B67" i="9"/>
  <c r="B75" i="9"/>
  <c r="B83" i="9"/>
  <c r="B91" i="9"/>
  <c r="B99" i="9"/>
  <c r="B107" i="9"/>
  <c r="B115" i="9"/>
  <c r="B120" i="9"/>
  <c r="B126" i="9"/>
  <c r="B131" i="9"/>
  <c r="B136" i="9"/>
  <c r="B142" i="9"/>
  <c r="B147" i="9"/>
  <c r="B152" i="9"/>
  <c r="B158" i="9"/>
  <c r="B163" i="9"/>
  <c r="B168" i="9"/>
  <c r="B174" i="9"/>
  <c r="B179" i="9"/>
  <c r="B184" i="9"/>
  <c r="B190" i="9"/>
  <c r="B195" i="9"/>
  <c r="B200" i="9"/>
  <c r="B206" i="9"/>
  <c r="B211" i="9"/>
  <c r="B216" i="9"/>
  <c r="B222" i="9"/>
  <c r="B227" i="9"/>
  <c r="B232" i="9"/>
  <c r="B238" i="9"/>
  <c r="B243" i="9"/>
  <c r="B248" i="9"/>
  <c r="B254" i="9"/>
  <c r="B259" i="9"/>
  <c r="B264" i="9"/>
  <c r="B270" i="9"/>
  <c r="B275" i="9"/>
  <c r="B36" i="9"/>
  <c r="B44" i="9"/>
  <c r="B52" i="9"/>
  <c r="B60" i="9"/>
  <c r="B68" i="9"/>
  <c r="B76" i="9"/>
  <c r="B84" i="9"/>
  <c r="B92" i="9"/>
  <c r="B100" i="9"/>
  <c r="B108" i="9"/>
  <c r="B116" i="9"/>
  <c r="B122" i="9"/>
  <c r="B127" i="9"/>
  <c r="B132" i="9"/>
  <c r="B138" i="9"/>
  <c r="B143" i="9"/>
  <c r="B148" i="9"/>
  <c r="B154" i="9"/>
  <c r="B159" i="9"/>
  <c r="B164" i="9"/>
  <c r="B170" i="9"/>
  <c r="B175" i="9"/>
  <c r="B180" i="9"/>
  <c r="B186" i="9"/>
  <c r="B191" i="9"/>
  <c r="B196" i="9"/>
  <c r="B202" i="9"/>
  <c r="B207" i="9"/>
  <c r="B212" i="9"/>
  <c r="B218" i="9"/>
  <c r="B223" i="9"/>
  <c r="B228" i="9"/>
  <c r="B234" i="9"/>
  <c r="B239" i="9"/>
  <c r="B244" i="9"/>
  <c r="B250" i="9"/>
  <c r="B255" i="9"/>
  <c r="B260" i="9"/>
  <c r="B266" i="9"/>
  <c r="B271" i="9"/>
  <c r="B276" i="9"/>
  <c r="AD117" i="8"/>
  <c r="AE117" i="8" s="1"/>
  <c r="AE123" i="8"/>
  <c r="AE130" i="9"/>
  <c r="AE122" i="9"/>
  <c r="D7" i="9"/>
  <c r="AE128" i="9"/>
  <c r="I19" i="9"/>
  <c r="AE141" i="9"/>
  <c r="AE139" i="9"/>
  <c r="AE137" i="9"/>
  <c r="AE135" i="9"/>
  <c r="AE133" i="9"/>
  <c r="AE131" i="9"/>
  <c r="AE129" i="9"/>
  <c r="AE127" i="9"/>
  <c r="AE125" i="9"/>
  <c r="AE123" i="9"/>
  <c r="AE140" i="9"/>
  <c r="AE132" i="9"/>
  <c r="AE124" i="9"/>
  <c r="AE134" i="9"/>
  <c r="AE126" i="9"/>
  <c r="AE136" i="9"/>
  <c r="E84" i="8"/>
  <c r="C84" i="8" s="1"/>
  <c r="E81" i="8"/>
  <c r="C81" i="8" s="1"/>
  <c r="E71" i="8"/>
  <c r="C71" i="8" s="1"/>
  <c r="E55" i="8"/>
  <c r="C55" i="8" s="1"/>
  <c r="E46" i="8"/>
  <c r="C46" i="8" s="1"/>
  <c r="E39" i="8"/>
  <c r="C39" i="8" s="1"/>
  <c r="E28" i="8"/>
  <c r="E31" i="8"/>
  <c r="C31" i="8" s="1"/>
  <c r="E152" i="8"/>
  <c r="C152" i="8" s="1"/>
  <c r="E67" i="8"/>
  <c r="C67" i="8" s="1"/>
  <c r="E53" i="8"/>
  <c r="C53" i="8" s="1"/>
  <c r="E52" i="8"/>
  <c r="C52" i="8" s="1"/>
  <c r="E47" i="8"/>
  <c r="C47" i="8" s="1"/>
  <c r="E69" i="8"/>
  <c r="C69" i="8" s="1"/>
  <c r="E30" i="8"/>
  <c r="C30" i="8" s="1"/>
  <c r="E38" i="8"/>
  <c r="C38" i="8" s="1"/>
  <c r="I4" i="8"/>
  <c r="AE127" i="8"/>
  <c r="AE135" i="8"/>
  <c r="AE133" i="8"/>
  <c r="J4" i="8"/>
  <c r="E276" i="8"/>
  <c r="E272" i="8"/>
  <c r="C272" i="8" s="1"/>
  <c r="E268" i="8"/>
  <c r="C268" i="8" s="1"/>
  <c r="E264" i="8"/>
  <c r="C264" i="8" s="1"/>
  <c r="E260" i="8"/>
  <c r="C260" i="8" s="1"/>
  <c r="E256" i="8"/>
  <c r="C256" i="8" s="1"/>
  <c r="E252" i="8"/>
  <c r="C252" i="8" s="1"/>
  <c r="E275" i="8"/>
  <c r="C275" i="8" s="1"/>
  <c r="E262" i="8"/>
  <c r="C262" i="8" s="1"/>
  <c r="E261" i="8"/>
  <c r="C261" i="8" s="1"/>
  <c r="E259" i="8"/>
  <c r="C259" i="8" s="1"/>
  <c r="E251" i="8"/>
  <c r="C251" i="8" s="1"/>
  <c r="E247" i="8"/>
  <c r="C247" i="8" s="1"/>
  <c r="E243" i="8"/>
  <c r="C243" i="8" s="1"/>
  <c r="E274" i="8"/>
  <c r="C274" i="8" s="1"/>
  <c r="E269" i="8"/>
  <c r="C269" i="8" s="1"/>
  <c r="E267" i="8"/>
  <c r="C267" i="8" s="1"/>
  <c r="E266" i="8"/>
  <c r="C266" i="8" s="1"/>
  <c r="E263" i="8"/>
  <c r="C263" i="8" s="1"/>
  <c r="E277" i="8"/>
  <c r="E270" i="8"/>
  <c r="C270" i="8" s="1"/>
  <c r="E258" i="8"/>
  <c r="C258" i="8" s="1"/>
  <c r="E253" i="8"/>
  <c r="C253" i="8" s="1"/>
  <c r="E249" i="8"/>
  <c r="C249" i="8" s="1"/>
  <c r="E248" i="8"/>
  <c r="C248" i="8" s="1"/>
  <c r="E246" i="8"/>
  <c r="C246" i="8" s="1"/>
  <c r="E240" i="8"/>
  <c r="C240" i="8" s="1"/>
  <c r="E236" i="8"/>
  <c r="C236" i="8" s="1"/>
  <c r="E232" i="8"/>
  <c r="C232" i="8" s="1"/>
  <c r="E228" i="8"/>
  <c r="C228" i="8" s="1"/>
  <c r="E224" i="8"/>
  <c r="C224" i="8" s="1"/>
  <c r="E220" i="8"/>
  <c r="C220" i="8" s="1"/>
  <c r="E216" i="8"/>
  <c r="C216" i="8" s="1"/>
  <c r="E212" i="8"/>
  <c r="C212" i="8" s="1"/>
  <c r="E265" i="8"/>
  <c r="C265" i="8" s="1"/>
  <c r="E255" i="8"/>
  <c r="C255" i="8" s="1"/>
  <c r="E245" i="8"/>
  <c r="C245" i="8" s="1"/>
  <c r="E242" i="8"/>
  <c r="C242" i="8" s="1"/>
  <c r="E241" i="8"/>
  <c r="C241" i="8" s="1"/>
  <c r="E239" i="8"/>
  <c r="C239" i="8" s="1"/>
  <c r="E226" i="8"/>
  <c r="C226" i="8" s="1"/>
  <c r="E225" i="8"/>
  <c r="C225" i="8" s="1"/>
  <c r="E223" i="8"/>
  <c r="C223" i="8" s="1"/>
  <c r="E273" i="8"/>
  <c r="C273" i="8" s="1"/>
  <c r="E271" i="8"/>
  <c r="C271" i="8" s="1"/>
  <c r="E257" i="8"/>
  <c r="C257" i="8" s="1"/>
  <c r="E254" i="8"/>
  <c r="C254" i="8" s="1"/>
  <c r="E238" i="8"/>
  <c r="C238" i="8" s="1"/>
  <c r="E237" i="8"/>
  <c r="C237" i="8" s="1"/>
  <c r="E235" i="8"/>
  <c r="C235" i="8" s="1"/>
  <c r="E222" i="8"/>
  <c r="C222" i="8" s="1"/>
  <c r="E221" i="8"/>
  <c r="C221" i="8" s="1"/>
  <c r="E219" i="8"/>
  <c r="C219" i="8" s="1"/>
  <c r="E206" i="8"/>
  <c r="C206" i="8" s="1"/>
  <c r="E202" i="8"/>
  <c r="C202" i="8" s="1"/>
  <c r="E198" i="8"/>
  <c r="C198" i="8" s="1"/>
  <c r="E194" i="8"/>
  <c r="C194" i="8" s="1"/>
  <c r="E190" i="8"/>
  <c r="C190" i="8" s="1"/>
  <c r="E186" i="8"/>
  <c r="C186" i="8" s="1"/>
  <c r="E182" i="8"/>
  <c r="C182" i="8" s="1"/>
  <c r="E178" i="8"/>
  <c r="C178" i="8" s="1"/>
  <c r="E174" i="8"/>
  <c r="C174" i="8" s="1"/>
  <c r="E170" i="8"/>
  <c r="C170" i="8" s="1"/>
  <c r="E166" i="8"/>
  <c r="C166" i="8" s="1"/>
  <c r="E230" i="8"/>
  <c r="C230" i="8" s="1"/>
  <c r="E204" i="8"/>
  <c r="C204" i="8" s="1"/>
  <c r="E203" i="8"/>
  <c r="C203" i="8" s="1"/>
  <c r="E201" i="8"/>
  <c r="C201" i="8" s="1"/>
  <c r="E188" i="8"/>
  <c r="C188" i="8" s="1"/>
  <c r="E187" i="8"/>
  <c r="C187" i="8" s="1"/>
  <c r="E185" i="8"/>
  <c r="C185" i="8" s="1"/>
  <c r="E172" i="8"/>
  <c r="C172" i="8" s="1"/>
  <c r="E171" i="8"/>
  <c r="C171" i="8" s="1"/>
  <c r="E169" i="8"/>
  <c r="C169" i="8" s="1"/>
  <c r="E234" i="8"/>
  <c r="C234" i="8" s="1"/>
  <c r="E229" i="8"/>
  <c r="C229" i="8" s="1"/>
  <c r="E218" i="8"/>
  <c r="C218" i="8" s="1"/>
  <c r="E213" i="8"/>
  <c r="C213" i="8" s="1"/>
  <c r="E211" i="8"/>
  <c r="C211" i="8" s="1"/>
  <c r="E210" i="8"/>
  <c r="C210" i="8" s="1"/>
  <c r="E200" i="8"/>
  <c r="C200" i="8" s="1"/>
  <c r="E199" i="8"/>
  <c r="C199" i="8" s="1"/>
  <c r="E197" i="8"/>
  <c r="C197" i="8" s="1"/>
  <c r="E184" i="8"/>
  <c r="C184" i="8" s="1"/>
  <c r="E183" i="8"/>
  <c r="C183" i="8" s="1"/>
  <c r="E181" i="8"/>
  <c r="C181" i="8" s="1"/>
  <c r="E168" i="8"/>
  <c r="C168" i="8" s="1"/>
  <c r="E167" i="8"/>
  <c r="C167" i="8" s="1"/>
  <c r="E165" i="8"/>
  <c r="C165" i="8" s="1"/>
  <c r="E163" i="8"/>
  <c r="C163" i="8" s="1"/>
  <c r="E159" i="8"/>
  <c r="C159" i="8" s="1"/>
  <c r="E155" i="8"/>
  <c r="C155" i="8" s="1"/>
  <c r="E151" i="8"/>
  <c r="C151" i="8" s="1"/>
  <c r="E147" i="8"/>
  <c r="C147" i="8" s="1"/>
  <c r="E143" i="8"/>
  <c r="C143" i="8" s="1"/>
  <c r="E119" i="8"/>
  <c r="C119" i="8" s="1"/>
  <c r="E117" i="8"/>
  <c r="C117" i="8" s="1"/>
  <c r="E207" i="8"/>
  <c r="C207" i="8" s="1"/>
  <c r="E189" i="8"/>
  <c r="C189" i="8" s="1"/>
  <c r="E180" i="8"/>
  <c r="C180" i="8" s="1"/>
  <c r="E175" i="8"/>
  <c r="C175" i="8" s="1"/>
  <c r="E161" i="8"/>
  <c r="C161" i="8" s="1"/>
  <c r="E160" i="8"/>
  <c r="C160" i="8" s="1"/>
  <c r="E158" i="8"/>
  <c r="C158" i="8" s="1"/>
  <c r="E145" i="8"/>
  <c r="C145" i="8" s="1"/>
  <c r="E144" i="8"/>
  <c r="C144" i="8" s="1"/>
  <c r="E142" i="8"/>
  <c r="C142" i="8" s="1"/>
  <c r="E140" i="8"/>
  <c r="C140" i="8" s="1"/>
  <c r="E138" i="8"/>
  <c r="C138" i="8" s="1"/>
  <c r="E136" i="8"/>
  <c r="C136" i="8" s="1"/>
  <c r="E134" i="8"/>
  <c r="C134" i="8" s="1"/>
  <c r="E132" i="8"/>
  <c r="C132" i="8" s="1"/>
  <c r="E130" i="8"/>
  <c r="C130" i="8" s="1"/>
  <c r="E227" i="8"/>
  <c r="C227" i="8" s="1"/>
  <c r="E215" i="8"/>
  <c r="C215" i="8" s="1"/>
  <c r="E209" i="8"/>
  <c r="C209" i="8" s="1"/>
  <c r="E192" i="8"/>
  <c r="C192" i="8" s="1"/>
  <c r="E179" i="8"/>
  <c r="C179" i="8" s="1"/>
  <c r="E177" i="8"/>
  <c r="C177" i="8" s="1"/>
  <c r="E164" i="8"/>
  <c r="C164" i="8" s="1"/>
  <c r="E157" i="8"/>
  <c r="C157" i="8" s="1"/>
  <c r="E156" i="8"/>
  <c r="C156" i="8" s="1"/>
  <c r="E154" i="8"/>
  <c r="C154" i="8" s="1"/>
  <c r="E121" i="8"/>
  <c r="C121" i="8" s="1"/>
  <c r="E120" i="8"/>
  <c r="C120" i="8" s="1"/>
  <c r="E118" i="8"/>
  <c r="C118" i="8" s="1"/>
  <c r="E114" i="8"/>
  <c r="C114" i="8" s="1"/>
  <c r="E110" i="8"/>
  <c r="C110" i="8" s="1"/>
  <c r="E106" i="8"/>
  <c r="C106" i="8" s="1"/>
  <c r="E102" i="8"/>
  <c r="C102" i="8" s="1"/>
  <c r="E98" i="8"/>
  <c r="C98" i="8" s="1"/>
  <c r="E94" i="8"/>
  <c r="C94" i="8" s="1"/>
  <c r="E90" i="8"/>
  <c r="C90" i="8" s="1"/>
  <c r="E86" i="8"/>
  <c r="C86" i="8" s="1"/>
  <c r="E82" i="8"/>
  <c r="C82" i="8" s="1"/>
  <c r="E78" i="8"/>
  <c r="C78" i="8" s="1"/>
  <c r="E74" i="8"/>
  <c r="C74" i="8" s="1"/>
  <c r="E70" i="8"/>
  <c r="C70" i="8" s="1"/>
  <c r="E66" i="8"/>
  <c r="C66" i="8" s="1"/>
  <c r="E62" i="8"/>
  <c r="C62" i="8" s="1"/>
  <c r="E58" i="8"/>
  <c r="C58" i="8" s="1"/>
  <c r="E54" i="8"/>
  <c r="C54" i="8" s="1"/>
  <c r="E233" i="8"/>
  <c r="C233" i="8" s="1"/>
  <c r="E195" i="8"/>
  <c r="C195" i="8" s="1"/>
  <c r="E191" i="8"/>
  <c r="C191" i="8" s="1"/>
  <c r="E149" i="8"/>
  <c r="C149" i="8" s="1"/>
  <c r="E135" i="8"/>
  <c r="C135" i="8" s="1"/>
  <c r="E128" i="8"/>
  <c r="C128" i="8" s="1"/>
  <c r="E127" i="8"/>
  <c r="C127" i="8" s="1"/>
  <c r="E124" i="8"/>
  <c r="C124" i="8" s="1"/>
  <c r="E123" i="8"/>
  <c r="C123" i="8" s="1"/>
  <c r="E112" i="8"/>
  <c r="C112" i="8" s="1"/>
  <c r="E111" i="8"/>
  <c r="C111" i="8" s="1"/>
  <c r="E109" i="8"/>
  <c r="C109" i="8" s="1"/>
  <c r="E96" i="8"/>
  <c r="C96" i="8" s="1"/>
  <c r="E95" i="8"/>
  <c r="C95" i="8" s="1"/>
  <c r="E93" i="8"/>
  <c r="C93" i="8" s="1"/>
  <c r="E80" i="8"/>
  <c r="C80" i="8" s="1"/>
  <c r="E79" i="8"/>
  <c r="C79" i="8" s="1"/>
  <c r="E77" i="8"/>
  <c r="C77" i="8" s="1"/>
  <c r="E49" i="8"/>
  <c r="C49" i="8" s="1"/>
  <c r="E45" i="8"/>
  <c r="C45" i="8" s="1"/>
  <c r="E37" i="8"/>
  <c r="C37" i="8" s="1"/>
  <c r="E33" i="8"/>
  <c r="C33" i="8" s="1"/>
  <c r="E29" i="8"/>
  <c r="C29" i="8" s="1"/>
  <c r="E193" i="8"/>
  <c r="C193" i="8" s="1"/>
  <c r="E176" i="8"/>
  <c r="C176" i="8" s="1"/>
  <c r="E146" i="8"/>
  <c r="C146" i="8" s="1"/>
  <c r="E141" i="8"/>
  <c r="C141" i="8" s="1"/>
  <c r="E133" i="8"/>
  <c r="C133" i="8" s="1"/>
  <c r="E100" i="8"/>
  <c r="C100" i="8" s="1"/>
  <c r="E99" i="8"/>
  <c r="C99" i="8" s="1"/>
  <c r="E250" i="8"/>
  <c r="C250" i="8" s="1"/>
  <c r="E214" i="8"/>
  <c r="C214" i="8" s="1"/>
  <c r="E208" i="8"/>
  <c r="C208" i="8" s="1"/>
  <c r="E205" i="8"/>
  <c r="C205" i="8" s="1"/>
  <c r="E196" i="8"/>
  <c r="C196" i="8" s="1"/>
  <c r="E162" i="8"/>
  <c r="C162" i="8" s="1"/>
  <c r="E153" i="8"/>
  <c r="C153" i="8" s="1"/>
  <c r="E148" i="8"/>
  <c r="C148" i="8" s="1"/>
  <c r="E137" i="8"/>
  <c r="C137" i="8" s="1"/>
  <c r="E129" i="8"/>
  <c r="C129" i="8" s="1"/>
  <c r="E116" i="8"/>
  <c r="C116" i="8" s="1"/>
  <c r="E108" i="8"/>
  <c r="C108" i="8" s="1"/>
  <c r="E107" i="8"/>
  <c r="C107" i="8" s="1"/>
  <c r="E105" i="8"/>
  <c r="C105" i="8" s="1"/>
  <c r="E92" i="8"/>
  <c r="C92" i="8" s="1"/>
  <c r="E91" i="8"/>
  <c r="C91" i="8" s="1"/>
  <c r="E89" i="8"/>
  <c r="C89" i="8" s="1"/>
  <c r="E76" i="8"/>
  <c r="C76" i="8" s="1"/>
  <c r="E75" i="8"/>
  <c r="C75" i="8" s="1"/>
  <c r="E73" i="8"/>
  <c r="C73" i="8" s="1"/>
  <c r="E60" i="8"/>
  <c r="C60" i="8" s="1"/>
  <c r="E59" i="8"/>
  <c r="C59" i="8" s="1"/>
  <c r="E57" i="8"/>
  <c r="C57" i="8" s="1"/>
  <c r="E48" i="8"/>
  <c r="C48" i="8" s="1"/>
  <c r="E44" i="8"/>
  <c r="C44" i="8" s="1"/>
  <c r="E40" i="8"/>
  <c r="C40" i="8" s="1"/>
  <c r="E36" i="8"/>
  <c r="C36" i="8" s="1"/>
  <c r="E32" i="8"/>
  <c r="C32" i="8" s="1"/>
  <c r="I11" i="8"/>
  <c r="E64" i="8"/>
  <c r="C64" i="8" s="1"/>
  <c r="E63" i="8"/>
  <c r="C63" i="8" s="1"/>
  <c r="E61" i="8"/>
  <c r="C61" i="8" s="1"/>
  <c r="E41" i="8"/>
  <c r="C41" i="8" s="1"/>
  <c r="E244" i="8"/>
  <c r="C244" i="8" s="1"/>
  <c r="E231" i="8"/>
  <c r="C231" i="8" s="1"/>
  <c r="E173" i="8"/>
  <c r="C173" i="8" s="1"/>
  <c r="E115" i="8"/>
  <c r="C115" i="8" s="1"/>
  <c r="E113" i="8"/>
  <c r="C113" i="8" s="1"/>
  <c r="E97" i="8"/>
  <c r="C97" i="8" s="1"/>
  <c r="E150" i="8"/>
  <c r="C150" i="8" s="1"/>
  <c r="E101" i="8"/>
  <c r="C101" i="8" s="1"/>
  <c r="E87" i="8"/>
  <c r="C87" i="8" s="1"/>
  <c r="E85" i="8"/>
  <c r="C85" i="8" s="1"/>
  <c r="E68" i="8"/>
  <c r="C68" i="8" s="1"/>
  <c r="E217" i="8"/>
  <c r="C217" i="8" s="1"/>
  <c r="E139" i="8"/>
  <c r="C139" i="8" s="1"/>
  <c r="E104" i="8"/>
  <c r="C104" i="8" s="1"/>
  <c r="E88" i="8"/>
  <c r="C88" i="8" s="1"/>
  <c r="E83" i="8"/>
  <c r="C83" i="8" s="1"/>
  <c r="E65" i="8"/>
  <c r="C65" i="8" s="1"/>
  <c r="E56" i="8"/>
  <c r="C56" i="8" s="1"/>
  <c r="E51" i="8"/>
  <c r="C51" i="8" s="1"/>
  <c r="E50" i="8"/>
  <c r="C50" i="8" s="1"/>
  <c r="E43" i="8"/>
  <c r="C43" i="8" s="1"/>
  <c r="E42" i="8"/>
  <c r="C42" i="8" s="1"/>
  <c r="E35" i="8"/>
  <c r="C35" i="8" s="1"/>
  <c r="E34" i="8"/>
  <c r="C34" i="8" s="1"/>
  <c r="E125" i="8"/>
  <c r="C125" i="8" s="1"/>
  <c r="E103" i="8"/>
  <c r="C103" i="8" s="1"/>
  <c r="E72" i="8"/>
  <c r="C72" i="8" s="1"/>
  <c r="E122" i="8"/>
  <c r="C122" i="8" s="1"/>
  <c r="E126" i="8"/>
  <c r="C126" i="8" s="1"/>
  <c r="E131" i="8"/>
  <c r="C131" i="8" s="1"/>
  <c r="AE140" i="8"/>
  <c r="AE138" i="8"/>
  <c r="AE136" i="8"/>
  <c r="AE134" i="8"/>
  <c r="AE132" i="8"/>
  <c r="AE130" i="8"/>
  <c r="AE128" i="8"/>
  <c r="AE126" i="8"/>
  <c r="AE124" i="8"/>
  <c r="AE122" i="8"/>
  <c r="I19" i="8"/>
  <c r="AE131" i="8"/>
  <c r="AE139" i="8"/>
  <c r="AE125" i="8"/>
  <c r="AE129" i="8"/>
  <c r="AE137" i="8"/>
  <c r="AG129" i="8" l="1"/>
  <c r="AG134" i="8"/>
  <c r="AG127" i="8"/>
  <c r="AG135" i="8"/>
  <c r="AG138" i="8"/>
  <c r="AG139" i="8"/>
  <c r="AG125" i="8"/>
  <c r="AG140" i="8"/>
  <c r="AG132" i="8"/>
  <c r="AG131" i="8"/>
  <c r="AG128" i="8"/>
  <c r="AG122" i="8"/>
  <c r="AG124" i="8"/>
  <c r="AG141" i="8"/>
  <c r="AG126" i="8"/>
  <c r="AG137" i="8"/>
  <c r="AG123" i="8"/>
  <c r="AG136" i="8"/>
  <c r="AG130" i="8"/>
  <c r="AG133" i="8"/>
  <c r="D10" i="9"/>
  <c r="I20" i="9"/>
  <c r="I22" i="9"/>
  <c r="I22" i="8"/>
  <c r="I20" i="8"/>
  <c r="I21" i="8" l="1"/>
  <c r="D11" i="8" s="1"/>
  <c r="E11" i="8" s="1"/>
  <c r="E28" i="9"/>
  <c r="J4" i="9"/>
  <c r="AD117" i="9"/>
  <c r="I4" i="9"/>
  <c r="I21" i="9"/>
  <c r="E12" i="9" s="1"/>
  <c r="E39" i="9"/>
  <c r="E262" i="9"/>
  <c r="E277" i="9"/>
  <c r="E261" i="9"/>
  <c r="E239" i="9"/>
  <c r="E223" i="9"/>
  <c r="E255" i="9"/>
  <c r="E237" i="9"/>
  <c r="E267" i="9"/>
  <c r="E246" i="9"/>
  <c r="E216" i="9"/>
  <c r="E200" i="9"/>
  <c r="E257" i="9"/>
  <c r="E222" i="9"/>
  <c r="E209" i="9"/>
  <c r="E189" i="9"/>
  <c r="E240" i="9"/>
  <c r="E203" i="9"/>
  <c r="E180" i="9"/>
  <c r="E164" i="9"/>
  <c r="E211" i="9"/>
  <c r="E177" i="9"/>
  <c r="E159" i="9"/>
  <c r="E145" i="9"/>
  <c r="E228" i="9"/>
  <c r="E199" i="9"/>
  <c r="E173" i="9"/>
  <c r="E152" i="9"/>
  <c r="E139" i="9"/>
  <c r="E131" i="9"/>
  <c r="E123" i="9"/>
  <c r="E106" i="9"/>
  <c r="E179" i="9"/>
  <c r="E132" i="9"/>
  <c r="E112" i="9"/>
  <c r="E95" i="9"/>
  <c r="E79" i="9"/>
  <c r="E63" i="9"/>
  <c r="E47" i="9"/>
  <c r="E150" i="9"/>
  <c r="E126" i="9"/>
  <c r="E107" i="9"/>
  <c r="E86" i="9"/>
  <c r="E70" i="9"/>
  <c r="E54" i="9"/>
  <c r="E38" i="9"/>
  <c r="E183" i="9"/>
  <c r="E33" i="9"/>
  <c r="E213" i="9"/>
  <c r="E136" i="9"/>
  <c r="E130" i="9"/>
  <c r="E99" i="9"/>
  <c r="E100" i="9"/>
  <c r="E84" i="9"/>
  <c r="E68" i="9"/>
  <c r="E52" i="9"/>
  <c r="E191" i="9"/>
  <c r="E35" i="9"/>
  <c r="E56" i="9"/>
  <c r="E88" i="9"/>
  <c r="E48" i="9"/>
  <c r="E81" i="9"/>
  <c r="E274" i="9"/>
  <c r="E258" i="9"/>
  <c r="E276" i="9"/>
  <c r="E251" i="9"/>
  <c r="E235" i="9"/>
  <c r="E219" i="9"/>
  <c r="E253" i="9"/>
  <c r="E236" i="9"/>
  <c r="E256" i="9"/>
  <c r="E233" i="9"/>
  <c r="E212" i="9"/>
  <c r="E196" i="9"/>
  <c r="E241" i="9"/>
  <c r="E221" i="9"/>
  <c r="E207" i="9"/>
  <c r="E185" i="9"/>
  <c r="E225" i="9"/>
  <c r="E192" i="9"/>
  <c r="E176" i="9"/>
  <c r="E160" i="9"/>
  <c r="E202" i="9"/>
  <c r="E268" i="9"/>
  <c r="E243" i="9"/>
  <c r="E260" i="9"/>
  <c r="E272" i="9"/>
  <c r="E230" i="9"/>
  <c r="E259" i="9"/>
  <c r="E210" i="9"/>
  <c r="E245" i="9"/>
  <c r="E184" i="9"/>
  <c r="E220" i="9"/>
  <c r="E162" i="9"/>
  <c r="E149" i="9"/>
  <c r="E226" i="9"/>
  <c r="E186" i="9"/>
  <c r="E156" i="9"/>
  <c r="E137" i="9"/>
  <c r="E127" i="9"/>
  <c r="E110" i="9"/>
  <c r="E170" i="9"/>
  <c r="E117" i="9"/>
  <c r="E96" i="9"/>
  <c r="E75" i="9"/>
  <c r="E55" i="9"/>
  <c r="E151" i="9"/>
  <c r="E119" i="9"/>
  <c r="E94" i="9"/>
  <c r="E74" i="9"/>
  <c r="E50" i="9"/>
  <c r="E30" i="9"/>
  <c r="E147" i="9"/>
  <c r="E154" i="9"/>
  <c r="E198" i="9"/>
  <c r="E104" i="9"/>
  <c r="E93" i="9"/>
  <c r="E76" i="9"/>
  <c r="E53" i="9"/>
  <c r="E275" i="9"/>
  <c r="E146" i="9"/>
  <c r="E49" i="9"/>
  <c r="E103" i="9"/>
  <c r="E65" i="9"/>
  <c r="E270" i="9"/>
  <c r="E264" i="9"/>
  <c r="E231" i="9"/>
  <c r="E252" i="9"/>
  <c r="E249" i="9"/>
  <c r="E208" i="9"/>
  <c r="E229" i="9"/>
  <c r="E194" i="9"/>
  <c r="E206" i="9"/>
  <c r="E172" i="9"/>
  <c r="E197" i="9"/>
  <c r="E161" i="9"/>
  <c r="E121" i="9"/>
  <c r="E214" i="9"/>
  <c r="E174" i="9"/>
  <c r="E148" i="9"/>
  <c r="E135" i="9"/>
  <c r="E125" i="9"/>
  <c r="E102" i="9"/>
  <c r="E165" i="9"/>
  <c r="E116" i="9"/>
  <c r="E91" i="9"/>
  <c r="E71" i="9"/>
  <c r="E51" i="9"/>
  <c r="E143" i="9"/>
  <c r="E118" i="9"/>
  <c r="E90" i="9"/>
  <c r="E66" i="9"/>
  <c r="E46" i="9"/>
  <c r="E195" i="9"/>
  <c r="I11" i="9"/>
  <c r="E97" i="9"/>
  <c r="E138" i="9"/>
  <c r="E44" i="9"/>
  <c r="E92" i="9"/>
  <c r="E69" i="9"/>
  <c r="E45" i="9"/>
  <c r="E271" i="9"/>
  <c r="E36" i="9"/>
  <c r="E64" i="9"/>
  <c r="E40" i="9"/>
  <c r="E73" i="9"/>
  <c r="E266" i="9"/>
  <c r="E263" i="9"/>
  <c r="E227" i="9"/>
  <c r="E250" i="9"/>
  <c r="E248" i="9"/>
  <c r="E204" i="9"/>
  <c r="E224" i="9"/>
  <c r="E193" i="9"/>
  <c r="E205" i="9"/>
  <c r="E168" i="9"/>
  <c r="E178" i="9"/>
  <c r="E157" i="9"/>
  <c r="E115" i="9"/>
  <c r="E201" i="9"/>
  <c r="E171" i="9"/>
  <c r="E144" i="9"/>
  <c r="E133" i="9"/>
  <c r="E120" i="9"/>
  <c r="E98" i="9"/>
  <c r="E140" i="9"/>
  <c r="E111" i="9"/>
  <c r="E87" i="9"/>
  <c r="E67" i="9"/>
  <c r="E169" i="9"/>
  <c r="E142" i="9"/>
  <c r="E108" i="9"/>
  <c r="E82" i="9"/>
  <c r="E62" i="9"/>
  <c r="E42" i="9"/>
  <c r="E182" i="9"/>
  <c r="E273" i="9"/>
  <c r="E29" i="9"/>
  <c r="E122" i="9"/>
  <c r="E43" i="9"/>
  <c r="E85" i="9"/>
  <c r="E61" i="9"/>
  <c r="E32" i="9"/>
  <c r="E217" i="9"/>
  <c r="E215" i="9"/>
  <c r="E72" i="9"/>
  <c r="E37" i="9"/>
  <c r="E89" i="9"/>
  <c r="E254" i="9"/>
  <c r="E247" i="9"/>
  <c r="E269" i="9"/>
  <c r="E234" i="9"/>
  <c r="E232" i="9"/>
  <c r="E265" i="9"/>
  <c r="E218" i="9"/>
  <c r="E181" i="9"/>
  <c r="E188" i="9"/>
  <c r="E238" i="9"/>
  <c r="E175" i="9"/>
  <c r="E153" i="9"/>
  <c r="E244" i="9"/>
  <c r="E187" i="9"/>
  <c r="E158" i="9"/>
  <c r="E141" i="9"/>
  <c r="E129" i="9"/>
  <c r="E114" i="9"/>
  <c r="E242" i="9"/>
  <c r="E124" i="9"/>
  <c r="E109" i="9"/>
  <c r="E83" i="9"/>
  <c r="E59" i="9"/>
  <c r="E167" i="9"/>
  <c r="E134" i="9"/>
  <c r="E105" i="9"/>
  <c r="E78" i="9"/>
  <c r="E58" i="9"/>
  <c r="E34" i="9"/>
  <c r="E155" i="9"/>
  <c r="E166" i="9"/>
  <c r="E128" i="9"/>
  <c r="E113" i="9"/>
  <c r="E41" i="9"/>
  <c r="E77" i="9"/>
  <c r="E60" i="9"/>
  <c r="E31" i="9"/>
  <c r="E190" i="9"/>
  <c r="E163" i="9"/>
  <c r="E80" i="9"/>
  <c r="E57" i="9"/>
  <c r="E101" i="9"/>
  <c r="I12" i="9" l="1"/>
  <c r="I13" i="9" s="1"/>
  <c r="I14" i="9" s="1"/>
  <c r="I15" i="9" s="1"/>
  <c r="D6" i="8"/>
  <c r="E6" i="8" s="1"/>
  <c r="E12" i="8"/>
  <c r="F261" i="8" s="1"/>
  <c r="G261" i="8" s="1"/>
  <c r="H261" i="8" s="1"/>
  <c r="I261" i="8" s="1"/>
  <c r="U261" i="8" s="1"/>
  <c r="W261" i="8" s="1"/>
  <c r="I12" i="8"/>
  <c r="I13" i="8" s="1"/>
  <c r="I14" i="8" s="1"/>
  <c r="I15" i="8" s="1"/>
  <c r="AG124" i="9"/>
  <c r="AG138" i="9"/>
  <c r="AG136" i="9"/>
  <c r="AG134" i="9"/>
  <c r="AG132" i="9"/>
  <c r="AG122" i="9"/>
  <c r="AG125" i="9"/>
  <c r="AG137" i="9"/>
  <c r="AG123" i="9"/>
  <c r="AG128" i="9"/>
  <c r="AE117" i="9"/>
  <c r="AG129" i="9"/>
  <c r="AG126" i="9"/>
  <c r="AG130" i="9"/>
  <c r="AG141" i="9"/>
  <c r="AG135" i="9"/>
  <c r="AG139" i="9"/>
  <c r="AG140" i="9"/>
  <c r="AG133" i="9"/>
  <c r="AG127" i="9"/>
  <c r="AG131" i="9"/>
  <c r="F276" i="9"/>
  <c r="G276" i="9" s="1"/>
  <c r="H276" i="9" s="1"/>
  <c r="I276" i="9" s="1"/>
  <c r="U276" i="9" s="1"/>
  <c r="W276" i="9" s="1"/>
  <c r="F275" i="9"/>
  <c r="G275" i="9" s="1"/>
  <c r="H275" i="9" s="1"/>
  <c r="I275" i="9" s="1"/>
  <c r="U275" i="9" s="1"/>
  <c r="W275" i="9" s="1"/>
  <c r="F271" i="9"/>
  <c r="G271" i="9" s="1"/>
  <c r="H271" i="9" s="1"/>
  <c r="I271" i="9" s="1"/>
  <c r="U271" i="9" s="1"/>
  <c r="W271" i="9" s="1"/>
  <c r="F267" i="9"/>
  <c r="G267" i="9" s="1"/>
  <c r="H267" i="9" s="1"/>
  <c r="I267" i="9" s="1"/>
  <c r="U267" i="9" s="1"/>
  <c r="W267" i="9" s="1"/>
  <c r="F263" i="9"/>
  <c r="G263" i="9" s="1"/>
  <c r="H263" i="9" s="1"/>
  <c r="I263" i="9" s="1"/>
  <c r="U263" i="9" s="1"/>
  <c r="W263" i="9" s="1"/>
  <c r="F259" i="9"/>
  <c r="G259" i="9" s="1"/>
  <c r="H259" i="9" s="1"/>
  <c r="I259" i="9" s="1"/>
  <c r="U259" i="9" s="1"/>
  <c r="W259" i="9" s="1"/>
  <c r="F255" i="9"/>
  <c r="G255" i="9" s="1"/>
  <c r="H255" i="9" s="1"/>
  <c r="I255" i="9" s="1"/>
  <c r="U255" i="9" s="1"/>
  <c r="W255" i="9" s="1"/>
  <c r="F272" i="9"/>
  <c r="G272" i="9" s="1"/>
  <c r="H272" i="9" s="1"/>
  <c r="I272" i="9" s="1"/>
  <c r="U272" i="9" s="1"/>
  <c r="W272" i="9" s="1"/>
  <c r="F269" i="9"/>
  <c r="G269" i="9" s="1"/>
  <c r="H269" i="9" s="1"/>
  <c r="I269" i="9" s="1"/>
  <c r="U269" i="9" s="1"/>
  <c r="W269" i="9" s="1"/>
  <c r="F268" i="9"/>
  <c r="G268" i="9" s="1"/>
  <c r="H268" i="9" s="1"/>
  <c r="I268" i="9" s="1"/>
  <c r="U268" i="9" s="1"/>
  <c r="W268" i="9" s="1"/>
  <c r="F265" i="9"/>
  <c r="G265" i="9" s="1"/>
  <c r="H265" i="9" s="1"/>
  <c r="I265" i="9" s="1"/>
  <c r="U265" i="9" s="1"/>
  <c r="W265" i="9" s="1"/>
  <c r="F262" i="9"/>
  <c r="G262" i="9" s="1"/>
  <c r="H262" i="9" s="1"/>
  <c r="I262" i="9" s="1"/>
  <c r="U262" i="9" s="1"/>
  <c r="W262" i="9" s="1"/>
  <c r="F252" i="9"/>
  <c r="G252" i="9" s="1"/>
  <c r="H252" i="9" s="1"/>
  <c r="I252" i="9" s="1"/>
  <c r="U252" i="9" s="1"/>
  <c r="W252" i="9" s="1"/>
  <c r="F248" i="9"/>
  <c r="G248" i="9" s="1"/>
  <c r="H248" i="9" s="1"/>
  <c r="I248" i="9" s="1"/>
  <c r="U248" i="9" s="1"/>
  <c r="W248" i="9" s="1"/>
  <c r="F244" i="9"/>
  <c r="G244" i="9" s="1"/>
  <c r="H244" i="9" s="1"/>
  <c r="I244" i="9" s="1"/>
  <c r="U244" i="9" s="1"/>
  <c r="W244" i="9" s="1"/>
  <c r="F240" i="9"/>
  <c r="G240" i="9" s="1"/>
  <c r="H240" i="9" s="1"/>
  <c r="I240" i="9" s="1"/>
  <c r="U240" i="9" s="1"/>
  <c r="W240" i="9" s="1"/>
  <c r="F236" i="9"/>
  <c r="G236" i="9" s="1"/>
  <c r="H236" i="9" s="1"/>
  <c r="I236" i="9" s="1"/>
  <c r="U236" i="9" s="1"/>
  <c r="W236" i="9" s="1"/>
  <c r="F232" i="9"/>
  <c r="G232" i="9" s="1"/>
  <c r="H232" i="9" s="1"/>
  <c r="I232" i="9" s="1"/>
  <c r="U232" i="9" s="1"/>
  <c r="W232" i="9" s="1"/>
  <c r="F228" i="9"/>
  <c r="G228" i="9" s="1"/>
  <c r="H228" i="9" s="1"/>
  <c r="I228" i="9" s="1"/>
  <c r="U228" i="9" s="1"/>
  <c r="W228" i="9" s="1"/>
  <c r="F224" i="9"/>
  <c r="G224" i="9" s="1"/>
  <c r="H224" i="9" s="1"/>
  <c r="I224" i="9" s="1"/>
  <c r="U224" i="9" s="1"/>
  <c r="W224" i="9" s="1"/>
  <c r="F220" i="9"/>
  <c r="G220" i="9" s="1"/>
  <c r="H220" i="9" s="1"/>
  <c r="I220" i="9" s="1"/>
  <c r="U220" i="9" s="1"/>
  <c r="W220" i="9" s="1"/>
  <c r="F273" i="9"/>
  <c r="G273" i="9" s="1"/>
  <c r="H273" i="9" s="1"/>
  <c r="I273" i="9" s="1"/>
  <c r="U273" i="9" s="1"/>
  <c r="W273" i="9" s="1"/>
  <c r="F266" i="9"/>
  <c r="G266" i="9" s="1"/>
  <c r="H266" i="9" s="1"/>
  <c r="I266" i="9" s="1"/>
  <c r="U266" i="9" s="1"/>
  <c r="W266" i="9" s="1"/>
  <c r="F251" i="9"/>
  <c r="G251" i="9" s="1"/>
  <c r="H251" i="9" s="1"/>
  <c r="I251" i="9" s="1"/>
  <c r="U251" i="9" s="1"/>
  <c r="W251" i="9" s="1"/>
  <c r="F241" i="9"/>
  <c r="G241" i="9" s="1"/>
  <c r="H241" i="9" s="1"/>
  <c r="I241" i="9" s="1"/>
  <c r="U241" i="9" s="1"/>
  <c r="W241" i="9" s="1"/>
  <c r="F238" i="9"/>
  <c r="G238" i="9" s="1"/>
  <c r="H238" i="9" s="1"/>
  <c r="I238" i="9" s="1"/>
  <c r="U238" i="9" s="1"/>
  <c r="W238" i="9" s="1"/>
  <c r="F235" i="9"/>
  <c r="G235" i="9" s="1"/>
  <c r="H235" i="9" s="1"/>
  <c r="I235" i="9" s="1"/>
  <c r="U235" i="9" s="1"/>
  <c r="W235" i="9" s="1"/>
  <c r="F261" i="9"/>
  <c r="G261" i="9" s="1"/>
  <c r="H261" i="9" s="1"/>
  <c r="I261" i="9" s="1"/>
  <c r="U261" i="9" s="1"/>
  <c r="W261" i="9" s="1"/>
  <c r="F260" i="9"/>
  <c r="G260" i="9" s="1"/>
  <c r="H260" i="9" s="1"/>
  <c r="I260" i="9" s="1"/>
  <c r="U260" i="9" s="1"/>
  <c r="W260" i="9" s="1"/>
  <c r="F253" i="9"/>
  <c r="G253" i="9" s="1"/>
  <c r="H253" i="9" s="1"/>
  <c r="I253" i="9" s="1"/>
  <c r="U253" i="9" s="1"/>
  <c r="W253" i="9" s="1"/>
  <c r="F250" i="9"/>
  <c r="G250" i="9" s="1"/>
  <c r="H250" i="9" s="1"/>
  <c r="I250" i="9" s="1"/>
  <c r="U250" i="9" s="1"/>
  <c r="W250" i="9" s="1"/>
  <c r="F247" i="9"/>
  <c r="G247" i="9" s="1"/>
  <c r="H247" i="9" s="1"/>
  <c r="I247" i="9" s="1"/>
  <c r="U247" i="9" s="1"/>
  <c r="W247" i="9" s="1"/>
  <c r="F237" i="9"/>
  <c r="G237" i="9" s="1"/>
  <c r="H237" i="9" s="1"/>
  <c r="I237" i="9" s="1"/>
  <c r="U237" i="9" s="1"/>
  <c r="W237" i="9" s="1"/>
  <c r="F234" i="9"/>
  <c r="G234" i="9" s="1"/>
  <c r="H234" i="9" s="1"/>
  <c r="I234" i="9" s="1"/>
  <c r="U234" i="9" s="1"/>
  <c r="W234" i="9" s="1"/>
  <c r="F231" i="9"/>
  <c r="G231" i="9" s="1"/>
  <c r="H231" i="9" s="1"/>
  <c r="I231" i="9" s="1"/>
  <c r="U231" i="9" s="1"/>
  <c r="W231" i="9" s="1"/>
  <c r="F221" i="9"/>
  <c r="G221" i="9" s="1"/>
  <c r="H221" i="9" s="1"/>
  <c r="I221" i="9" s="1"/>
  <c r="U221" i="9" s="1"/>
  <c r="W221" i="9" s="1"/>
  <c r="F218" i="9"/>
  <c r="G218" i="9" s="1"/>
  <c r="H218" i="9" s="1"/>
  <c r="I218" i="9" s="1"/>
  <c r="U218" i="9" s="1"/>
  <c r="W218" i="9" s="1"/>
  <c r="F217" i="9"/>
  <c r="G217" i="9" s="1"/>
  <c r="H217" i="9" s="1"/>
  <c r="I217" i="9" s="1"/>
  <c r="U217" i="9" s="1"/>
  <c r="W217" i="9" s="1"/>
  <c r="F213" i="9"/>
  <c r="G213" i="9" s="1"/>
  <c r="H213" i="9" s="1"/>
  <c r="I213" i="9" s="1"/>
  <c r="U213" i="9" s="1"/>
  <c r="W213" i="9" s="1"/>
  <c r="F209" i="9"/>
  <c r="G209" i="9" s="1"/>
  <c r="H209" i="9" s="1"/>
  <c r="I209" i="9" s="1"/>
  <c r="U209" i="9" s="1"/>
  <c r="W209" i="9" s="1"/>
  <c r="F205" i="9"/>
  <c r="G205" i="9" s="1"/>
  <c r="H205" i="9" s="1"/>
  <c r="I205" i="9" s="1"/>
  <c r="U205" i="9" s="1"/>
  <c r="W205" i="9" s="1"/>
  <c r="F201" i="9"/>
  <c r="G201" i="9" s="1"/>
  <c r="H201" i="9" s="1"/>
  <c r="I201" i="9" s="1"/>
  <c r="U201" i="9" s="1"/>
  <c r="W201" i="9" s="1"/>
  <c r="F197" i="9"/>
  <c r="G197" i="9" s="1"/>
  <c r="H197" i="9" s="1"/>
  <c r="I197" i="9" s="1"/>
  <c r="U197" i="9" s="1"/>
  <c r="W197" i="9" s="1"/>
  <c r="F193" i="9"/>
  <c r="G193" i="9" s="1"/>
  <c r="H193" i="9" s="1"/>
  <c r="I193" i="9" s="1"/>
  <c r="U193" i="9" s="1"/>
  <c r="W193" i="9" s="1"/>
  <c r="F246" i="9"/>
  <c r="G246" i="9" s="1"/>
  <c r="H246" i="9" s="1"/>
  <c r="I246" i="9" s="1"/>
  <c r="U246" i="9" s="1"/>
  <c r="W246" i="9" s="1"/>
  <c r="F214" i="9"/>
  <c r="G214" i="9" s="1"/>
  <c r="H214" i="9" s="1"/>
  <c r="I214" i="9" s="1"/>
  <c r="U214" i="9" s="1"/>
  <c r="W214" i="9" s="1"/>
  <c r="F211" i="9"/>
  <c r="G211" i="9" s="1"/>
  <c r="H211" i="9" s="1"/>
  <c r="I211" i="9" s="1"/>
  <c r="U211" i="9" s="1"/>
  <c r="W211" i="9" s="1"/>
  <c r="F208" i="9"/>
  <c r="G208" i="9" s="1"/>
  <c r="H208" i="9" s="1"/>
  <c r="I208" i="9" s="1"/>
  <c r="U208" i="9" s="1"/>
  <c r="W208" i="9" s="1"/>
  <c r="F198" i="9"/>
  <c r="G198" i="9" s="1"/>
  <c r="H198" i="9" s="1"/>
  <c r="I198" i="9" s="1"/>
  <c r="U198" i="9" s="1"/>
  <c r="W198" i="9" s="1"/>
  <c r="F195" i="9"/>
  <c r="G195" i="9" s="1"/>
  <c r="H195" i="9" s="1"/>
  <c r="I195" i="9" s="1"/>
  <c r="U195" i="9" s="1"/>
  <c r="W195" i="9" s="1"/>
  <c r="F190" i="9"/>
  <c r="G190" i="9" s="1"/>
  <c r="H190" i="9" s="1"/>
  <c r="I190" i="9" s="1"/>
  <c r="U190" i="9" s="1"/>
  <c r="W190" i="9" s="1"/>
  <c r="F186" i="9"/>
  <c r="G186" i="9" s="1"/>
  <c r="H186" i="9" s="1"/>
  <c r="I186" i="9" s="1"/>
  <c r="U186" i="9" s="1"/>
  <c r="W186" i="9" s="1"/>
  <c r="F182" i="9"/>
  <c r="G182" i="9" s="1"/>
  <c r="H182" i="9" s="1"/>
  <c r="I182" i="9" s="1"/>
  <c r="U182" i="9" s="1"/>
  <c r="W182" i="9" s="1"/>
  <c r="F277" i="9"/>
  <c r="G277" i="9" s="1"/>
  <c r="H277" i="9" s="1"/>
  <c r="I277" i="9" s="1"/>
  <c r="U277" i="9" s="1"/>
  <c r="W277" i="9" s="1"/>
  <c r="F257" i="9"/>
  <c r="G257" i="9" s="1"/>
  <c r="H257" i="9" s="1"/>
  <c r="I257" i="9" s="1"/>
  <c r="U257" i="9" s="1"/>
  <c r="W257" i="9" s="1"/>
  <c r="F254" i="9"/>
  <c r="G254" i="9" s="1"/>
  <c r="H254" i="9" s="1"/>
  <c r="I254" i="9" s="1"/>
  <c r="U254" i="9" s="1"/>
  <c r="W254" i="9" s="1"/>
  <c r="F243" i="9"/>
  <c r="G243" i="9" s="1"/>
  <c r="H243" i="9" s="1"/>
  <c r="I243" i="9" s="1"/>
  <c r="U243" i="9" s="1"/>
  <c r="W243" i="9" s="1"/>
  <c r="F233" i="9"/>
  <c r="G233" i="9" s="1"/>
  <c r="H233" i="9" s="1"/>
  <c r="I233" i="9" s="1"/>
  <c r="U233" i="9" s="1"/>
  <c r="W233" i="9" s="1"/>
  <c r="F230" i="9"/>
  <c r="G230" i="9" s="1"/>
  <c r="H230" i="9" s="1"/>
  <c r="I230" i="9" s="1"/>
  <c r="U230" i="9" s="1"/>
  <c r="W230" i="9" s="1"/>
  <c r="F229" i="9"/>
  <c r="G229" i="9" s="1"/>
  <c r="H229" i="9" s="1"/>
  <c r="I229" i="9" s="1"/>
  <c r="U229" i="9" s="1"/>
  <c r="W229" i="9" s="1"/>
  <c r="F222" i="9"/>
  <c r="G222" i="9" s="1"/>
  <c r="H222" i="9" s="1"/>
  <c r="I222" i="9" s="1"/>
  <c r="U222" i="9" s="1"/>
  <c r="W222" i="9" s="1"/>
  <c r="F219" i="9"/>
  <c r="G219" i="9" s="1"/>
  <c r="H219" i="9" s="1"/>
  <c r="I219" i="9" s="1"/>
  <c r="U219" i="9" s="1"/>
  <c r="W219" i="9" s="1"/>
  <c r="F210" i="9"/>
  <c r="G210" i="9" s="1"/>
  <c r="H210" i="9" s="1"/>
  <c r="I210" i="9" s="1"/>
  <c r="U210" i="9" s="1"/>
  <c r="W210" i="9" s="1"/>
  <c r="F207" i="9"/>
  <c r="G207" i="9" s="1"/>
  <c r="H207" i="9" s="1"/>
  <c r="I207" i="9" s="1"/>
  <c r="U207" i="9" s="1"/>
  <c r="W207" i="9" s="1"/>
  <c r="F204" i="9"/>
  <c r="G204" i="9" s="1"/>
  <c r="H204" i="9" s="1"/>
  <c r="I204" i="9" s="1"/>
  <c r="U204" i="9" s="1"/>
  <c r="W204" i="9" s="1"/>
  <c r="F194" i="9"/>
  <c r="G194" i="9" s="1"/>
  <c r="H194" i="9" s="1"/>
  <c r="I194" i="9" s="1"/>
  <c r="U194" i="9" s="1"/>
  <c r="W194" i="9" s="1"/>
  <c r="F189" i="9"/>
  <c r="G189" i="9" s="1"/>
  <c r="H189" i="9" s="1"/>
  <c r="I189" i="9" s="1"/>
  <c r="U189" i="9" s="1"/>
  <c r="W189" i="9" s="1"/>
  <c r="F185" i="9"/>
  <c r="G185" i="9" s="1"/>
  <c r="H185" i="9" s="1"/>
  <c r="I185" i="9" s="1"/>
  <c r="U185" i="9" s="1"/>
  <c r="W185" i="9" s="1"/>
  <c r="F181" i="9"/>
  <c r="G181" i="9" s="1"/>
  <c r="H181" i="9" s="1"/>
  <c r="I181" i="9" s="1"/>
  <c r="U181" i="9" s="1"/>
  <c r="W181" i="9" s="1"/>
  <c r="F177" i="9"/>
  <c r="G177" i="9" s="1"/>
  <c r="H177" i="9" s="1"/>
  <c r="I177" i="9" s="1"/>
  <c r="U177" i="9" s="1"/>
  <c r="W177" i="9" s="1"/>
  <c r="F173" i="9"/>
  <c r="G173" i="9" s="1"/>
  <c r="H173" i="9" s="1"/>
  <c r="I173" i="9" s="1"/>
  <c r="U173" i="9" s="1"/>
  <c r="W173" i="9" s="1"/>
  <c r="F169" i="9"/>
  <c r="G169" i="9" s="1"/>
  <c r="H169" i="9" s="1"/>
  <c r="I169" i="9" s="1"/>
  <c r="U169" i="9" s="1"/>
  <c r="W169" i="9" s="1"/>
  <c r="F165" i="9"/>
  <c r="G165" i="9" s="1"/>
  <c r="H165" i="9" s="1"/>
  <c r="I165" i="9" s="1"/>
  <c r="U165" i="9" s="1"/>
  <c r="W165" i="9" s="1"/>
  <c r="F161" i="9"/>
  <c r="G161" i="9" s="1"/>
  <c r="H161" i="9" s="1"/>
  <c r="I161" i="9" s="1"/>
  <c r="U161" i="9" s="1"/>
  <c r="W161" i="9" s="1"/>
  <c r="F256" i="9"/>
  <c r="G256" i="9" s="1"/>
  <c r="H256" i="9" s="1"/>
  <c r="I256" i="9" s="1"/>
  <c r="U256" i="9" s="1"/>
  <c r="W256" i="9" s="1"/>
  <c r="F249" i="9"/>
  <c r="G249" i="9" s="1"/>
  <c r="H249" i="9" s="1"/>
  <c r="I249" i="9" s="1"/>
  <c r="U249" i="9" s="1"/>
  <c r="W249" i="9" s="1"/>
  <c r="F239" i="9"/>
  <c r="G239" i="9" s="1"/>
  <c r="H239" i="9" s="1"/>
  <c r="I239" i="9" s="1"/>
  <c r="U239" i="9" s="1"/>
  <c r="W239" i="9" s="1"/>
  <c r="F225" i="9"/>
  <c r="G225" i="9" s="1"/>
  <c r="H225" i="9" s="1"/>
  <c r="I225" i="9" s="1"/>
  <c r="U225" i="9" s="1"/>
  <c r="W225" i="9" s="1"/>
  <c r="F215" i="9"/>
  <c r="G215" i="9" s="1"/>
  <c r="H215" i="9" s="1"/>
  <c r="I215" i="9" s="1"/>
  <c r="U215" i="9" s="1"/>
  <c r="W215" i="9" s="1"/>
  <c r="F200" i="9"/>
  <c r="G200" i="9" s="1"/>
  <c r="H200" i="9" s="1"/>
  <c r="I200" i="9" s="1"/>
  <c r="U200" i="9" s="1"/>
  <c r="W200" i="9" s="1"/>
  <c r="F191" i="9"/>
  <c r="G191" i="9" s="1"/>
  <c r="H191" i="9" s="1"/>
  <c r="I191" i="9" s="1"/>
  <c r="U191" i="9" s="1"/>
  <c r="W191" i="9" s="1"/>
  <c r="F183" i="9"/>
  <c r="G183" i="9" s="1"/>
  <c r="H183" i="9" s="1"/>
  <c r="I183" i="9" s="1"/>
  <c r="U183" i="9" s="1"/>
  <c r="W183" i="9" s="1"/>
  <c r="F179" i="9"/>
  <c r="G179" i="9" s="1"/>
  <c r="H179" i="9" s="1"/>
  <c r="I179" i="9" s="1"/>
  <c r="U179" i="9" s="1"/>
  <c r="W179" i="9" s="1"/>
  <c r="F176" i="9"/>
  <c r="G176" i="9" s="1"/>
  <c r="H176" i="9" s="1"/>
  <c r="I176" i="9" s="1"/>
  <c r="U176" i="9" s="1"/>
  <c r="W176" i="9" s="1"/>
  <c r="F166" i="9"/>
  <c r="G166" i="9" s="1"/>
  <c r="H166" i="9" s="1"/>
  <c r="I166" i="9" s="1"/>
  <c r="U166" i="9" s="1"/>
  <c r="W166" i="9" s="1"/>
  <c r="F163" i="9"/>
  <c r="G163" i="9" s="1"/>
  <c r="H163" i="9" s="1"/>
  <c r="I163" i="9" s="1"/>
  <c r="U163" i="9" s="1"/>
  <c r="W163" i="9" s="1"/>
  <c r="F160" i="9"/>
  <c r="G160" i="9" s="1"/>
  <c r="H160" i="9" s="1"/>
  <c r="I160" i="9" s="1"/>
  <c r="U160" i="9" s="1"/>
  <c r="W160" i="9" s="1"/>
  <c r="F154" i="9"/>
  <c r="G154" i="9" s="1"/>
  <c r="H154" i="9" s="1"/>
  <c r="I154" i="9" s="1"/>
  <c r="U154" i="9" s="1"/>
  <c r="W154" i="9" s="1"/>
  <c r="F150" i="9"/>
  <c r="G150" i="9" s="1"/>
  <c r="H150" i="9" s="1"/>
  <c r="I150" i="9" s="1"/>
  <c r="U150" i="9" s="1"/>
  <c r="W150" i="9" s="1"/>
  <c r="F146" i="9"/>
  <c r="G146" i="9" s="1"/>
  <c r="H146" i="9" s="1"/>
  <c r="I146" i="9" s="1"/>
  <c r="U146" i="9" s="1"/>
  <c r="W146" i="9" s="1"/>
  <c r="F142" i="9"/>
  <c r="G142" i="9" s="1"/>
  <c r="H142" i="9" s="1"/>
  <c r="I142" i="9" s="1"/>
  <c r="U142" i="9" s="1"/>
  <c r="W142" i="9" s="1"/>
  <c r="F140" i="9"/>
  <c r="G140" i="9" s="1"/>
  <c r="H140" i="9" s="1"/>
  <c r="I140" i="9" s="1"/>
  <c r="U140" i="9" s="1"/>
  <c r="W140" i="9" s="1"/>
  <c r="F138" i="9"/>
  <c r="G138" i="9" s="1"/>
  <c r="H138" i="9" s="1"/>
  <c r="I138" i="9" s="1"/>
  <c r="U138" i="9" s="1"/>
  <c r="W138" i="9" s="1"/>
  <c r="F136" i="9"/>
  <c r="G136" i="9" s="1"/>
  <c r="H136" i="9" s="1"/>
  <c r="I136" i="9" s="1"/>
  <c r="U136" i="9" s="1"/>
  <c r="W136" i="9" s="1"/>
  <c r="F134" i="9"/>
  <c r="G134" i="9" s="1"/>
  <c r="H134" i="9" s="1"/>
  <c r="I134" i="9" s="1"/>
  <c r="U134" i="9" s="1"/>
  <c r="W134" i="9" s="1"/>
  <c r="F132" i="9"/>
  <c r="G132" i="9" s="1"/>
  <c r="H132" i="9" s="1"/>
  <c r="I132" i="9" s="1"/>
  <c r="U132" i="9" s="1"/>
  <c r="W132" i="9" s="1"/>
  <c r="F130" i="9"/>
  <c r="G130" i="9" s="1"/>
  <c r="H130" i="9" s="1"/>
  <c r="I130" i="9" s="1"/>
  <c r="U130" i="9" s="1"/>
  <c r="W130" i="9" s="1"/>
  <c r="F128" i="9"/>
  <c r="G128" i="9" s="1"/>
  <c r="H128" i="9" s="1"/>
  <c r="I128" i="9" s="1"/>
  <c r="U128" i="9" s="1"/>
  <c r="W128" i="9" s="1"/>
  <c r="F126" i="9"/>
  <c r="G126" i="9" s="1"/>
  <c r="H126" i="9" s="1"/>
  <c r="I126" i="9" s="1"/>
  <c r="U126" i="9" s="1"/>
  <c r="W126" i="9" s="1"/>
  <c r="F124" i="9"/>
  <c r="G124" i="9" s="1"/>
  <c r="H124" i="9" s="1"/>
  <c r="I124" i="9" s="1"/>
  <c r="U124" i="9" s="1"/>
  <c r="W124" i="9" s="1"/>
  <c r="F122" i="9"/>
  <c r="G122" i="9" s="1"/>
  <c r="H122" i="9" s="1"/>
  <c r="I122" i="9" s="1"/>
  <c r="U122" i="9" s="1"/>
  <c r="W122" i="9" s="1"/>
  <c r="F118" i="9"/>
  <c r="G118" i="9" s="1"/>
  <c r="H118" i="9" s="1"/>
  <c r="I118" i="9" s="1"/>
  <c r="U118" i="9" s="1"/>
  <c r="W118" i="9" s="1"/>
  <c r="F116" i="9"/>
  <c r="G116" i="9" s="1"/>
  <c r="H116" i="9" s="1"/>
  <c r="I116" i="9" s="1"/>
  <c r="U116" i="9" s="1"/>
  <c r="W116" i="9" s="1"/>
  <c r="F202" i="9"/>
  <c r="G202" i="9" s="1"/>
  <c r="H202" i="9" s="1"/>
  <c r="I202" i="9" s="1"/>
  <c r="U202" i="9" s="1"/>
  <c r="W202" i="9" s="1"/>
  <c r="F196" i="9"/>
  <c r="G196" i="9" s="1"/>
  <c r="H196" i="9" s="1"/>
  <c r="I196" i="9" s="1"/>
  <c r="U196" i="9" s="1"/>
  <c r="W196" i="9" s="1"/>
  <c r="F188" i="9"/>
  <c r="G188" i="9" s="1"/>
  <c r="H188" i="9" s="1"/>
  <c r="I188" i="9" s="1"/>
  <c r="U188" i="9" s="1"/>
  <c r="W188" i="9" s="1"/>
  <c r="F180" i="9"/>
  <c r="G180" i="9" s="1"/>
  <c r="H180" i="9" s="1"/>
  <c r="I180" i="9" s="1"/>
  <c r="U180" i="9" s="1"/>
  <c r="W180" i="9" s="1"/>
  <c r="F178" i="9"/>
  <c r="G178" i="9" s="1"/>
  <c r="H178" i="9" s="1"/>
  <c r="I178" i="9" s="1"/>
  <c r="U178" i="9" s="1"/>
  <c r="W178" i="9" s="1"/>
  <c r="F175" i="9"/>
  <c r="G175" i="9" s="1"/>
  <c r="H175" i="9" s="1"/>
  <c r="I175" i="9" s="1"/>
  <c r="U175" i="9" s="1"/>
  <c r="W175" i="9" s="1"/>
  <c r="F172" i="9"/>
  <c r="G172" i="9" s="1"/>
  <c r="H172" i="9" s="1"/>
  <c r="I172" i="9" s="1"/>
  <c r="U172" i="9" s="1"/>
  <c r="W172" i="9" s="1"/>
  <c r="F162" i="9"/>
  <c r="G162" i="9" s="1"/>
  <c r="H162" i="9" s="1"/>
  <c r="I162" i="9" s="1"/>
  <c r="U162" i="9" s="1"/>
  <c r="W162" i="9" s="1"/>
  <c r="F159" i="9"/>
  <c r="G159" i="9" s="1"/>
  <c r="H159" i="9" s="1"/>
  <c r="I159" i="9" s="1"/>
  <c r="U159" i="9" s="1"/>
  <c r="W159" i="9" s="1"/>
  <c r="F157" i="9"/>
  <c r="G157" i="9" s="1"/>
  <c r="H157" i="9" s="1"/>
  <c r="I157" i="9" s="1"/>
  <c r="U157" i="9" s="1"/>
  <c r="W157" i="9" s="1"/>
  <c r="F153" i="9"/>
  <c r="G153" i="9" s="1"/>
  <c r="H153" i="9" s="1"/>
  <c r="I153" i="9" s="1"/>
  <c r="U153" i="9" s="1"/>
  <c r="W153" i="9" s="1"/>
  <c r="F149" i="9"/>
  <c r="G149" i="9" s="1"/>
  <c r="H149" i="9" s="1"/>
  <c r="I149" i="9" s="1"/>
  <c r="U149" i="9" s="1"/>
  <c r="W149" i="9" s="1"/>
  <c r="F145" i="9"/>
  <c r="G145" i="9" s="1"/>
  <c r="H145" i="9" s="1"/>
  <c r="I145" i="9" s="1"/>
  <c r="U145" i="9" s="1"/>
  <c r="W145" i="9" s="1"/>
  <c r="F121" i="9"/>
  <c r="G121" i="9" s="1"/>
  <c r="H121" i="9" s="1"/>
  <c r="I121" i="9" s="1"/>
  <c r="U121" i="9" s="1"/>
  <c r="W121" i="9" s="1"/>
  <c r="F115" i="9"/>
  <c r="G115" i="9" s="1"/>
  <c r="H115" i="9" s="1"/>
  <c r="I115" i="9" s="1"/>
  <c r="U115" i="9" s="1"/>
  <c r="W115" i="9" s="1"/>
  <c r="F111" i="9"/>
  <c r="G111" i="9" s="1"/>
  <c r="H111" i="9" s="1"/>
  <c r="I111" i="9" s="1"/>
  <c r="U111" i="9" s="1"/>
  <c r="W111" i="9" s="1"/>
  <c r="F107" i="9"/>
  <c r="G107" i="9" s="1"/>
  <c r="H107" i="9" s="1"/>
  <c r="I107" i="9" s="1"/>
  <c r="U107" i="9" s="1"/>
  <c r="W107" i="9" s="1"/>
  <c r="F103" i="9"/>
  <c r="G103" i="9" s="1"/>
  <c r="H103" i="9" s="1"/>
  <c r="I103" i="9" s="1"/>
  <c r="U103" i="9" s="1"/>
  <c r="W103" i="9" s="1"/>
  <c r="F99" i="9"/>
  <c r="G99" i="9" s="1"/>
  <c r="H99" i="9" s="1"/>
  <c r="I99" i="9" s="1"/>
  <c r="U99" i="9" s="1"/>
  <c r="W99" i="9" s="1"/>
  <c r="F95" i="9"/>
  <c r="G95" i="9" s="1"/>
  <c r="H95" i="9" s="1"/>
  <c r="I95" i="9" s="1"/>
  <c r="U95" i="9" s="1"/>
  <c r="W95" i="9" s="1"/>
  <c r="F245" i="9"/>
  <c r="G245" i="9" s="1"/>
  <c r="H245" i="9" s="1"/>
  <c r="I245" i="9" s="1"/>
  <c r="U245" i="9" s="1"/>
  <c r="W245" i="9" s="1"/>
  <c r="F223" i="9"/>
  <c r="G223" i="9" s="1"/>
  <c r="H223" i="9" s="1"/>
  <c r="I223" i="9" s="1"/>
  <c r="U223" i="9" s="1"/>
  <c r="W223" i="9" s="1"/>
  <c r="F187" i="9"/>
  <c r="G187" i="9" s="1"/>
  <c r="H187" i="9" s="1"/>
  <c r="I187" i="9" s="1"/>
  <c r="U187" i="9" s="1"/>
  <c r="W187" i="9" s="1"/>
  <c r="F168" i="9"/>
  <c r="G168" i="9" s="1"/>
  <c r="H168" i="9" s="1"/>
  <c r="I168" i="9" s="1"/>
  <c r="U168" i="9" s="1"/>
  <c r="W168" i="9" s="1"/>
  <c r="F158" i="9"/>
  <c r="G158" i="9" s="1"/>
  <c r="H158" i="9" s="1"/>
  <c r="I158" i="9" s="1"/>
  <c r="U158" i="9" s="1"/>
  <c r="W158" i="9" s="1"/>
  <c r="F155" i="9"/>
  <c r="G155" i="9" s="1"/>
  <c r="H155" i="9" s="1"/>
  <c r="I155" i="9" s="1"/>
  <c r="U155" i="9" s="1"/>
  <c r="W155" i="9" s="1"/>
  <c r="F147" i="9"/>
  <c r="G147" i="9" s="1"/>
  <c r="H147" i="9" s="1"/>
  <c r="I147" i="9" s="1"/>
  <c r="U147" i="9" s="1"/>
  <c r="W147" i="9" s="1"/>
  <c r="F137" i="9"/>
  <c r="G137" i="9" s="1"/>
  <c r="H137" i="9" s="1"/>
  <c r="I137" i="9" s="1"/>
  <c r="U137" i="9" s="1"/>
  <c r="W137" i="9" s="1"/>
  <c r="F129" i="9"/>
  <c r="G129" i="9" s="1"/>
  <c r="H129" i="9" s="1"/>
  <c r="I129" i="9" s="1"/>
  <c r="U129" i="9" s="1"/>
  <c r="W129" i="9" s="1"/>
  <c r="F113" i="9"/>
  <c r="G113" i="9" s="1"/>
  <c r="H113" i="9" s="1"/>
  <c r="I113" i="9" s="1"/>
  <c r="U113" i="9" s="1"/>
  <c r="W113" i="9" s="1"/>
  <c r="F110" i="9"/>
  <c r="G110" i="9" s="1"/>
  <c r="H110" i="9" s="1"/>
  <c r="I110" i="9" s="1"/>
  <c r="U110" i="9" s="1"/>
  <c r="W110" i="9" s="1"/>
  <c r="F100" i="9"/>
  <c r="G100" i="9" s="1"/>
  <c r="H100" i="9" s="1"/>
  <c r="I100" i="9" s="1"/>
  <c r="U100" i="9" s="1"/>
  <c r="W100" i="9" s="1"/>
  <c r="F97" i="9"/>
  <c r="G97" i="9" s="1"/>
  <c r="H97" i="9" s="1"/>
  <c r="I97" i="9" s="1"/>
  <c r="U97" i="9" s="1"/>
  <c r="W97" i="9" s="1"/>
  <c r="F92" i="9"/>
  <c r="G92" i="9" s="1"/>
  <c r="H92" i="9" s="1"/>
  <c r="I92" i="9" s="1"/>
  <c r="U92" i="9" s="1"/>
  <c r="W92" i="9" s="1"/>
  <c r="F88" i="9"/>
  <c r="G88" i="9" s="1"/>
  <c r="H88" i="9" s="1"/>
  <c r="I88" i="9" s="1"/>
  <c r="U88" i="9" s="1"/>
  <c r="W88" i="9" s="1"/>
  <c r="F84" i="9"/>
  <c r="G84" i="9" s="1"/>
  <c r="H84" i="9" s="1"/>
  <c r="I84" i="9" s="1"/>
  <c r="U84" i="9" s="1"/>
  <c r="W84" i="9" s="1"/>
  <c r="F80" i="9"/>
  <c r="G80" i="9" s="1"/>
  <c r="H80" i="9" s="1"/>
  <c r="I80" i="9" s="1"/>
  <c r="U80" i="9" s="1"/>
  <c r="W80" i="9" s="1"/>
  <c r="F76" i="9"/>
  <c r="G76" i="9" s="1"/>
  <c r="H76" i="9" s="1"/>
  <c r="I76" i="9" s="1"/>
  <c r="U76" i="9" s="1"/>
  <c r="W76" i="9" s="1"/>
  <c r="F72" i="9"/>
  <c r="G72" i="9" s="1"/>
  <c r="H72" i="9" s="1"/>
  <c r="I72" i="9" s="1"/>
  <c r="U72" i="9" s="1"/>
  <c r="W72" i="9" s="1"/>
  <c r="F68" i="9"/>
  <c r="G68" i="9" s="1"/>
  <c r="H68" i="9" s="1"/>
  <c r="I68" i="9" s="1"/>
  <c r="U68" i="9" s="1"/>
  <c r="W68" i="9" s="1"/>
  <c r="F64" i="9"/>
  <c r="G64" i="9" s="1"/>
  <c r="H64" i="9" s="1"/>
  <c r="I64" i="9" s="1"/>
  <c r="U64" i="9" s="1"/>
  <c r="W64" i="9" s="1"/>
  <c r="F60" i="9"/>
  <c r="G60" i="9" s="1"/>
  <c r="H60" i="9" s="1"/>
  <c r="I60" i="9" s="1"/>
  <c r="U60" i="9" s="1"/>
  <c r="W60" i="9" s="1"/>
  <c r="F56" i="9"/>
  <c r="G56" i="9" s="1"/>
  <c r="H56" i="9" s="1"/>
  <c r="I56" i="9" s="1"/>
  <c r="U56" i="9" s="1"/>
  <c r="W56" i="9" s="1"/>
  <c r="F52" i="9"/>
  <c r="G52" i="9" s="1"/>
  <c r="H52" i="9" s="1"/>
  <c r="I52" i="9" s="1"/>
  <c r="U52" i="9" s="1"/>
  <c r="W52" i="9" s="1"/>
  <c r="F48" i="9"/>
  <c r="G48" i="9" s="1"/>
  <c r="H48" i="9" s="1"/>
  <c r="I48" i="9" s="1"/>
  <c r="U48" i="9" s="1"/>
  <c r="W48" i="9" s="1"/>
  <c r="F242" i="9"/>
  <c r="G242" i="9" s="1"/>
  <c r="H242" i="9" s="1"/>
  <c r="I242" i="9" s="1"/>
  <c r="U242" i="9" s="1"/>
  <c r="W242" i="9" s="1"/>
  <c r="F206" i="9"/>
  <c r="G206" i="9" s="1"/>
  <c r="H206" i="9" s="1"/>
  <c r="I206" i="9" s="1"/>
  <c r="U206" i="9" s="1"/>
  <c r="W206" i="9" s="1"/>
  <c r="F170" i="9"/>
  <c r="G170" i="9" s="1"/>
  <c r="H170" i="9" s="1"/>
  <c r="I170" i="9" s="1"/>
  <c r="U170" i="9" s="1"/>
  <c r="W170" i="9" s="1"/>
  <c r="F164" i="9"/>
  <c r="G164" i="9" s="1"/>
  <c r="H164" i="9" s="1"/>
  <c r="I164" i="9" s="1"/>
  <c r="U164" i="9" s="1"/>
  <c r="W164" i="9" s="1"/>
  <c r="F152" i="9"/>
  <c r="G152" i="9" s="1"/>
  <c r="H152" i="9" s="1"/>
  <c r="I152" i="9" s="1"/>
  <c r="U152" i="9" s="1"/>
  <c r="W152" i="9" s="1"/>
  <c r="F144" i="9"/>
  <c r="G144" i="9" s="1"/>
  <c r="H144" i="9" s="1"/>
  <c r="I144" i="9" s="1"/>
  <c r="U144" i="9" s="1"/>
  <c r="W144" i="9" s="1"/>
  <c r="F139" i="9"/>
  <c r="G139" i="9" s="1"/>
  <c r="H139" i="9" s="1"/>
  <c r="I139" i="9" s="1"/>
  <c r="U139" i="9" s="1"/>
  <c r="W139" i="9" s="1"/>
  <c r="F131" i="9"/>
  <c r="G131" i="9" s="1"/>
  <c r="H131" i="9" s="1"/>
  <c r="I131" i="9" s="1"/>
  <c r="U131" i="9" s="1"/>
  <c r="W131" i="9" s="1"/>
  <c r="F123" i="9"/>
  <c r="G123" i="9" s="1"/>
  <c r="H123" i="9" s="1"/>
  <c r="I123" i="9" s="1"/>
  <c r="U123" i="9" s="1"/>
  <c r="W123" i="9" s="1"/>
  <c r="F120" i="9"/>
  <c r="G120" i="9" s="1"/>
  <c r="H120" i="9" s="1"/>
  <c r="I120" i="9" s="1"/>
  <c r="U120" i="9" s="1"/>
  <c r="W120" i="9" s="1"/>
  <c r="F117" i="9"/>
  <c r="G117" i="9" s="1"/>
  <c r="H117" i="9" s="1"/>
  <c r="I117" i="9" s="1"/>
  <c r="U117" i="9" s="1"/>
  <c r="W117" i="9" s="1"/>
  <c r="F112" i="9"/>
  <c r="G112" i="9" s="1"/>
  <c r="H112" i="9" s="1"/>
  <c r="I112" i="9" s="1"/>
  <c r="U112" i="9" s="1"/>
  <c r="W112" i="9" s="1"/>
  <c r="F109" i="9"/>
  <c r="G109" i="9" s="1"/>
  <c r="H109" i="9" s="1"/>
  <c r="I109" i="9" s="1"/>
  <c r="U109" i="9" s="1"/>
  <c r="W109" i="9" s="1"/>
  <c r="F106" i="9"/>
  <c r="G106" i="9" s="1"/>
  <c r="H106" i="9" s="1"/>
  <c r="I106" i="9" s="1"/>
  <c r="U106" i="9" s="1"/>
  <c r="W106" i="9" s="1"/>
  <c r="F96" i="9"/>
  <c r="G96" i="9" s="1"/>
  <c r="H96" i="9" s="1"/>
  <c r="I96" i="9" s="1"/>
  <c r="U96" i="9" s="1"/>
  <c r="W96" i="9" s="1"/>
  <c r="F91" i="9"/>
  <c r="G91" i="9" s="1"/>
  <c r="H91" i="9" s="1"/>
  <c r="I91" i="9" s="1"/>
  <c r="U91" i="9" s="1"/>
  <c r="W91" i="9" s="1"/>
  <c r="F87" i="9"/>
  <c r="G87" i="9" s="1"/>
  <c r="H87" i="9" s="1"/>
  <c r="I87" i="9" s="1"/>
  <c r="U87" i="9" s="1"/>
  <c r="W87" i="9" s="1"/>
  <c r="F83" i="9"/>
  <c r="G83" i="9" s="1"/>
  <c r="H83" i="9" s="1"/>
  <c r="I83" i="9" s="1"/>
  <c r="U83" i="9" s="1"/>
  <c r="W83" i="9" s="1"/>
  <c r="F79" i="9"/>
  <c r="G79" i="9" s="1"/>
  <c r="H79" i="9" s="1"/>
  <c r="I79" i="9" s="1"/>
  <c r="U79" i="9" s="1"/>
  <c r="W79" i="9" s="1"/>
  <c r="F75" i="9"/>
  <c r="G75" i="9" s="1"/>
  <c r="H75" i="9" s="1"/>
  <c r="I75" i="9" s="1"/>
  <c r="U75" i="9" s="1"/>
  <c r="W75" i="9" s="1"/>
  <c r="F71" i="9"/>
  <c r="G71" i="9" s="1"/>
  <c r="H71" i="9" s="1"/>
  <c r="I71" i="9" s="1"/>
  <c r="U71" i="9" s="1"/>
  <c r="W71" i="9" s="1"/>
  <c r="F67" i="9"/>
  <c r="G67" i="9" s="1"/>
  <c r="H67" i="9" s="1"/>
  <c r="I67" i="9" s="1"/>
  <c r="U67" i="9" s="1"/>
  <c r="W67" i="9" s="1"/>
  <c r="F63" i="9"/>
  <c r="G63" i="9" s="1"/>
  <c r="H63" i="9" s="1"/>
  <c r="I63" i="9" s="1"/>
  <c r="U63" i="9" s="1"/>
  <c r="W63" i="9" s="1"/>
  <c r="F59" i="9"/>
  <c r="G59" i="9" s="1"/>
  <c r="H59" i="9" s="1"/>
  <c r="I59" i="9" s="1"/>
  <c r="U59" i="9" s="1"/>
  <c r="W59" i="9" s="1"/>
  <c r="F55" i="9"/>
  <c r="G55" i="9" s="1"/>
  <c r="H55" i="9" s="1"/>
  <c r="I55" i="9" s="1"/>
  <c r="U55" i="9" s="1"/>
  <c r="W55" i="9" s="1"/>
  <c r="F51" i="9"/>
  <c r="G51" i="9" s="1"/>
  <c r="H51" i="9" s="1"/>
  <c r="I51" i="9" s="1"/>
  <c r="U51" i="9" s="1"/>
  <c r="W51" i="9" s="1"/>
  <c r="F47" i="9"/>
  <c r="G47" i="9" s="1"/>
  <c r="H47" i="9" s="1"/>
  <c r="I47" i="9" s="1"/>
  <c r="U47" i="9" s="1"/>
  <c r="W47" i="9" s="1"/>
  <c r="F43" i="9"/>
  <c r="G43" i="9" s="1"/>
  <c r="H43" i="9" s="1"/>
  <c r="I43" i="9" s="1"/>
  <c r="U43" i="9" s="1"/>
  <c r="W43" i="9" s="1"/>
  <c r="F39" i="9"/>
  <c r="G39" i="9" s="1"/>
  <c r="H39" i="9" s="1"/>
  <c r="I39" i="9" s="1"/>
  <c r="U39" i="9" s="1"/>
  <c r="W39" i="9" s="1"/>
  <c r="F35" i="9"/>
  <c r="G35" i="9" s="1"/>
  <c r="H35" i="9" s="1"/>
  <c r="I35" i="9" s="1"/>
  <c r="U35" i="9" s="1"/>
  <c r="W35" i="9" s="1"/>
  <c r="F31" i="9"/>
  <c r="G31" i="9" s="1"/>
  <c r="H31" i="9" s="1"/>
  <c r="I31" i="9" s="1"/>
  <c r="U31" i="9" s="1"/>
  <c r="W31" i="9" s="1"/>
  <c r="F28" i="9"/>
  <c r="G28" i="9" s="1"/>
  <c r="H28" i="9" s="1"/>
  <c r="I28" i="9" s="1"/>
  <c r="U28" i="9" s="1"/>
  <c r="W28" i="9" s="1"/>
  <c r="F226" i="9"/>
  <c r="G226" i="9" s="1"/>
  <c r="H226" i="9" s="1"/>
  <c r="I226" i="9" s="1"/>
  <c r="U226" i="9" s="1"/>
  <c r="W226" i="9" s="1"/>
  <c r="F184" i="9"/>
  <c r="G184" i="9" s="1"/>
  <c r="H184" i="9" s="1"/>
  <c r="I184" i="9" s="1"/>
  <c r="U184" i="9" s="1"/>
  <c r="W184" i="9" s="1"/>
  <c r="F156" i="9"/>
  <c r="G156" i="9" s="1"/>
  <c r="H156" i="9" s="1"/>
  <c r="I156" i="9" s="1"/>
  <c r="U156" i="9" s="1"/>
  <c r="W156" i="9" s="1"/>
  <c r="F148" i="9"/>
  <c r="G148" i="9" s="1"/>
  <c r="H148" i="9" s="1"/>
  <c r="I148" i="9" s="1"/>
  <c r="U148" i="9" s="1"/>
  <c r="W148" i="9" s="1"/>
  <c r="F105" i="9"/>
  <c r="G105" i="9" s="1"/>
  <c r="H105" i="9" s="1"/>
  <c r="I105" i="9" s="1"/>
  <c r="U105" i="9" s="1"/>
  <c r="W105" i="9" s="1"/>
  <c r="F119" i="9"/>
  <c r="G119" i="9" s="1"/>
  <c r="H119" i="9" s="1"/>
  <c r="I119" i="9" s="1"/>
  <c r="U119" i="9" s="1"/>
  <c r="W119" i="9" s="1"/>
  <c r="F114" i="9"/>
  <c r="G114" i="9" s="1"/>
  <c r="H114" i="9" s="1"/>
  <c r="I114" i="9" s="1"/>
  <c r="U114" i="9" s="1"/>
  <c r="W114" i="9" s="1"/>
  <c r="F108" i="9"/>
  <c r="G108" i="9" s="1"/>
  <c r="H108" i="9" s="1"/>
  <c r="I108" i="9" s="1"/>
  <c r="U108" i="9" s="1"/>
  <c r="W108" i="9" s="1"/>
  <c r="F40" i="9"/>
  <c r="G40" i="9" s="1"/>
  <c r="H40" i="9" s="1"/>
  <c r="I40" i="9" s="1"/>
  <c r="U40" i="9" s="1"/>
  <c r="W40" i="9" s="1"/>
  <c r="F34" i="9"/>
  <c r="G34" i="9" s="1"/>
  <c r="H34" i="9" s="1"/>
  <c r="I34" i="9" s="1"/>
  <c r="U34" i="9" s="1"/>
  <c r="W34" i="9" s="1"/>
  <c r="F216" i="9"/>
  <c r="G216" i="9" s="1"/>
  <c r="H216" i="9" s="1"/>
  <c r="I216" i="9" s="1"/>
  <c r="U216" i="9" s="1"/>
  <c r="W216" i="9" s="1"/>
  <c r="F203" i="9"/>
  <c r="G203" i="9" s="1"/>
  <c r="H203" i="9" s="1"/>
  <c r="I203" i="9" s="1"/>
  <c r="U203" i="9" s="1"/>
  <c r="W203" i="9" s="1"/>
  <c r="F171" i="9"/>
  <c r="G171" i="9" s="1"/>
  <c r="H171" i="9" s="1"/>
  <c r="I171" i="9" s="1"/>
  <c r="U171" i="9" s="1"/>
  <c r="W171" i="9" s="1"/>
  <c r="F135" i="9"/>
  <c r="G135" i="9" s="1"/>
  <c r="H135" i="9" s="1"/>
  <c r="I135" i="9" s="1"/>
  <c r="U135" i="9" s="1"/>
  <c r="W135" i="9" s="1"/>
  <c r="F89" i="9"/>
  <c r="G89" i="9" s="1"/>
  <c r="H89" i="9" s="1"/>
  <c r="I89" i="9" s="1"/>
  <c r="U89" i="9" s="1"/>
  <c r="W89" i="9" s="1"/>
  <c r="F49" i="9"/>
  <c r="G49" i="9" s="1"/>
  <c r="H49" i="9" s="1"/>
  <c r="I49" i="9" s="1"/>
  <c r="U49" i="9" s="1"/>
  <c r="W49" i="9" s="1"/>
  <c r="F274" i="9"/>
  <c r="G274" i="9" s="1"/>
  <c r="H274" i="9" s="1"/>
  <c r="I274" i="9" s="1"/>
  <c r="U274" i="9" s="1"/>
  <c r="W274" i="9" s="1"/>
  <c r="F167" i="9"/>
  <c r="G167" i="9" s="1"/>
  <c r="H167" i="9" s="1"/>
  <c r="I167" i="9" s="1"/>
  <c r="U167" i="9" s="1"/>
  <c r="W167" i="9" s="1"/>
  <c r="F127" i="9"/>
  <c r="G127" i="9" s="1"/>
  <c r="H127" i="9" s="1"/>
  <c r="I127" i="9" s="1"/>
  <c r="U127" i="9" s="1"/>
  <c r="W127" i="9" s="1"/>
  <c r="F264" i="9"/>
  <c r="G264" i="9" s="1"/>
  <c r="H264" i="9" s="1"/>
  <c r="I264" i="9" s="1"/>
  <c r="U264" i="9" s="1"/>
  <c r="W264" i="9" s="1"/>
  <c r="F258" i="9"/>
  <c r="G258" i="9" s="1"/>
  <c r="H258" i="9" s="1"/>
  <c r="I258" i="9" s="1"/>
  <c r="U258" i="9" s="1"/>
  <c r="W258" i="9" s="1"/>
  <c r="F227" i="9"/>
  <c r="G227" i="9" s="1"/>
  <c r="H227" i="9" s="1"/>
  <c r="I227" i="9" s="1"/>
  <c r="U227" i="9" s="1"/>
  <c r="W227" i="9" s="1"/>
  <c r="F199" i="9"/>
  <c r="G199" i="9" s="1"/>
  <c r="H199" i="9" s="1"/>
  <c r="I199" i="9" s="1"/>
  <c r="U199" i="9" s="1"/>
  <c r="W199" i="9" s="1"/>
  <c r="F174" i="9"/>
  <c r="G174" i="9" s="1"/>
  <c r="H174" i="9" s="1"/>
  <c r="I174" i="9" s="1"/>
  <c r="U174" i="9" s="1"/>
  <c r="W174" i="9" s="1"/>
  <c r="F151" i="9"/>
  <c r="G151" i="9" s="1"/>
  <c r="H151" i="9" s="1"/>
  <c r="I151" i="9" s="1"/>
  <c r="U151" i="9" s="1"/>
  <c r="W151" i="9" s="1"/>
  <c r="F143" i="9"/>
  <c r="G143" i="9" s="1"/>
  <c r="H143" i="9" s="1"/>
  <c r="I143" i="9" s="1"/>
  <c r="U143" i="9" s="1"/>
  <c r="W143" i="9" s="1"/>
  <c r="F141" i="9"/>
  <c r="G141" i="9" s="1"/>
  <c r="H141" i="9" s="1"/>
  <c r="I141" i="9" s="1"/>
  <c r="U141" i="9" s="1"/>
  <c r="W141" i="9" s="1"/>
  <c r="F133" i="9"/>
  <c r="G133" i="9" s="1"/>
  <c r="H133" i="9" s="1"/>
  <c r="I133" i="9" s="1"/>
  <c r="U133" i="9" s="1"/>
  <c r="W133" i="9" s="1"/>
  <c r="F125" i="9"/>
  <c r="G125" i="9" s="1"/>
  <c r="H125" i="9" s="1"/>
  <c r="I125" i="9" s="1"/>
  <c r="U125" i="9" s="1"/>
  <c r="W125" i="9" s="1"/>
  <c r="F102" i="9"/>
  <c r="G102" i="9" s="1"/>
  <c r="H102" i="9" s="1"/>
  <c r="I102" i="9" s="1"/>
  <c r="U102" i="9" s="1"/>
  <c r="W102" i="9" s="1"/>
  <c r="F93" i="9"/>
  <c r="G93" i="9" s="1"/>
  <c r="H93" i="9" s="1"/>
  <c r="I93" i="9" s="1"/>
  <c r="U93" i="9" s="1"/>
  <c r="W93" i="9" s="1"/>
  <c r="F85" i="9"/>
  <c r="G85" i="9" s="1"/>
  <c r="H85" i="9" s="1"/>
  <c r="I85" i="9" s="1"/>
  <c r="U85" i="9" s="1"/>
  <c r="W85" i="9" s="1"/>
  <c r="F77" i="9"/>
  <c r="G77" i="9" s="1"/>
  <c r="H77" i="9" s="1"/>
  <c r="I77" i="9" s="1"/>
  <c r="U77" i="9" s="1"/>
  <c r="W77" i="9" s="1"/>
  <c r="F69" i="9"/>
  <c r="G69" i="9" s="1"/>
  <c r="H69" i="9" s="1"/>
  <c r="I69" i="9" s="1"/>
  <c r="U69" i="9" s="1"/>
  <c r="W69" i="9" s="1"/>
  <c r="F61" i="9"/>
  <c r="G61" i="9" s="1"/>
  <c r="H61" i="9" s="1"/>
  <c r="I61" i="9" s="1"/>
  <c r="U61" i="9" s="1"/>
  <c r="W61" i="9" s="1"/>
  <c r="F53" i="9"/>
  <c r="G53" i="9" s="1"/>
  <c r="H53" i="9" s="1"/>
  <c r="I53" i="9" s="1"/>
  <c r="U53" i="9" s="1"/>
  <c r="W53" i="9" s="1"/>
  <c r="F45" i="9"/>
  <c r="G45" i="9" s="1"/>
  <c r="H45" i="9" s="1"/>
  <c r="I45" i="9" s="1"/>
  <c r="U45" i="9" s="1"/>
  <c r="W45" i="9" s="1"/>
  <c r="F42" i="9"/>
  <c r="G42" i="9" s="1"/>
  <c r="H42" i="9" s="1"/>
  <c r="I42" i="9" s="1"/>
  <c r="U42" i="9" s="1"/>
  <c r="W42" i="9" s="1"/>
  <c r="F32" i="9"/>
  <c r="G32" i="9" s="1"/>
  <c r="H32" i="9" s="1"/>
  <c r="I32" i="9" s="1"/>
  <c r="U32" i="9" s="1"/>
  <c r="W32" i="9" s="1"/>
  <c r="F94" i="9"/>
  <c r="G94" i="9" s="1"/>
  <c r="H94" i="9" s="1"/>
  <c r="I94" i="9" s="1"/>
  <c r="U94" i="9" s="1"/>
  <c r="W94" i="9" s="1"/>
  <c r="F86" i="9"/>
  <c r="G86" i="9" s="1"/>
  <c r="H86" i="9" s="1"/>
  <c r="I86" i="9" s="1"/>
  <c r="U86" i="9" s="1"/>
  <c r="W86" i="9" s="1"/>
  <c r="F78" i="9"/>
  <c r="G78" i="9" s="1"/>
  <c r="H78" i="9" s="1"/>
  <c r="I78" i="9" s="1"/>
  <c r="U78" i="9" s="1"/>
  <c r="W78" i="9" s="1"/>
  <c r="F70" i="9"/>
  <c r="G70" i="9" s="1"/>
  <c r="H70" i="9" s="1"/>
  <c r="I70" i="9" s="1"/>
  <c r="U70" i="9" s="1"/>
  <c r="W70" i="9" s="1"/>
  <c r="F62" i="9"/>
  <c r="G62" i="9" s="1"/>
  <c r="H62" i="9" s="1"/>
  <c r="I62" i="9" s="1"/>
  <c r="U62" i="9" s="1"/>
  <c r="W62" i="9" s="1"/>
  <c r="F54" i="9"/>
  <c r="G54" i="9" s="1"/>
  <c r="H54" i="9" s="1"/>
  <c r="I54" i="9" s="1"/>
  <c r="U54" i="9" s="1"/>
  <c r="W54" i="9" s="1"/>
  <c r="F46" i="9"/>
  <c r="G46" i="9" s="1"/>
  <c r="H46" i="9" s="1"/>
  <c r="I46" i="9" s="1"/>
  <c r="U46" i="9" s="1"/>
  <c r="W46" i="9" s="1"/>
  <c r="F36" i="9"/>
  <c r="G36" i="9" s="1"/>
  <c r="H36" i="9" s="1"/>
  <c r="I36" i="9" s="1"/>
  <c r="U36" i="9" s="1"/>
  <c r="W36" i="9" s="1"/>
  <c r="F33" i="9"/>
  <c r="G33" i="9" s="1"/>
  <c r="H33" i="9" s="1"/>
  <c r="I33" i="9" s="1"/>
  <c r="U33" i="9" s="1"/>
  <c r="W33" i="9" s="1"/>
  <c r="F30" i="9"/>
  <c r="G30" i="9" s="1"/>
  <c r="H30" i="9" s="1"/>
  <c r="I30" i="9" s="1"/>
  <c r="U30" i="9" s="1"/>
  <c r="W30" i="9" s="1"/>
  <c r="F29" i="9"/>
  <c r="G29" i="9" s="1"/>
  <c r="H29" i="9" s="1"/>
  <c r="I29" i="9" s="1"/>
  <c r="U29" i="9" s="1"/>
  <c r="W29" i="9" s="1"/>
  <c r="F270" i="9"/>
  <c r="G270" i="9" s="1"/>
  <c r="H270" i="9" s="1"/>
  <c r="I270" i="9" s="1"/>
  <c r="U270" i="9" s="1"/>
  <c r="W270" i="9" s="1"/>
  <c r="F212" i="9"/>
  <c r="G212" i="9" s="1"/>
  <c r="H212" i="9" s="1"/>
  <c r="I212" i="9" s="1"/>
  <c r="U212" i="9" s="1"/>
  <c r="W212" i="9" s="1"/>
  <c r="F192" i="9"/>
  <c r="G192" i="9" s="1"/>
  <c r="H192" i="9" s="1"/>
  <c r="I192" i="9" s="1"/>
  <c r="U192" i="9" s="1"/>
  <c r="W192" i="9" s="1"/>
  <c r="F101" i="9"/>
  <c r="G101" i="9" s="1"/>
  <c r="H101" i="9" s="1"/>
  <c r="I101" i="9" s="1"/>
  <c r="U101" i="9" s="1"/>
  <c r="W101" i="9" s="1"/>
  <c r="F81" i="9"/>
  <c r="G81" i="9" s="1"/>
  <c r="H81" i="9" s="1"/>
  <c r="I81" i="9" s="1"/>
  <c r="U81" i="9" s="1"/>
  <c r="W81" i="9" s="1"/>
  <c r="F73" i="9"/>
  <c r="G73" i="9" s="1"/>
  <c r="H73" i="9" s="1"/>
  <c r="I73" i="9" s="1"/>
  <c r="U73" i="9" s="1"/>
  <c r="W73" i="9" s="1"/>
  <c r="F65" i="9"/>
  <c r="G65" i="9" s="1"/>
  <c r="H65" i="9" s="1"/>
  <c r="I65" i="9" s="1"/>
  <c r="U65" i="9" s="1"/>
  <c r="W65" i="9" s="1"/>
  <c r="F57" i="9"/>
  <c r="G57" i="9" s="1"/>
  <c r="H57" i="9" s="1"/>
  <c r="I57" i="9" s="1"/>
  <c r="U57" i="9" s="1"/>
  <c r="W57" i="9" s="1"/>
  <c r="F37" i="9"/>
  <c r="G37" i="9" s="1"/>
  <c r="H37" i="9" s="1"/>
  <c r="I37" i="9" s="1"/>
  <c r="U37" i="9" s="1"/>
  <c r="W37" i="9" s="1"/>
  <c r="F98" i="9"/>
  <c r="G98" i="9" s="1"/>
  <c r="H98" i="9" s="1"/>
  <c r="I98" i="9" s="1"/>
  <c r="U98" i="9" s="1"/>
  <c r="W98" i="9" s="1"/>
  <c r="F90" i="9"/>
  <c r="G90" i="9" s="1"/>
  <c r="H90" i="9" s="1"/>
  <c r="I90" i="9" s="1"/>
  <c r="U90" i="9" s="1"/>
  <c r="W90" i="9" s="1"/>
  <c r="F82" i="9"/>
  <c r="G82" i="9" s="1"/>
  <c r="H82" i="9" s="1"/>
  <c r="I82" i="9" s="1"/>
  <c r="U82" i="9" s="1"/>
  <c r="W82" i="9" s="1"/>
  <c r="F74" i="9"/>
  <c r="G74" i="9" s="1"/>
  <c r="H74" i="9" s="1"/>
  <c r="I74" i="9" s="1"/>
  <c r="U74" i="9" s="1"/>
  <c r="W74" i="9" s="1"/>
  <c r="F66" i="9"/>
  <c r="G66" i="9" s="1"/>
  <c r="H66" i="9" s="1"/>
  <c r="I66" i="9" s="1"/>
  <c r="U66" i="9" s="1"/>
  <c r="W66" i="9" s="1"/>
  <c r="F58" i="9"/>
  <c r="G58" i="9" s="1"/>
  <c r="H58" i="9" s="1"/>
  <c r="I58" i="9" s="1"/>
  <c r="U58" i="9" s="1"/>
  <c r="W58" i="9" s="1"/>
  <c r="F50" i="9"/>
  <c r="G50" i="9" s="1"/>
  <c r="H50" i="9" s="1"/>
  <c r="I50" i="9" s="1"/>
  <c r="U50" i="9" s="1"/>
  <c r="W50" i="9" s="1"/>
  <c r="F44" i="9"/>
  <c r="G44" i="9" s="1"/>
  <c r="H44" i="9" s="1"/>
  <c r="I44" i="9" s="1"/>
  <c r="U44" i="9" s="1"/>
  <c r="W44" i="9" s="1"/>
  <c r="F41" i="9"/>
  <c r="G41" i="9" s="1"/>
  <c r="H41" i="9" s="1"/>
  <c r="I41" i="9" s="1"/>
  <c r="U41" i="9" s="1"/>
  <c r="W41" i="9" s="1"/>
  <c r="F104" i="9"/>
  <c r="G104" i="9" s="1"/>
  <c r="H104" i="9" s="1"/>
  <c r="I104" i="9" s="1"/>
  <c r="U104" i="9" s="1"/>
  <c r="W104" i="9" s="1"/>
  <c r="F38" i="9"/>
  <c r="G38" i="9" s="1"/>
  <c r="H38" i="9" s="1"/>
  <c r="I38" i="9" s="1"/>
  <c r="U38" i="9" s="1"/>
  <c r="W38" i="9" s="1"/>
  <c r="I5" i="9"/>
  <c r="F260" i="8"/>
  <c r="G260" i="8" s="1"/>
  <c r="H260" i="8" s="1"/>
  <c r="I260" i="8" s="1"/>
  <c r="U260" i="8" s="1"/>
  <c r="W260" i="8" s="1"/>
  <c r="F259" i="8"/>
  <c r="G259" i="8" s="1"/>
  <c r="H259" i="8" s="1"/>
  <c r="I259" i="8" s="1"/>
  <c r="U259" i="8" s="1"/>
  <c r="W259" i="8" s="1"/>
  <c r="F236" i="8"/>
  <c r="G236" i="8" s="1"/>
  <c r="H236" i="8" s="1"/>
  <c r="I236" i="8" s="1"/>
  <c r="U236" i="8" s="1"/>
  <c r="W236" i="8" s="1"/>
  <c r="F187" i="8"/>
  <c r="G187" i="8" s="1"/>
  <c r="H187" i="8" s="1"/>
  <c r="I187" i="8" s="1"/>
  <c r="U187" i="8" s="1"/>
  <c r="W187" i="8" s="1"/>
  <c r="F243" i="8"/>
  <c r="G243" i="8" s="1"/>
  <c r="H243" i="8" s="1"/>
  <c r="I243" i="8" s="1"/>
  <c r="U243" i="8" s="1"/>
  <c r="W243" i="8" s="1"/>
  <c r="F166" i="8"/>
  <c r="G166" i="8" s="1"/>
  <c r="H166" i="8" s="1"/>
  <c r="I166" i="8" s="1"/>
  <c r="U166" i="8" s="1"/>
  <c r="W166" i="8" s="1"/>
  <c r="F131" i="8"/>
  <c r="G131" i="8" s="1"/>
  <c r="H131" i="8" s="1"/>
  <c r="I131" i="8" s="1"/>
  <c r="U131" i="8" s="1"/>
  <c r="W131" i="8" s="1"/>
  <c r="F222" i="8"/>
  <c r="G222" i="8" s="1"/>
  <c r="H222" i="8" s="1"/>
  <c r="I222" i="8" s="1"/>
  <c r="U222" i="8" s="1"/>
  <c r="W222" i="8" s="1"/>
  <c r="F140" i="8"/>
  <c r="G140" i="8" s="1"/>
  <c r="H140" i="8" s="1"/>
  <c r="I140" i="8" s="1"/>
  <c r="U140" i="8" s="1"/>
  <c r="W140" i="8" s="1"/>
  <c r="F116" i="8"/>
  <c r="G116" i="8" s="1"/>
  <c r="H116" i="8" s="1"/>
  <c r="I116" i="8" s="1"/>
  <c r="U116" i="8" s="1"/>
  <c r="W116" i="8" s="1"/>
  <c r="F113" i="8"/>
  <c r="G113" i="8" s="1"/>
  <c r="H113" i="8" s="1"/>
  <c r="I113" i="8" s="1"/>
  <c r="U113" i="8" s="1"/>
  <c r="W113" i="8" s="1"/>
  <c r="F42" i="8"/>
  <c r="G42" i="8" s="1"/>
  <c r="H42" i="8" s="1"/>
  <c r="I42" i="8" s="1"/>
  <c r="U42" i="8" s="1"/>
  <c r="W42" i="8" s="1"/>
  <c r="F121" i="8"/>
  <c r="G121" i="8" s="1"/>
  <c r="H121" i="8" s="1"/>
  <c r="I121" i="8" s="1"/>
  <c r="U121" i="8" s="1"/>
  <c r="W121" i="8" s="1"/>
  <c r="F38" i="8"/>
  <c r="G38" i="8" s="1"/>
  <c r="H38" i="8" s="1"/>
  <c r="I38" i="8" s="1"/>
  <c r="U38" i="8" s="1"/>
  <c r="W38" i="8" s="1"/>
  <c r="F150" i="8"/>
  <c r="G150" i="8" s="1"/>
  <c r="H150" i="8" s="1"/>
  <c r="I150" i="8" s="1"/>
  <c r="U150" i="8" s="1"/>
  <c r="W150" i="8" s="1"/>
  <c r="F82" i="8"/>
  <c r="G82" i="8" s="1"/>
  <c r="H82" i="8" s="1"/>
  <c r="I82" i="8" s="1"/>
  <c r="U82" i="8" s="1"/>
  <c r="W82" i="8" s="1"/>
  <c r="F51" i="8"/>
  <c r="G51" i="8" s="1"/>
  <c r="H51" i="8" s="1"/>
  <c r="I51" i="8" s="1"/>
  <c r="U51" i="8" s="1"/>
  <c r="W51" i="8" s="1"/>
  <c r="I5" i="8"/>
  <c r="F43" i="8"/>
  <c r="G43" i="8" s="1"/>
  <c r="H43" i="8" s="1"/>
  <c r="I43" i="8" s="1"/>
  <c r="U43" i="8" s="1"/>
  <c r="W43" i="8" s="1"/>
  <c r="F54" i="8" l="1"/>
  <c r="G54" i="8" s="1"/>
  <c r="H54" i="8" s="1"/>
  <c r="I54" i="8" s="1"/>
  <c r="U54" i="8" s="1"/>
  <c r="W54" i="8" s="1"/>
  <c r="F61" i="8"/>
  <c r="G61" i="8" s="1"/>
  <c r="H61" i="8" s="1"/>
  <c r="I61" i="8" s="1"/>
  <c r="U61" i="8" s="1"/>
  <c r="W61" i="8" s="1"/>
  <c r="F79" i="8"/>
  <c r="G79" i="8" s="1"/>
  <c r="H79" i="8" s="1"/>
  <c r="I79" i="8" s="1"/>
  <c r="U79" i="8" s="1"/>
  <c r="W79" i="8" s="1"/>
  <c r="F193" i="8"/>
  <c r="G193" i="8" s="1"/>
  <c r="H193" i="8" s="1"/>
  <c r="I193" i="8" s="1"/>
  <c r="U193" i="8" s="1"/>
  <c r="W193" i="8" s="1"/>
  <c r="F205" i="8"/>
  <c r="G205" i="8" s="1"/>
  <c r="H205" i="8" s="1"/>
  <c r="I205" i="8" s="1"/>
  <c r="U205" i="8" s="1"/>
  <c r="W205" i="8" s="1"/>
  <c r="F247" i="8"/>
  <c r="G247" i="8" s="1"/>
  <c r="H247" i="8" s="1"/>
  <c r="I247" i="8" s="1"/>
  <c r="U247" i="8" s="1"/>
  <c r="W247" i="8" s="1"/>
  <c r="F40" i="8"/>
  <c r="G40" i="8" s="1"/>
  <c r="H40" i="8" s="1"/>
  <c r="I40" i="8" s="1"/>
  <c r="U40" i="8" s="1"/>
  <c r="W40" i="8" s="1"/>
  <c r="F102" i="8"/>
  <c r="G102" i="8" s="1"/>
  <c r="H102" i="8" s="1"/>
  <c r="I102" i="8" s="1"/>
  <c r="U102" i="8" s="1"/>
  <c r="W102" i="8" s="1"/>
  <c r="F80" i="8"/>
  <c r="G80" i="8" s="1"/>
  <c r="H80" i="8" s="1"/>
  <c r="I80" i="8" s="1"/>
  <c r="U80" i="8" s="1"/>
  <c r="W80" i="8" s="1"/>
  <c r="F98" i="8"/>
  <c r="G98" i="8" s="1"/>
  <c r="H98" i="8" s="1"/>
  <c r="I98" i="8" s="1"/>
  <c r="U98" i="8" s="1"/>
  <c r="W98" i="8" s="1"/>
  <c r="F95" i="8"/>
  <c r="G95" i="8" s="1"/>
  <c r="H95" i="8" s="1"/>
  <c r="I95" i="8" s="1"/>
  <c r="U95" i="8" s="1"/>
  <c r="W95" i="8" s="1"/>
  <c r="F158" i="8"/>
  <c r="G158" i="8" s="1"/>
  <c r="H158" i="8" s="1"/>
  <c r="I158" i="8" s="1"/>
  <c r="U158" i="8" s="1"/>
  <c r="W158" i="8" s="1"/>
  <c r="F231" i="8"/>
  <c r="G231" i="8" s="1"/>
  <c r="H231" i="8" s="1"/>
  <c r="I231" i="8" s="1"/>
  <c r="U231" i="8" s="1"/>
  <c r="W231" i="8" s="1"/>
  <c r="F139" i="8"/>
  <c r="G139" i="8" s="1"/>
  <c r="H139" i="8" s="1"/>
  <c r="I139" i="8" s="1"/>
  <c r="U139" i="8" s="1"/>
  <c r="W139" i="8" s="1"/>
  <c r="F203" i="8"/>
  <c r="G203" i="8" s="1"/>
  <c r="H203" i="8" s="1"/>
  <c r="I203" i="8" s="1"/>
  <c r="U203" i="8" s="1"/>
  <c r="W203" i="8" s="1"/>
  <c r="F217" i="8"/>
  <c r="G217" i="8" s="1"/>
  <c r="H217" i="8" s="1"/>
  <c r="I217" i="8" s="1"/>
  <c r="U217" i="8" s="1"/>
  <c r="W217" i="8" s="1"/>
  <c r="F253" i="8"/>
  <c r="G253" i="8" s="1"/>
  <c r="H253" i="8" s="1"/>
  <c r="I253" i="8" s="1"/>
  <c r="U253" i="8" s="1"/>
  <c r="W253" i="8" s="1"/>
  <c r="F60" i="8"/>
  <c r="G60" i="8" s="1"/>
  <c r="H60" i="8" s="1"/>
  <c r="I60" i="8" s="1"/>
  <c r="U60" i="8" s="1"/>
  <c r="W60" i="8" s="1"/>
  <c r="F117" i="8"/>
  <c r="G117" i="8" s="1"/>
  <c r="H117" i="8" s="1"/>
  <c r="I117" i="8" s="1"/>
  <c r="U117" i="8" s="1"/>
  <c r="W117" i="8" s="1"/>
  <c r="F85" i="8"/>
  <c r="G85" i="8" s="1"/>
  <c r="H85" i="8" s="1"/>
  <c r="I85" i="8" s="1"/>
  <c r="U85" i="8" s="1"/>
  <c r="W85" i="8" s="1"/>
  <c r="F44" i="8"/>
  <c r="G44" i="8" s="1"/>
  <c r="H44" i="8" s="1"/>
  <c r="I44" i="8" s="1"/>
  <c r="U44" i="8" s="1"/>
  <c r="W44" i="8" s="1"/>
  <c r="F108" i="8"/>
  <c r="G108" i="8" s="1"/>
  <c r="H108" i="8" s="1"/>
  <c r="I108" i="8" s="1"/>
  <c r="U108" i="8" s="1"/>
  <c r="W108" i="8" s="1"/>
  <c r="F196" i="8"/>
  <c r="G196" i="8" s="1"/>
  <c r="H196" i="8" s="1"/>
  <c r="I196" i="8" s="1"/>
  <c r="U196" i="8" s="1"/>
  <c r="W196" i="8" s="1"/>
  <c r="F34" i="8"/>
  <c r="G34" i="8" s="1"/>
  <c r="H34" i="8" s="1"/>
  <c r="I34" i="8" s="1"/>
  <c r="U34" i="8" s="1"/>
  <c r="W34" i="8" s="1"/>
  <c r="F58" i="8"/>
  <c r="G58" i="8" s="1"/>
  <c r="H58" i="8" s="1"/>
  <c r="I58" i="8" s="1"/>
  <c r="U58" i="8" s="1"/>
  <c r="W58" i="8" s="1"/>
  <c r="F109" i="8"/>
  <c r="G109" i="8" s="1"/>
  <c r="H109" i="8" s="1"/>
  <c r="I109" i="8" s="1"/>
  <c r="U109" i="8" s="1"/>
  <c r="W109" i="8" s="1"/>
  <c r="F271" i="8"/>
  <c r="G271" i="8" s="1"/>
  <c r="H271" i="8" s="1"/>
  <c r="I271" i="8" s="1"/>
  <c r="U271" i="8" s="1"/>
  <c r="W271" i="8" s="1"/>
  <c r="F110" i="8"/>
  <c r="G110" i="8" s="1"/>
  <c r="H110" i="8" s="1"/>
  <c r="I110" i="8" s="1"/>
  <c r="U110" i="8" s="1"/>
  <c r="W110" i="8" s="1"/>
  <c r="F71" i="8"/>
  <c r="G71" i="8" s="1"/>
  <c r="H71" i="8" s="1"/>
  <c r="I71" i="8" s="1"/>
  <c r="U71" i="8" s="1"/>
  <c r="W71" i="8" s="1"/>
  <c r="F115" i="8"/>
  <c r="G115" i="8" s="1"/>
  <c r="H115" i="8" s="1"/>
  <c r="I115" i="8" s="1"/>
  <c r="U115" i="8" s="1"/>
  <c r="W115" i="8" s="1"/>
  <c r="F138" i="8"/>
  <c r="G138" i="8" s="1"/>
  <c r="H138" i="8" s="1"/>
  <c r="I138" i="8" s="1"/>
  <c r="U138" i="8" s="1"/>
  <c r="W138" i="8" s="1"/>
  <c r="F206" i="8"/>
  <c r="G206" i="8" s="1"/>
  <c r="H206" i="8" s="1"/>
  <c r="I206" i="8" s="1"/>
  <c r="U206" i="8" s="1"/>
  <c r="W206" i="8" s="1"/>
  <c r="F178" i="8"/>
  <c r="G178" i="8" s="1"/>
  <c r="H178" i="8" s="1"/>
  <c r="I178" i="8" s="1"/>
  <c r="U178" i="8" s="1"/>
  <c r="W178" i="8" s="1"/>
  <c r="F129" i="8"/>
  <c r="G129" i="8" s="1"/>
  <c r="H129" i="8" s="1"/>
  <c r="I129" i="8" s="1"/>
  <c r="U129" i="8" s="1"/>
  <c r="W129" i="8" s="1"/>
  <c r="F156" i="8"/>
  <c r="G156" i="8" s="1"/>
  <c r="H156" i="8" s="1"/>
  <c r="I156" i="8" s="1"/>
  <c r="U156" i="8" s="1"/>
  <c r="W156" i="8" s="1"/>
  <c r="F232" i="8"/>
  <c r="G232" i="8" s="1"/>
  <c r="H232" i="8" s="1"/>
  <c r="I232" i="8" s="1"/>
  <c r="U232" i="8" s="1"/>
  <c r="W232" i="8" s="1"/>
  <c r="F202" i="8"/>
  <c r="G202" i="8" s="1"/>
  <c r="H202" i="8" s="1"/>
  <c r="I202" i="8" s="1"/>
  <c r="U202" i="8" s="1"/>
  <c r="W202" i="8" s="1"/>
  <c r="F179" i="8"/>
  <c r="G179" i="8" s="1"/>
  <c r="H179" i="8" s="1"/>
  <c r="I179" i="8" s="1"/>
  <c r="U179" i="8" s="1"/>
  <c r="W179" i="8" s="1"/>
  <c r="F226" i="8"/>
  <c r="G226" i="8" s="1"/>
  <c r="H226" i="8" s="1"/>
  <c r="I226" i="8" s="1"/>
  <c r="U226" i="8" s="1"/>
  <c r="W226" i="8" s="1"/>
  <c r="F252" i="8"/>
  <c r="G252" i="8" s="1"/>
  <c r="H252" i="8" s="1"/>
  <c r="I252" i="8" s="1"/>
  <c r="U252" i="8" s="1"/>
  <c r="W252" i="8" s="1"/>
  <c r="F237" i="8"/>
  <c r="G237" i="8" s="1"/>
  <c r="H237" i="8" s="1"/>
  <c r="I237" i="8" s="1"/>
  <c r="U237" i="8" s="1"/>
  <c r="W237" i="8" s="1"/>
  <c r="F248" i="8"/>
  <c r="G248" i="8" s="1"/>
  <c r="H248" i="8" s="1"/>
  <c r="I248" i="8" s="1"/>
  <c r="U248" i="8" s="1"/>
  <c r="W248" i="8" s="1"/>
  <c r="F31" i="8"/>
  <c r="G31" i="8" s="1"/>
  <c r="H31" i="8" s="1"/>
  <c r="I31" i="8" s="1"/>
  <c r="U31" i="8" s="1"/>
  <c r="W31" i="8" s="1"/>
  <c r="F28" i="8"/>
  <c r="G28" i="8" s="1"/>
  <c r="H28" i="8" s="1"/>
  <c r="I28" i="8" s="1"/>
  <c r="U28" i="8" s="1"/>
  <c r="W28" i="8" s="1"/>
  <c r="F92" i="8"/>
  <c r="G92" i="8" s="1"/>
  <c r="H92" i="8" s="1"/>
  <c r="I92" i="8" s="1"/>
  <c r="U92" i="8" s="1"/>
  <c r="W92" i="8" s="1"/>
  <c r="F69" i="8"/>
  <c r="G69" i="8" s="1"/>
  <c r="H69" i="8" s="1"/>
  <c r="I69" i="8" s="1"/>
  <c r="U69" i="8" s="1"/>
  <c r="W69" i="8" s="1"/>
  <c r="F157" i="8"/>
  <c r="G157" i="8" s="1"/>
  <c r="H157" i="8" s="1"/>
  <c r="I157" i="8" s="1"/>
  <c r="U157" i="8" s="1"/>
  <c r="W157" i="8" s="1"/>
  <c r="F29" i="8"/>
  <c r="G29" i="8" s="1"/>
  <c r="H29" i="8" s="1"/>
  <c r="I29" i="8" s="1"/>
  <c r="U29" i="8" s="1"/>
  <c r="W29" i="8" s="1"/>
  <c r="F78" i="8"/>
  <c r="G78" i="8" s="1"/>
  <c r="H78" i="8" s="1"/>
  <c r="I78" i="8" s="1"/>
  <c r="U78" i="8" s="1"/>
  <c r="W78" i="8" s="1"/>
  <c r="F190" i="8"/>
  <c r="G190" i="8" s="1"/>
  <c r="H190" i="8" s="1"/>
  <c r="I190" i="8" s="1"/>
  <c r="U190" i="8" s="1"/>
  <c r="W190" i="8" s="1"/>
  <c r="F126" i="8"/>
  <c r="G126" i="8" s="1"/>
  <c r="H126" i="8" s="1"/>
  <c r="I126" i="8" s="1"/>
  <c r="U126" i="8" s="1"/>
  <c r="W126" i="8" s="1"/>
  <c r="F146" i="8"/>
  <c r="G146" i="8" s="1"/>
  <c r="H146" i="8" s="1"/>
  <c r="I146" i="8" s="1"/>
  <c r="U146" i="8" s="1"/>
  <c r="W146" i="8" s="1"/>
  <c r="F185" i="8"/>
  <c r="G185" i="8" s="1"/>
  <c r="H185" i="8" s="1"/>
  <c r="I185" i="8" s="1"/>
  <c r="U185" i="8" s="1"/>
  <c r="W185" i="8" s="1"/>
  <c r="F170" i="8"/>
  <c r="G170" i="8" s="1"/>
  <c r="H170" i="8" s="1"/>
  <c r="I170" i="8" s="1"/>
  <c r="U170" i="8" s="1"/>
  <c r="W170" i="8" s="1"/>
  <c r="F235" i="8"/>
  <c r="G235" i="8" s="1"/>
  <c r="H235" i="8" s="1"/>
  <c r="I235" i="8" s="1"/>
  <c r="U235" i="8" s="1"/>
  <c r="W235" i="8" s="1"/>
  <c r="F246" i="8"/>
  <c r="G246" i="8" s="1"/>
  <c r="H246" i="8" s="1"/>
  <c r="I246" i="8" s="1"/>
  <c r="U246" i="8" s="1"/>
  <c r="W246" i="8" s="1"/>
  <c r="F274" i="8"/>
  <c r="G274" i="8" s="1"/>
  <c r="H274" i="8" s="1"/>
  <c r="I274" i="8" s="1"/>
  <c r="U274" i="8" s="1"/>
  <c r="W274" i="8" s="1"/>
  <c r="F53" i="8"/>
  <c r="G53" i="8" s="1"/>
  <c r="H53" i="8" s="1"/>
  <c r="I53" i="8" s="1"/>
  <c r="U53" i="8" s="1"/>
  <c r="W53" i="8" s="1"/>
  <c r="F56" i="8"/>
  <c r="G56" i="8" s="1"/>
  <c r="H56" i="8" s="1"/>
  <c r="I56" i="8" s="1"/>
  <c r="U56" i="8" s="1"/>
  <c r="W56" i="8" s="1"/>
  <c r="F66" i="8"/>
  <c r="G66" i="8" s="1"/>
  <c r="H66" i="8" s="1"/>
  <c r="I66" i="8" s="1"/>
  <c r="U66" i="8" s="1"/>
  <c r="W66" i="8" s="1"/>
  <c r="F153" i="8"/>
  <c r="G153" i="8" s="1"/>
  <c r="H153" i="8" s="1"/>
  <c r="I153" i="8" s="1"/>
  <c r="U153" i="8" s="1"/>
  <c r="W153" i="8" s="1"/>
  <c r="F105" i="8"/>
  <c r="G105" i="8" s="1"/>
  <c r="H105" i="8" s="1"/>
  <c r="I105" i="8" s="1"/>
  <c r="U105" i="8" s="1"/>
  <c r="W105" i="8" s="1"/>
  <c r="F184" i="8"/>
  <c r="G184" i="8" s="1"/>
  <c r="H184" i="8" s="1"/>
  <c r="I184" i="8" s="1"/>
  <c r="U184" i="8" s="1"/>
  <c r="W184" i="8" s="1"/>
  <c r="F165" i="8"/>
  <c r="G165" i="8" s="1"/>
  <c r="H165" i="8" s="1"/>
  <c r="I165" i="8" s="1"/>
  <c r="U165" i="8" s="1"/>
  <c r="W165" i="8" s="1"/>
  <c r="F37" i="8"/>
  <c r="G37" i="8" s="1"/>
  <c r="H37" i="8" s="1"/>
  <c r="I37" i="8" s="1"/>
  <c r="U37" i="8" s="1"/>
  <c r="W37" i="8" s="1"/>
  <c r="F90" i="8"/>
  <c r="G90" i="8" s="1"/>
  <c r="H90" i="8" s="1"/>
  <c r="I90" i="8" s="1"/>
  <c r="U90" i="8" s="1"/>
  <c r="W90" i="8" s="1"/>
  <c r="F114" i="8"/>
  <c r="G114" i="8" s="1"/>
  <c r="H114" i="8" s="1"/>
  <c r="I114" i="8" s="1"/>
  <c r="U114" i="8" s="1"/>
  <c r="W114" i="8" s="1"/>
  <c r="F84" i="8"/>
  <c r="G84" i="8" s="1"/>
  <c r="H84" i="8" s="1"/>
  <c r="I84" i="8" s="1"/>
  <c r="U84" i="8" s="1"/>
  <c r="W84" i="8" s="1"/>
  <c r="F55" i="8"/>
  <c r="G55" i="8" s="1"/>
  <c r="H55" i="8" s="1"/>
  <c r="I55" i="8" s="1"/>
  <c r="U55" i="8" s="1"/>
  <c r="W55" i="8" s="1"/>
  <c r="F99" i="8"/>
  <c r="G99" i="8" s="1"/>
  <c r="H99" i="8" s="1"/>
  <c r="I99" i="8" s="1"/>
  <c r="U99" i="8" s="1"/>
  <c r="W99" i="8" s="1"/>
  <c r="F130" i="8"/>
  <c r="G130" i="8" s="1"/>
  <c r="H130" i="8" s="1"/>
  <c r="I130" i="8" s="1"/>
  <c r="U130" i="8" s="1"/>
  <c r="W130" i="8" s="1"/>
  <c r="F161" i="8"/>
  <c r="G161" i="8" s="1"/>
  <c r="H161" i="8" s="1"/>
  <c r="I161" i="8" s="1"/>
  <c r="U161" i="8" s="1"/>
  <c r="W161" i="8" s="1"/>
  <c r="F149" i="8"/>
  <c r="G149" i="8" s="1"/>
  <c r="H149" i="8" s="1"/>
  <c r="I149" i="8" s="1"/>
  <c r="U149" i="8" s="1"/>
  <c r="W149" i="8" s="1"/>
  <c r="F120" i="8"/>
  <c r="G120" i="8" s="1"/>
  <c r="H120" i="8" s="1"/>
  <c r="I120" i="8" s="1"/>
  <c r="U120" i="8" s="1"/>
  <c r="W120" i="8" s="1"/>
  <c r="F141" i="8"/>
  <c r="G141" i="8" s="1"/>
  <c r="H141" i="8" s="1"/>
  <c r="I141" i="8" s="1"/>
  <c r="U141" i="8" s="1"/>
  <c r="W141" i="8" s="1"/>
  <c r="F188" i="8"/>
  <c r="G188" i="8" s="1"/>
  <c r="H188" i="8" s="1"/>
  <c r="I188" i="8" s="1"/>
  <c r="U188" i="8" s="1"/>
  <c r="W188" i="8" s="1"/>
  <c r="F176" i="8"/>
  <c r="G176" i="8" s="1"/>
  <c r="H176" i="8" s="1"/>
  <c r="I176" i="8" s="1"/>
  <c r="U176" i="8" s="1"/>
  <c r="W176" i="8" s="1"/>
  <c r="F272" i="8"/>
  <c r="G272" i="8" s="1"/>
  <c r="H272" i="8" s="1"/>
  <c r="I272" i="8" s="1"/>
  <c r="U272" i="8" s="1"/>
  <c r="W272" i="8" s="1"/>
  <c r="F207" i="8"/>
  <c r="G207" i="8" s="1"/>
  <c r="H207" i="8" s="1"/>
  <c r="I207" i="8" s="1"/>
  <c r="U207" i="8" s="1"/>
  <c r="W207" i="8" s="1"/>
  <c r="F227" i="8"/>
  <c r="G227" i="8" s="1"/>
  <c r="H227" i="8" s="1"/>
  <c r="I227" i="8" s="1"/>
  <c r="U227" i="8" s="1"/>
  <c r="W227" i="8" s="1"/>
  <c r="F221" i="8"/>
  <c r="G221" i="8" s="1"/>
  <c r="H221" i="8" s="1"/>
  <c r="I221" i="8" s="1"/>
  <c r="U221" i="8" s="1"/>
  <c r="W221" i="8" s="1"/>
  <c r="F275" i="8"/>
  <c r="G275" i="8" s="1"/>
  <c r="H275" i="8" s="1"/>
  <c r="I275" i="8" s="1"/>
  <c r="U275" i="8" s="1"/>
  <c r="W275" i="8" s="1"/>
  <c r="F277" i="8"/>
  <c r="G277" i="8" s="1"/>
  <c r="H277" i="8" s="1"/>
  <c r="I277" i="8" s="1"/>
  <c r="U277" i="8" s="1"/>
  <c r="W277" i="8" s="1"/>
  <c r="F269" i="8"/>
  <c r="G269" i="8" s="1"/>
  <c r="H269" i="8" s="1"/>
  <c r="I269" i="8" s="1"/>
  <c r="U269" i="8" s="1"/>
  <c r="W269" i="8" s="1"/>
  <c r="F276" i="8"/>
  <c r="G276" i="8" s="1"/>
  <c r="H276" i="8" s="1"/>
  <c r="I276" i="8" s="1"/>
  <c r="U276" i="8" s="1"/>
  <c r="W276" i="8" s="1"/>
  <c r="F244" i="8"/>
  <c r="G244" i="8" s="1"/>
  <c r="H244" i="8" s="1"/>
  <c r="I244" i="8" s="1"/>
  <c r="U244" i="8" s="1"/>
  <c r="W244" i="8" s="1"/>
  <c r="F264" i="8"/>
  <c r="G264" i="8" s="1"/>
  <c r="H264" i="8" s="1"/>
  <c r="I264" i="8" s="1"/>
  <c r="U264" i="8" s="1"/>
  <c r="W264" i="8" s="1"/>
  <c r="F233" i="8"/>
  <c r="G233" i="8" s="1"/>
  <c r="H233" i="8" s="1"/>
  <c r="I233" i="8" s="1"/>
  <c r="U233" i="8" s="1"/>
  <c r="W233" i="8" s="1"/>
  <c r="F213" i="8"/>
  <c r="G213" i="8" s="1"/>
  <c r="H213" i="8" s="1"/>
  <c r="I213" i="8" s="1"/>
  <c r="U213" i="8" s="1"/>
  <c r="W213" i="8" s="1"/>
  <c r="F240" i="8"/>
  <c r="G240" i="8" s="1"/>
  <c r="H240" i="8" s="1"/>
  <c r="I240" i="8" s="1"/>
  <c r="U240" i="8" s="1"/>
  <c r="W240" i="8" s="1"/>
  <c r="F245" i="8"/>
  <c r="G245" i="8" s="1"/>
  <c r="H245" i="8" s="1"/>
  <c r="I245" i="8" s="1"/>
  <c r="U245" i="8" s="1"/>
  <c r="W245" i="8" s="1"/>
  <c r="F223" i="8"/>
  <c r="G223" i="8" s="1"/>
  <c r="H223" i="8" s="1"/>
  <c r="I223" i="8" s="1"/>
  <c r="U223" i="8" s="1"/>
  <c r="W223" i="8" s="1"/>
  <c r="F195" i="8"/>
  <c r="G195" i="8" s="1"/>
  <c r="H195" i="8" s="1"/>
  <c r="I195" i="8" s="1"/>
  <c r="U195" i="8" s="1"/>
  <c r="W195" i="8" s="1"/>
  <c r="F175" i="8"/>
  <c r="G175" i="8" s="1"/>
  <c r="H175" i="8" s="1"/>
  <c r="I175" i="8" s="1"/>
  <c r="U175" i="8" s="1"/>
  <c r="W175" i="8" s="1"/>
  <c r="F216" i="8"/>
  <c r="G216" i="8" s="1"/>
  <c r="H216" i="8" s="1"/>
  <c r="I216" i="8" s="1"/>
  <c r="U216" i="8" s="1"/>
  <c r="W216" i="8" s="1"/>
  <c r="F189" i="8"/>
  <c r="G189" i="8" s="1"/>
  <c r="H189" i="8" s="1"/>
  <c r="I189" i="8" s="1"/>
  <c r="U189" i="8" s="1"/>
  <c r="W189" i="8" s="1"/>
  <c r="F268" i="8"/>
  <c r="G268" i="8" s="1"/>
  <c r="H268" i="8" s="1"/>
  <c r="I268" i="8" s="1"/>
  <c r="U268" i="8" s="1"/>
  <c r="W268" i="8" s="1"/>
  <c r="F204" i="8"/>
  <c r="G204" i="8" s="1"/>
  <c r="H204" i="8" s="1"/>
  <c r="I204" i="8" s="1"/>
  <c r="U204" i="8" s="1"/>
  <c r="W204" i="8" s="1"/>
  <c r="F172" i="8"/>
  <c r="G172" i="8" s="1"/>
  <c r="H172" i="8" s="1"/>
  <c r="I172" i="8" s="1"/>
  <c r="U172" i="8" s="1"/>
  <c r="W172" i="8" s="1"/>
  <c r="F152" i="8"/>
  <c r="G152" i="8" s="1"/>
  <c r="H152" i="8" s="1"/>
  <c r="I152" i="8" s="1"/>
  <c r="U152" i="8" s="1"/>
  <c r="W152" i="8" s="1"/>
  <c r="F137" i="8"/>
  <c r="G137" i="8" s="1"/>
  <c r="H137" i="8" s="1"/>
  <c r="I137" i="8" s="1"/>
  <c r="U137" i="8" s="1"/>
  <c r="W137" i="8" s="1"/>
  <c r="F125" i="8"/>
  <c r="G125" i="8" s="1"/>
  <c r="H125" i="8" s="1"/>
  <c r="I125" i="8" s="1"/>
  <c r="U125" i="8" s="1"/>
  <c r="W125" i="8" s="1"/>
  <c r="F218" i="8"/>
  <c r="G218" i="8" s="1"/>
  <c r="H218" i="8" s="1"/>
  <c r="I218" i="8" s="1"/>
  <c r="U218" i="8" s="1"/>
  <c r="W218" i="8" s="1"/>
  <c r="F168" i="8"/>
  <c r="G168" i="8" s="1"/>
  <c r="H168" i="8" s="1"/>
  <c r="I168" i="8" s="1"/>
  <c r="U168" i="8" s="1"/>
  <c r="W168" i="8" s="1"/>
  <c r="F238" i="8"/>
  <c r="G238" i="8" s="1"/>
  <c r="H238" i="8" s="1"/>
  <c r="I238" i="8" s="1"/>
  <c r="U238" i="8" s="1"/>
  <c r="W238" i="8" s="1"/>
  <c r="F197" i="8"/>
  <c r="G197" i="8" s="1"/>
  <c r="H197" i="8" s="1"/>
  <c r="I197" i="8" s="1"/>
  <c r="U197" i="8" s="1"/>
  <c r="W197" i="8" s="1"/>
  <c r="F155" i="8"/>
  <c r="G155" i="8" s="1"/>
  <c r="H155" i="8" s="1"/>
  <c r="I155" i="8" s="1"/>
  <c r="U155" i="8" s="1"/>
  <c r="W155" i="8" s="1"/>
  <c r="F134" i="8"/>
  <c r="G134" i="8" s="1"/>
  <c r="H134" i="8" s="1"/>
  <c r="I134" i="8" s="1"/>
  <c r="U134" i="8" s="1"/>
  <c r="W134" i="8" s="1"/>
  <c r="F124" i="8"/>
  <c r="G124" i="8" s="1"/>
  <c r="H124" i="8" s="1"/>
  <c r="I124" i="8" s="1"/>
  <c r="U124" i="8" s="1"/>
  <c r="W124" i="8" s="1"/>
  <c r="F111" i="8"/>
  <c r="G111" i="8" s="1"/>
  <c r="H111" i="8" s="1"/>
  <c r="I111" i="8" s="1"/>
  <c r="U111" i="8" s="1"/>
  <c r="W111" i="8" s="1"/>
  <c r="F87" i="8"/>
  <c r="G87" i="8" s="1"/>
  <c r="H87" i="8" s="1"/>
  <c r="I87" i="8" s="1"/>
  <c r="U87" i="8" s="1"/>
  <c r="W87" i="8" s="1"/>
  <c r="F67" i="8"/>
  <c r="G67" i="8" s="1"/>
  <c r="H67" i="8" s="1"/>
  <c r="I67" i="8" s="1"/>
  <c r="U67" i="8" s="1"/>
  <c r="W67" i="8" s="1"/>
  <c r="F163" i="8"/>
  <c r="G163" i="8" s="1"/>
  <c r="H163" i="8" s="1"/>
  <c r="I163" i="8" s="1"/>
  <c r="U163" i="8" s="1"/>
  <c r="W163" i="8" s="1"/>
  <c r="F97" i="8"/>
  <c r="G97" i="8" s="1"/>
  <c r="H97" i="8" s="1"/>
  <c r="I97" i="8" s="1"/>
  <c r="U97" i="8" s="1"/>
  <c r="W97" i="8" s="1"/>
  <c r="F65" i="8"/>
  <c r="G65" i="8" s="1"/>
  <c r="H65" i="8" s="1"/>
  <c r="I65" i="8" s="1"/>
  <c r="U65" i="8" s="1"/>
  <c r="W65" i="8" s="1"/>
  <c r="F258" i="8"/>
  <c r="G258" i="8" s="1"/>
  <c r="H258" i="8" s="1"/>
  <c r="I258" i="8" s="1"/>
  <c r="U258" i="8" s="1"/>
  <c r="W258" i="8" s="1"/>
  <c r="F209" i="8"/>
  <c r="G209" i="8" s="1"/>
  <c r="H209" i="8" s="1"/>
  <c r="I209" i="8" s="1"/>
  <c r="U209" i="8" s="1"/>
  <c r="W209" i="8" s="1"/>
  <c r="F106" i="8"/>
  <c r="G106" i="8" s="1"/>
  <c r="H106" i="8" s="1"/>
  <c r="I106" i="8" s="1"/>
  <c r="U106" i="8" s="1"/>
  <c r="W106" i="8" s="1"/>
  <c r="F77" i="8"/>
  <c r="G77" i="8" s="1"/>
  <c r="H77" i="8" s="1"/>
  <c r="I77" i="8" s="1"/>
  <c r="U77" i="8" s="1"/>
  <c r="W77" i="8" s="1"/>
  <c r="F45" i="8"/>
  <c r="G45" i="8" s="1"/>
  <c r="H45" i="8" s="1"/>
  <c r="I45" i="8" s="1"/>
  <c r="U45" i="8" s="1"/>
  <c r="W45" i="8" s="1"/>
  <c r="F68" i="8"/>
  <c r="G68" i="8" s="1"/>
  <c r="H68" i="8" s="1"/>
  <c r="I68" i="8" s="1"/>
  <c r="U68" i="8" s="1"/>
  <c r="W68" i="8" s="1"/>
  <c r="F30" i="8"/>
  <c r="G30" i="8" s="1"/>
  <c r="H30" i="8" s="1"/>
  <c r="I30" i="8" s="1"/>
  <c r="U30" i="8" s="1"/>
  <c r="W30" i="8" s="1"/>
  <c r="F101" i="8"/>
  <c r="G101" i="8" s="1"/>
  <c r="H101" i="8" s="1"/>
  <c r="I101" i="8" s="1"/>
  <c r="U101" i="8" s="1"/>
  <c r="W101" i="8" s="1"/>
  <c r="F88" i="8"/>
  <c r="G88" i="8" s="1"/>
  <c r="H88" i="8" s="1"/>
  <c r="I88" i="8" s="1"/>
  <c r="U88" i="8" s="1"/>
  <c r="W88" i="8" s="1"/>
  <c r="F86" i="8"/>
  <c r="G86" i="8" s="1"/>
  <c r="H86" i="8" s="1"/>
  <c r="I86" i="8" s="1"/>
  <c r="U86" i="8" s="1"/>
  <c r="W86" i="8" s="1"/>
  <c r="F164" i="8"/>
  <c r="G164" i="8" s="1"/>
  <c r="H164" i="8" s="1"/>
  <c r="I164" i="8" s="1"/>
  <c r="U164" i="8" s="1"/>
  <c r="W164" i="8" s="1"/>
  <c r="F214" i="8"/>
  <c r="G214" i="8" s="1"/>
  <c r="H214" i="8" s="1"/>
  <c r="I214" i="8" s="1"/>
  <c r="U214" i="8" s="1"/>
  <c r="W214" i="8" s="1"/>
  <c r="F72" i="8"/>
  <c r="G72" i="8" s="1"/>
  <c r="H72" i="8" s="1"/>
  <c r="I72" i="8" s="1"/>
  <c r="U72" i="8" s="1"/>
  <c r="W72" i="8" s="1"/>
  <c r="F39" i="8"/>
  <c r="G39" i="8" s="1"/>
  <c r="H39" i="8" s="1"/>
  <c r="I39" i="8" s="1"/>
  <c r="U39" i="8" s="1"/>
  <c r="W39" i="8" s="1"/>
  <c r="F57" i="8"/>
  <c r="G57" i="8" s="1"/>
  <c r="H57" i="8" s="1"/>
  <c r="I57" i="8" s="1"/>
  <c r="U57" i="8" s="1"/>
  <c r="W57" i="8" s="1"/>
  <c r="F265" i="8"/>
  <c r="G265" i="8" s="1"/>
  <c r="H265" i="8" s="1"/>
  <c r="I265" i="8" s="1"/>
  <c r="U265" i="8" s="1"/>
  <c r="W265" i="8" s="1"/>
  <c r="F266" i="8"/>
  <c r="G266" i="8" s="1"/>
  <c r="H266" i="8" s="1"/>
  <c r="I266" i="8" s="1"/>
  <c r="U266" i="8" s="1"/>
  <c r="W266" i="8" s="1"/>
  <c r="F255" i="8"/>
  <c r="G255" i="8" s="1"/>
  <c r="H255" i="8" s="1"/>
  <c r="I255" i="8" s="1"/>
  <c r="U255" i="8" s="1"/>
  <c r="W255" i="8" s="1"/>
  <c r="F250" i="8"/>
  <c r="G250" i="8" s="1"/>
  <c r="H250" i="8" s="1"/>
  <c r="I250" i="8" s="1"/>
  <c r="U250" i="8" s="1"/>
  <c r="W250" i="8" s="1"/>
  <c r="F229" i="8"/>
  <c r="G229" i="8" s="1"/>
  <c r="H229" i="8" s="1"/>
  <c r="I229" i="8" s="1"/>
  <c r="U229" i="8" s="1"/>
  <c r="W229" i="8" s="1"/>
  <c r="F262" i="8"/>
  <c r="G262" i="8" s="1"/>
  <c r="H262" i="8" s="1"/>
  <c r="I262" i="8" s="1"/>
  <c r="U262" i="8" s="1"/>
  <c r="W262" i="8" s="1"/>
  <c r="F230" i="8"/>
  <c r="G230" i="8" s="1"/>
  <c r="H230" i="8" s="1"/>
  <c r="I230" i="8" s="1"/>
  <c r="U230" i="8" s="1"/>
  <c r="W230" i="8" s="1"/>
  <c r="F242" i="8"/>
  <c r="G242" i="8" s="1"/>
  <c r="H242" i="8" s="1"/>
  <c r="I242" i="8" s="1"/>
  <c r="U242" i="8" s="1"/>
  <c r="W242" i="8" s="1"/>
  <c r="F210" i="8"/>
  <c r="G210" i="8" s="1"/>
  <c r="H210" i="8" s="1"/>
  <c r="I210" i="8" s="1"/>
  <c r="U210" i="8" s="1"/>
  <c r="W210" i="8" s="1"/>
  <c r="F191" i="8"/>
  <c r="G191" i="8" s="1"/>
  <c r="H191" i="8" s="1"/>
  <c r="I191" i="8" s="1"/>
  <c r="U191" i="8" s="1"/>
  <c r="W191" i="8" s="1"/>
  <c r="F171" i="8"/>
  <c r="G171" i="8" s="1"/>
  <c r="H171" i="8" s="1"/>
  <c r="I171" i="8" s="1"/>
  <c r="U171" i="8" s="1"/>
  <c r="W171" i="8" s="1"/>
  <c r="F208" i="8"/>
  <c r="G208" i="8" s="1"/>
  <c r="H208" i="8" s="1"/>
  <c r="I208" i="8" s="1"/>
  <c r="U208" i="8" s="1"/>
  <c r="W208" i="8" s="1"/>
  <c r="F186" i="8"/>
  <c r="G186" i="8" s="1"/>
  <c r="H186" i="8" s="1"/>
  <c r="I186" i="8" s="1"/>
  <c r="U186" i="8" s="1"/>
  <c r="W186" i="8" s="1"/>
  <c r="F254" i="8"/>
  <c r="G254" i="8" s="1"/>
  <c r="H254" i="8" s="1"/>
  <c r="I254" i="8" s="1"/>
  <c r="U254" i="8" s="1"/>
  <c r="W254" i="8" s="1"/>
  <c r="F198" i="8"/>
  <c r="G198" i="8" s="1"/>
  <c r="H198" i="8" s="1"/>
  <c r="I198" i="8" s="1"/>
  <c r="U198" i="8" s="1"/>
  <c r="W198" i="8" s="1"/>
  <c r="F169" i="8"/>
  <c r="G169" i="8" s="1"/>
  <c r="H169" i="8" s="1"/>
  <c r="I169" i="8" s="1"/>
  <c r="U169" i="8" s="1"/>
  <c r="W169" i="8" s="1"/>
  <c r="F148" i="8"/>
  <c r="G148" i="8" s="1"/>
  <c r="H148" i="8" s="1"/>
  <c r="I148" i="8" s="1"/>
  <c r="U148" i="8" s="1"/>
  <c r="W148" i="8" s="1"/>
  <c r="F133" i="8"/>
  <c r="G133" i="8" s="1"/>
  <c r="H133" i="8" s="1"/>
  <c r="I133" i="8" s="1"/>
  <c r="U133" i="8" s="1"/>
  <c r="W133" i="8" s="1"/>
  <c r="F123" i="8"/>
  <c r="G123" i="8" s="1"/>
  <c r="H123" i="8" s="1"/>
  <c r="I123" i="8" s="1"/>
  <c r="U123" i="8" s="1"/>
  <c r="W123" i="8" s="1"/>
  <c r="F212" i="8"/>
  <c r="G212" i="8" s="1"/>
  <c r="H212" i="8" s="1"/>
  <c r="I212" i="8" s="1"/>
  <c r="U212" i="8" s="1"/>
  <c r="W212" i="8" s="1"/>
  <c r="F159" i="8"/>
  <c r="G159" i="8" s="1"/>
  <c r="H159" i="8" s="1"/>
  <c r="I159" i="8" s="1"/>
  <c r="U159" i="8" s="1"/>
  <c r="W159" i="8" s="1"/>
  <c r="F228" i="8"/>
  <c r="G228" i="8" s="1"/>
  <c r="H228" i="8" s="1"/>
  <c r="I228" i="8" s="1"/>
  <c r="U228" i="8" s="1"/>
  <c r="W228" i="8" s="1"/>
  <c r="F180" i="8"/>
  <c r="G180" i="8" s="1"/>
  <c r="H180" i="8" s="1"/>
  <c r="I180" i="8" s="1"/>
  <c r="U180" i="8" s="1"/>
  <c r="W180" i="8" s="1"/>
  <c r="F142" i="8"/>
  <c r="G142" i="8" s="1"/>
  <c r="H142" i="8" s="1"/>
  <c r="I142" i="8" s="1"/>
  <c r="U142" i="8" s="1"/>
  <c r="W142" i="8" s="1"/>
  <c r="F132" i="8"/>
  <c r="G132" i="8" s="1"/>
  <c r="H132" i="8" s="1"/>
  <c r="I132" i="8" s="1"/>
  <c r="U132" i="8" s="1"/>
  <c r="W132" i="8" s="1"/>
  <c r="F122" i="8"/>
  <c r="G122" i="8" s="1"/>
  <c r="H122" i="8" s="1"/>
  <c r="I122" i="8" s="1"/>
  <c r="U122" i="8" s="1"/>
  <c r="W122" i="8" s="1"/>
  <c r="F103" i="8"/>
  <c r="G103" i="8" s="1"/>
  <c r="H103" i="8" s="1"/>
  <c r="I103" i="8" s="1"/>
  <c r="U103" i="8" s="1"/>
  <c r="W103" i="8" s="1"/>
  <c r="F83" i="8"/>
  <c r="G83" i="8" s="1"/>
  <c r="H83" i="8" s="1"/>
  <c r="I83" i="8" s="1"/>
  <c r="U83" i="8" s="1"/>
  <c r="W83" i="8" s="1"/>
  <c r="F63" i="8"/>
  <c r="G63" i="8" s="1"/>
  <c r="H63" i="8" s="1"/>
  <c r="I63" i="8" s="1"/>
  <c r="U63" i="8" s="1"/>
  <c r="W63" i="8" s="1"/>
  <c r="F118" i="8"/>
  <c r="G118" i="8" s="1"/>
  <c r="H118" i="8" s="1"/>
  <c r="I118" i="8" s="1"/>
  <c r="U118" i="8" s="1"/>
  <c r="W118" i="8" s="1"/>
  <c r="F94" i="8"/>
  <c r="G94" i="8" s="1"/>
  <c r="H94" i="8" s="1"/>
  <c r="I94" i="8" s="1"/>
  <c r="U94" i="8" s="1"/>
  <c r="W94" i="8" s="1"/>
  <c r="F62" i="8"/>
  <c r="G62" i="8" s="1"/>
  <c r="H62" i="8" s="1"/>
  <c r="I62" i="8" s="1"/>
  <c r="U62" i="8" s="1"/>
  <c r="W62" i="8" s="1"/>
  <c r="F177" i="8"/>
  <c r="G177" i="8" s="1"/>
  <c r="H177" i="8" s="1"/>
  <c r="I177" i="8" s="1"/>
  <c r="U177" i="8" s="1"/>
  <c r="W177" i="8" s="1"/>
  <c r="F151" i="8"/>
  <c r="G151" i="8" s="1"/>
  <c r="H151" i="8" s="1"/>
  <c r="I151" i="8" s="1"/>
  <c r="U151" i="8" s="1"/>
  <c r="W151" i="8" s="1"/>
  <c r="F96" i="8"/>
  <c r="G96" i="8" s="1"/>
  <c r="H96" i="8" s="1"/>
  <c r="I96" i="8" s="1"/>
  <c r="U96" i="8" s="1"/>
  <c r="W96" i="8" s="1"/>
  <c r="F64" i="8"/>
  <c r="G64" i="8" s="1"/>
  <c r="H64" i="8" s="1"/>
  <c r="I64" i="8" s="1"/>
  <c r="U64" i="8" s="1"/>
  <c r="W64" i="8" s="1"/>
  <c r="F41" i="8"/>
  <c r="G41" i="8" s="1"/>
  <c r="H41" i="8" s="1"/>
  <c r="I41" i="8" s="1"/>
  <c r="U41" i="8" s="1"/>
  <c r="W41" i="8" s="1"/>
  <c r="F50" i="8"/>
  <c r="G50" i="8" s="1"/>
  <c r="H50" i="8" s="1"/>
  <c r="I50" i="8" s="1"/>
  <c r="U50" i="8" s="1"/>
  <c r="W50" i="8" s="1"/>
  <c r="F48" i="8"/>
  <c r="G48" i="8" s="1"/>
  <c r="H48" i="8" s="1"/>
  <c r="I48" i="8" s="1"/>
  <c r="U48" i="8" s="1"/>
  <c r="W48" i="8" s="1"/>
  <c r="F35" i="8"/>
  <c r="G35" i="8" s="1"/>
  <c r="H35" i="8" s="1"/>
  <c r="I35" i="8" s="1"/>
  <c r="U35" i="8" s="1"/>
  <c r="W35" i="8" s="1"/>
  <c r="F47" i="8"/>
  <c r="G47" i="8" s="1"/>
  <c r="H47" i="8" s="1"/>
  <c r="I47" i="8" s="1"/>
  <c r="U47" i="8" s="1"/>
  <c r="W47" i="8" s="1"/>
  <c r="F32" i="8"/>
  <c r="G32" i="8" s="1"/>
  <c r="H32" i="8" s="1"/>
  <c r="I32" i="8" s="1"/>
  <c r="U32" i="8" s="1"/>
  <c r="W32" i="8" s="1"/>
  <c r="F70" i="8"/>
  <c r="G70" i="8" s="1"/>
  <c r="H70" i="8" s="1"/>
  <c r="I70" i="8" s="1"/>
  <c r="U70" i="8" s="1"/>
  <c r="W70" i="8" s="1"/>
  <c r="F89" i="8"/>
  <c r="G89" i="8" s="1"/>
  <c r="H89" i="8" s="1"/>
  <c r="I89" i="8" s="1"/>
  <c r="U89" i="8" s="1"/>
  <c r="W89" i="8" s="1"/>
  <c r="F36" i="8"/>
  <c r="G36" i="8" s="1"/>
  <c r="H36" i="8" s="1"/>
  <c r="I36" i="8" s="1"/>
  <c r="U36" i="8" s="1"/>
  <c r="W36" i="8" s="1"/>
  <c r="F76" i="8"/>
  <c r="G76" i="8" s="1"/>
  <c r="H76" i="8" s="1"/>
  <c r="I76" i="8" s="1"/>
  <c r="U76" i="8" s="1"/>
  <c r="W76" i="8" s="1"/>
  <c r="F73" i="8"/>
  <c r="G73" i="8" s="1"/>
  <c r="H73" i="8" s="1"/>
  <c r="I73" i="8" s="1"/>
  <c r="U73" i="8" s="1"/>
  <c r="W73" i="8" s="1"/>
  <c r="F147" i="8"/>
  <c r="G147" i="8" s="1"/>
  <c r="H147" i="8" s="1"/>
  <c r="I147" i="8" s="1"/>
  <c r="U147" i="8" s="1"/>
  <c r="W147" i="8" s="1"/>
  <c r="F104" i="8"/>
  <c r="G104" i="8" s="1"/>
  <c r="H104" i="8" s="1"/>
  <c r="I104" i="8" s="1"/>
  <c r="U104" i="8" s="1"/>
  <c r="W104" i="8" s="1"/>
  <c r="F194" i="8"/>
  <c r="G194" i="8" s="1"/>
  <c r="H194" i="8" s="1"/>
  <c r="I194" i="8" s="1"/>
  <c r="U194" i="8" s="1"/>
  <c r="W194" i="8" s="1"/>
  <c r="F46" i="8"/>
  <c r="G46" i="8" s="1"/>
  <c r="H46" i="8" s="1"/>
  <c r="I46" i="8" s="1"/>
  <c r="U46" i="8" s="1"/>
  <c r="W46" i="8" s="1"/>
  <c r="F33" i="8"/>
  <c r="G33" i="8" s="1"/>
  <c r="H33" i="8" s="1"/>
  <c r="I33" i="8" s="1"/>
  <c r="U33" i="8" s="1"/>
  <c r="W33" i="8" s="1"/>
  <c r="F49" i="8"/>
  <c r="G49" i="8" s="1"/>
  <c r="H49" i="8" s="1"/>
  <c r="I49" i="8" s="1"/>
  <c r="U49" i="8" s="1"/>
  <c r="W49" i="8" s="1"/>
  <c r="F74" i="8"/>
  <c r="G74" i="8" s="1"/>
  <c r="H74" i="8" s="1"/>
  <c r="I74" i="8" s="1"/>
  <c r="U74" i="8" s="1"/>
  <c r="W74" i="8" s="1"/>
  <c r="F93" i="8"/>
  <c r="G93" i="8" s="1"/>
  <c r="H93" i="8" s="1"/>
  <c r="I93" i="8" s="1"/>
  <c r="U93" i="8" s="1"/>
  <c r="W93" i="8" s="1"/>
  <c r="F112" i="8"/>
  <c r="G112" i="8" s="1"/>
  <c r="H112" i="8" s="1"/>
  <c r="I112" i="8" s="1"/>
  <c r="U112" i="8" s="1"/>
  <c r="W112" i="8" s="1"/>
  <c r="F211" i="8"/>
  <c r="G211" i="8" s="1"/>
  <c r="H211" i="8" s="1"/>
  <c r="I211" i="8" s="1"/>
  <c r="U211" i="8" s="1"/>
  <c r="W211" i="8" s="1"/>
  <c r="F181" i="8"/>
  <c r="G181" i="8" s="1"/>
  <c r="H181" i="8" s="1"/>
  <c r="I181" i="8" s="1"/>
  <c r="U181" i="8" s="1"/>
  <c r="W181" i="8" s="1"/>
  <c r="F52" i="8"/>
  <c r="G52" i="8" s="1"/>
  <c r="H52" i="8" s="1"/>
  <c r="I52" i="8" s="1"/>
  <c r="U52" i="8" s="1"/>
  <c r="W52" i="8" s="1"/>
  <c r="F81" i="8"/>
  <c r="G81" i="8" s="1"/>
  <c r="H81" i="8" s="1"/>
  <c r="I81" i="8" s="1"/>
  <c r="U81" i="8" s="1"/>
  <c r="W81" i="8" s="1"/>
  <c r="F100" i="8"/>
  <c r="G100" i="8" s="1"/>
  <c r="H100" i="8" s="1"/>
  <c r="I100" i="8" s="1"/>
  <c r="U100" i="8" s="1"/>
  <c r="W100" i="8" s="1"/>
  <c r="F154" i="8"/>
  <c r="G154" i="8" s="1"/>
  <c r="H154" i="8" s="1"/>
  <c r="I154" i="8" s="1"/>
  <c r="U154" i="8" s="1"/>
  <c r="W154" i="8" s="1"/>
  <c r="F59" i="8"/>
  <c r="G59" i="8" s="1"/>
  <c r="H59" i="8" s="1"/>
  <c r="I59" i="8" s="1"/>
  <c r="U59" i="8" s="1"/>
  <c r="W59" i="8" s="1"/>
  <c r="F75" i="8"/>
  <c r="G75" i="8" s="1"/>
  <c r="H75" i="8" s="1"/>
  <c r="I75" i="8" s="1"/>
  <c r="U75" i="8" s="1"/>
  <c r="W75" i="8" s="1"/>
  <c r="F91" i="8"/>
  <c r="G91" i="8" s="1"/>
  <c r="H91" i="8" s="1"/>
  <c r="I91" i="8" s="1"/>
  <c r="U91" i="8" s="1"/>
  <c r="W91" i="8" s="1"/>
  <c r="F107" i="8"/>
  <c r="G107" i="8" s="1"/>
  <c r="H107" i="8" s="1"/>
  <c r="I107" i="8" s="1"/>
  <c r="U107" i="8" s="1"/>
  <c r="W107" i="8" s="1"/>
  <c r="F119" i="8"/>
  <c r="G119" i="8" s="1"/>
  <c r="H119" i="8" s="1"/>
  <c r="I119" i="8" s="1"/>
  <c r="U119" i="8" s="1"/>
  <c r="W119" i="8" s="1"/>
  <c r="F128" i="8"/>
  <c r="G128" i="8" s="1"/>
  <c r="H128" i="8" s="1"/>
  <c r="I128" i="8" s="1"/>
  <c r="U128" i="8" s="1"/>
  <c r="W128" i="8" s="1"/>
  <c r="F136" i="8"/>
  <c r="G136" i="8" s="1"/>
  <c r="H136" i="8" s="1"/>
  <c r="I136" i="8" s="1"/>
  <c r="U136" i="8" s="1"/>
  <c r="W136" i="8" s="1"/>
  <c r="F145" i="8"/>
  <c r="G145" i="8" s="1"/>
  <c r="H145" i="8" s="1"/>
  <c r="I145" i="8" s="1"/>
  <c r="U145" i="8" s="1"/>
  <c r="W145" i="8" s="1"/>
  <c r="F174" i="8"/>
  <c r="G174" i="8" s="1"/>
  <c r="H174" i="8" s="1"/>
  <c r="I174" i="8" s="1"/>
  <c r="U174" i="8" s="1"/>
  <c r="W174" i="8" s="1"/>
  <c r="F219" i="8"/>
  <c r="G219" i="8" s="1"/>
  <c r="H219" i="8" s="1"/>
  <c r="I219" i="8" s="1"/>
  <c r="U219" i="8" s="1"/>
  <c r="W219" i="8" s="1"/>
  <c r="F143" i="8"/>
  <c r="G143" i="8" s="1"/>
  <c r="H143" i="8" s="1"/>
  <c r="I143" i="8" s="1"/>
  <c r="U143" i="8" s="1"/>
  <c r="W143" i="8" s="1"/>
  <c r="F162" i="8"/>
  <c r="G162" i="8" s="1"/>
  <c r="H162" i="8" s="1"/>
  <c r="I162" i="8" s="1"/>
  <c r="U162" i="8" s="1"/>
  <c r="W162" i="8" s="1"/>
  <c r="F200" i="8"/>
  <c r="G200" i="8" s="1"/>
  <c r="H200" i="8" s="1"/>
  <c r="I200" i="8" s="1"/>
  <c r="U200" i="8" s="1"/>
  <c r="W200" i="8" s="1"/>
  <c r="F234" i="8"/>
  <c r="G234" i="8" s="1"/>
  <c r="H234" i="8" s="1"/>
  <c r="I234" i="8" s="1"/>
  <c r="U234" i="8" s="1"/>
  <c r="W234" i="8" s="1"/>
  <c r="F127" i="8"/>
  <c r="G127" i="8" s="1"/>
  <c r="H127" i="8" s="1"/>
  <c r="I127" i="8" s="1"/>
  <c r="U127" i="8" s="1"/>
  <c r="W127" i="8" s="1"/>
  <c r="F135" i="8"/>
  <c r="G135" i="8" s="1"/>
  <c r="H135" i="8" s="1"/>
  <c r="I135" i="8" s="1"/>
  <c r="U135" i="8" s="1"/>
  <c r="W135" i="8" s="1"/>
  <c r="F144" i="8"/>
  <c r="G144" i="8" s="1"/>
  <c r="H144" i="8" s="1"/>
  <c r="I144" i="8" s="1"/>
  <c r="U144" i="8" s="1"/>
  <c r="W144" i="8" s="1"/>
  <c r="F160" i="8"/>
  <c r="G160" i="8" s="1"/>
  <c r="H160" i="8" s="1"/>
  <c r="I160" i="8" s="1"/>
  <c r="U160" i="8" s="1"/>
  <c r="W160" i="8" s="1"/>
  <c r="F182" i="8"/>
  <c r="G182" i="8" s="1"/>
  <c r="H182" i="8" s="1"/>
  <c r="I182" i="8" s="1"/>
  <c r="U182" i="8" s="1"/>
  <c r="W182" i="8" s="1"/>
  <c r="F201" i="8"/>
  <c r="G201" i="8" s="1"/>
  <c r="H201" i="8" s="1"/>
  <c r="I201" i="8" s="1"/>
  <c r="U201" i="8" s="1"/>
  <c r="W201" i="8" s="1"/>
  <c r="F249" i="8"/>
  <c r="G249" i="8" s="1"/>
  <c r="H249" i="8" s="1"/>
  <c r="I249" i="8" s="1"/>
  <c r="U249" i="8" s="1"/>
  <c r="W249" i="8" s="1"/>
  <c r="F173" i="8"/>
  <c r="G173" i="8" s="1"/>
  <c r="H173" i="8" s="1"/>
  <c r="I173" i="8" s="1"/>
  <c r="U173" i="8" s="1"/>
  <c r="W173" i="8" s="1"/>
  <c r="F192" i="8"/>
  <c r="G192" i="8" s="1"/>
  <c r="H192" i="8" s="1"/>
  <c r="I192" i="8" s="1"/>
  <c r="U192" i="8" s="1"/>
  <c r="W192" i="8" s="1"/>
  <c r="F215" i="8"/>
  <c r="G215" i="8" s="1"/>
  <c r="H215" i="8" s="1"/>
  <c r="I215" i="8" s="1"/>
  <c r="U215" i="8" s="1"/>
  <c r="W215" i="8" s="1"/>
  <c r="F167" i="8"/>
  <c r="G167" i="8" s="1"/>
  <c r="H167" i="8" s="1"/>
  <c r="I167" i="8" s="1"/>
  <c r="U167" i="8" s="1"/>
  <c r="W167" i="8" s="1"/>
  <c r="F183" i="8"/>
  <c r="G183" i="8" s="1"/>
  <c r="H183" i="8" s="1"/>
  <c r="I183" i="8" s="1"/>
  <c r="U183" i="8" s="1"/>
  <c r="W183" i="8" s="1"/>
  <c r="F199" i="8"/>
  <c r="G199" i="8" s="1"/>
  <c r="H199" i="8" s="1"/>
  <c r="I199" i="8" s="1"/>
  <c r="U199" i="8" s="1"/>
  <c r="W199" i="8" s="1"/>
  <c r="F220" i="8"/>
  <c r="G220" i="8" s="1"/>
  <c r="H220" i="8" s="1"/>
  <c r="I220" i="8" s="1"/>
  <c r="U220" i="8" s="1"/>
  <c r="W220" i="8" s="1"/>
  <c r="F239" i="8"/>
  <c r="G239" i="8" s="1"/>
  <c r="H239" i="8" s="1"/>
  <c r="I239" i="8" s="1"/>
  <c r="U239" i="8" s="1"/>
  <c r="W239" i="8" s="1"/>
  <c r="F224" i="8"/>
  <c r="G224" i="8" s="1"/>
  <c r="H224" i="8" s="1"/>
  <c r="I224" i="8" s="1"/>
  <c r="U224" i="8" s="1"/>
  <c r="W224" i="8" s="1"/>
  <c r="F251" i="8"/>
  <c r="G251" i="8" s="1"/>
  <c r="H251" i="8" s="1"/>
  <c r="I251" i="8" s="1"/>
  <c r="U251" i="8" s="1"/>
  <c r="W251" i="8" s="1"/>
  <c r="F270" i="8"/>
  <c r="G270" i="8" s="1"/>
  <c r="H270" i="8" s="1"/>
  <c r="I270" i="8" s="1"/>
  <c r="U270" i="8" s="1"/>
  <c r="W270" i="8" s="1"/>
  <c r="F225" i="8"/>
  <c r="G225" i="8" s="1"/>
  <c r="H225" i="8" s="1"/>
  <c r="I225" i="8" s="1"/>
  <c r="U225" i="8" s="1"/>
  <c r="W225" i="8" s="1"/>
  <c r="F241" i="8"/>
  <c r="G241" i="8" s="1"/>
  <c r="H241" i="8" s="1"/>
  <c r="I241" i="8" s="1"/>
  <c r="U241" i="8" s="1"/>
  <c r="W241" i="8" s="1"/>
  <c r="F267" i="8"/>
  <c r="G267" i="8" s="1"/>
  <c r="H267" i="8" s="1"/>
  <c r="I267" i="8" s="1"/>
  <c r="U267" i="8" s="1"/>
  <c r="W267" i="8" s="1"/>
  <c r="F256" i="8"/>
  <c r="G256" i="8" s="1"/>
  <c r="H256" i="8" s="1"/>
  <c r="I256" i="8" s="1"/>
  <c r="U256" i="8" s="1"/>
  <c r="W256" i="8" s="1"/>
  <c r="F263" i="8"/>
  <c r="G263" i="8" s="1"/>
  <c r="H263" i="8" s="1"/>
  <c r="I263" i="8" s="1"/>
  <c r="U263" i="8" s="1"/>
  <c r="W263" i="8" s="1"/>
  <c r="F257" i="8"/>
  <c r="G257" i="8" s="1"/>
  <c r="H257" i="8" s="1"/>
  <c r="I257" i="8" s="1"/>
  <c r="U257" i="8" s="1"/>
  <c r="W257" i="8" s="1"/>
  <c r="F273" i="8"/>
  <c r="G273" i="8" s="1"/>
  <c r="H273" i="8" s="1"/>
  <c r="I273" i="8" s="1"/>
  <c r="U273" i="8" s="1"/>
  <c r="W273" i="8" s="1"/>
  <c r="I6" i="9"/>
  <c r="J6" i="9"/>
  <c r="J6" i="8"/>
  <c r="I6" i="8"/>
  <c r="Q277" i="7" l="1"/>
  <c r="R277" i="7" s="1"/>
  <c r="V277" i="7" s="1"/>
  <c r="K277" i="7"/>
  <c r="L277" i="7" s="1"/>
  <c r="Q276" i="7"/>
  <c r="R276" i="7" s="1"/>
  <c r="V276" i="7" s="1"/>
  <c r="K276" i="7"/>
  <c r="L276" i="7" s="1"/>
  <c r="Q275" i="7"/>
  <c r="R275" i="7" s="1"/>
  <c r="V275" i="7" s="1"/>
  <c r="K275" i="7"/>
  <c r="L275" i="7" s="1"/>
  <c r="Q274" i="7"/>
  <c r="R274" i="7" s="1"/>
  <c r="V274" i="7" s="1"/>
  <c r="K274" i="7"/>
  <c r="L274" i="7" s="1"/>
  <c r="Q273" i="7"/>
  <c r="R273" i="7" s="1"/>
  <c r="V273" i="7" s="1"/>
  <c r="K273" i="7"/>
  <c r="L273" i="7" s="1"/>
  <c r="Q272" i="7"/>
  <c r="R272" i="7" s="1"/>
  <c r="V272" i="7" s="1"/>
  <c r="K272" i="7"/>
  <c r="L272" i="7" s="1"/>
  <c r="Q271" i="7"/>
  <c r="R271" i="7" s="1"/>
  <c r="V271" i="7" s="1"/>
  <c r="K271" i="7"/>
  <c r="L271" i="7" s="1"/>
  <c r="Q270" i="7"/>
  <c r="R270" i="7" s="1"/>
  <c r="V270" i="7" s="1"/>
  <c r="L270" i="7"/>
  <c r="K270" i="7"/>
  <c r="Q269" i="7"/>
  <c r="R269" i="7" s="1"/>
  <c r="V269" i="7" s="1"/>
  <c r="K269" i="7"/>
  <c r="L269" i="7" s="1"/>
  <c r="Q268" i="7"/>
  <c r="R268" i="7" s="1"/>
  <c r="V268" i="7" s="1"/>
  <c r="K268" i="7"/>
  <c r="L268" i="7" s="1"/>
  <c r="Q267" i="7"/>
  <c r="R267" i="7" s="1"/>
  <c r="V267" i="7" s="1"/>
  <c r="K267" i="7"/>
  <c r="L267" i="7" s="1"/>
  <c r="Q266" i="7"/>
  <c r="R266" i="7" s="1"/>
  <c r="V266" i="7" s="1"/>
  <c r="K266" i="7"/>
  <c r="L266" i="7" s="1"/>
  <c r="Q265" i="7"/>
  <c r="R265" i="7" s="1"/>
  <c r="V265" i="7" s="1"/>
  <c r="K265" i="7"/>
  <c r="L265" i="7" s="1"/>
  <c r="Q264" i="7"/>
  <c r="R264" i="7" s="1"/>
  <c r="V264" i="7" s="1"/>
  <c r="K264" i="7"/>
  <c r="L264" i="7" s="1"/>
  <c r="Q263" i="7"/>
  <c r="R263" i="7" s="1"/>
  <c r="V263" i="7" s="1"/>
  <c r="K263" i="7"/>
  <c r="L263" i="7" s="1"/>
  <c r="Q262" i="7"/>
  <c r="R262" i="7" s="1"/>
  <c r="V262" i="7" s="1"/>
  <c r="K262" i="7"/>
  <c r="L262" i="7" s="1"/>
  <c r="Q261" i="7"/>
  <c r="R261" i="7" s="1"/>
  <c r="V261" i="7" s="1"/>
  <c r="K261" i="7"/>
  <c r="L261" i="7" s="1"/>
  <c r="Q260" i="7"/>
  <c r="R260" i="7" s="1"/>
  <c r="V260" i="7" s="1"/>
  <c r="K260" i="7"/>
  <c r="L260" i="7" s="1"/>
  <c r="Q259" i="7"/>
  <c r="R259" i="7" s="1"/>
  <c r="V259" i="7" s="1"/>
  <c r="K259" i="7"/>
  <c r="L259" i="7" s="1"/>
  <c r="Q258" i="7"/>
  <c r="R258" i="7" s="1"/>
  <c r="V258" i="7" s="1"/>
  <c r="K258" i="7"/>
  <c r="L258" i="7" s="1"/>
  <c r="Q257" i="7"/>
  <c r="R257" i="7" s="1"/>
  <c r="V257" i="7" s="1"/>
  <c r="K257" i="7"/>
  <c r="L257" i="7" s="1"/>
  <c r="Q256" i="7"/>
  <c r="R256" i="7" s="1"/>
  <c r="V256" i="7" s="1"/>
  <c r="K256" i="7"/>
  <c r="L256" i="7" s="1"/>
  <c r="Q255" i="7"/>
  <c r="R255" i="7" s="1"/>
  <c r="V255" i="7" s="1"/>
  <c r="K255" i="7"/>
  <c r="L255" i="7" s="1"/>
  <c r="Q254" i="7"/>
  <c r="R254" i="7" s="1"/>
  <c r="V254" i="7" s="1"/>
  <c r="K254" i="7"/>
  <c r="L254" i="7" s="1"/>
  <c r="Q253" i="7"/>
  <c r="R253" i="7" s="1"/>
  <c r="V253" i="7" s="1"/>
  <c r="K253" i="7"/>
  <c r="L253" i="7" s="1"/>
  <c r="Q252" i="7"/>
  <c r="R252" i="7" s="1"/>
  <c r="V252" i="7" s="1"/>
  <c r="K252" i="7"/>
  <c r="L252" i="7" s="1"/>
  <c r="Q251" i="7"/>
  <c r="R251" i="7" s="1"/>
  <c r="V251" i="7" s="1"/>
  <c r="K251" i="7"/>
  <c r="L251" i="7" s="1"/>
  <c r="Q250" i="7"/>
  <c r="R250" i="7" s="1"/>
  <c r="V250" i="7" s="1"/>
  <c r="K250" i="7"/>
  <c r="L250" i="7" s="1"/>
  <c r="Q249" i="7"/>
  <c r="R249" i="7" s="1"/>
  <c r="V249" i="7" s="1"/>
  <c r="K249" i="7"/>
  <c r="L249" i="7" s="1"/>
  <c r="Q248" i="7"/>
  <c r="R248" i="7" s="1"/>
  <c r="V248" i="7" s="1"/>
  <c r="K248" i="7"/>
  <c r="L248" i="7" s="1"/>
  <c r="Q247" i="7"/>
  <c r="R247" i="7" s="1"/>
  <c r="V247" i="7" s="1"/>
  <c r="K247" i="7"/>
  <c r="L247" i="7" s="1"/>
  <c r="Q246" i="7"/>
  <c r="R246" i="7" s="1"/>
  <c r="V246" i="7" s="1"/>
  <c r="K246" i="7"/>
  <c r="L246" i="7" s="1"/>
  <c r="Q245" i="7"/>
  <c r="R245" i="7" s="1"/>
  <c r="V245" i="7" s="1"/>
  <c r="K245" i="7"/>
  <c r="L245" i="7" s="1"/>
  <c r="Q244" i="7"/>
  <c r="R244" i="7" s="1"/>
  <c r="V244" i="7" s="1"/>
  <c r="K244" i="7"/>
  <c r="L244" i="7" s="1"/>
  <c r="Q243" i="7"/>
  <c r="R243" i="7" s="1"/>
  <c r="V243" i="7" s="1"/>
  <c r="K243" i="7"/>
  <c r="L243" i="7" s="1"/>
  <c r="Q242" i="7"/>
  <c r="R242" i="7" s="1"/>
  <c r="V242" i="7" s="1"/>
  <c r="K242" i="7"/>
  <c r="L242" i="7" s="1"/>
  <c r="Q241" i="7"/>
  <c r="R241" i="7" s="1"/>
  <c r="V241" i="7" s="1"/>
  <c r="K241" i="7"/>
  <c r="L241" i="7" s="1"/>
  <c r="Q240" i="7"/>
  <c r="R240" i="7" s="1"/>
  <c r="V240" i="7" s="1"/>
  <c r="K240" i="7"/>
  <c r="L240" i="7" s="1"/>
  <c r="Q239" i="7"/>
  <c r="R239" i="7" s="1"/>
  <c r="V239" i="7" s="1"/>
  <c r="K239" i="7"/>
  <c r="L239" i="7" s="1"/>
  <c r="Q238" i="7"/>
  <c r="R238" i="7" s="1"/>
  <c r="V238" i="7" s="1"/>
  <c r="K238" i="7"/>
  <c r="L238" i="7" s="1"/>
  <c r="Q237" i="7"/>
  <c r="R237" i="7" s="1"/>
  <c r="V237" i="7" s="1"/>
  <c r="K237" i="7"/>
  <c r="L237" i="7" s="1"/>
  <c r="Q236" i="7"/>
  <c r="R236" i="7" s="1"/>
  <c r="V236" i="7" s="1"/>
  <c r="K236" i="7"/>
  <c r="L236" i="7" s="1"/>
  <c r="Q235" i="7"/>
  <c r="R235" i="7" s="1"/>
  <c r="V235" i="7" s="1"/>
  <c r="K235" i="7"/>
  <c r="L235" i="7" s="1"/>
  <c r="Q234" i="7"/>
  <c r="R234" i="7" s="1"/>
  <c r="V234" i="7" s="1"/>
  <c r="K234" i="7"/>
  <c r="L234" i="7" s="1"/>
  <c r="Q233" i="7"/>
  <c r="R233" i="7" s="1"/>
  <c r="V233" i="7" s="1"/>
  <c r="K233" i="7"/>
  <c r="L233" i="7" s="1"/>
  <c r="Q232" i="7"/>
  <c r="R232" i="7" s="1"/>
  <c r="V232" i="7" s="1"/>
  <c r="K232" i="7"/>
  <c r="L232" i="7" s="1"/>
  <c r="Q231" i="7"/>
  <c r="R231" i="7" s="1"/>
  <c r="V231" i="7" s="1"/>
  <c r="K231" i="7"/>
  <c r="L231" i="7" s="1"/>
  <c r="Q230" i="7"/>
  <c r="R230" i="7" s="1"/>
  <c r="V230" i="7" s="1"/>
  <c r="K230" i="7"/>
  <c r="L230" i="7" s="1"/>
  <c r="Q229" i="7"/>
  <c r="R229" i="7" s="1"/>
  <c r="V229" i="7" s="1"/>
  <c r="K229" i="7"/>
  <c r="L229" i="7" s="1"/>
  <c r="Q228" i="7"/>
  <c r="R228" i="7" s="1"/>
  <c r="V228" i="7" s="1"/>
  <c r="K228" i="7"/>
  <c r="L228" i="7" s="1"/>
  <c r="Q227" i="7"/>
  <c r="R227" i="7" s="1"/>
  <c r="V227" i="7" s="1"/>
  <c r="K227" i="7"/>
  <c r="L227" i="7" s="1"/>
  <c r="Q226" i="7"/>
  <c r="R226" i="7" s="1"/>
  <c r="V226" i="7" s="1"/>
  <c r="K226" i="7"/>
  <c r="L226" i="7" s="1"/>
  <c r="Q225" i="7"/>
  <c r="R225" i="7" s="1"/>
  <c r="V225" i="7" s="1"/>
  <c r="K225" i="7"/>
  <c r="L225" i="7" s="1"/>
  <c r="Q224" i="7"/>
  <c r="R224" i="7" s="1"/>
  <c r="V224" i="7" s="1"/>
  <c r="K224" i="7"/>
  <c r="L224" i="7" s="1"/>
  <c r="Q223" i="7"/>
  <c r="R223" i="7" s="1"/>
  <c r="V223" i="7" s="1"/>
  <c r="K223" i="7"/>
  <c r="L223" i="7" s="1"/>
  <c r="Q222" i="7"/>
  <c r="R222" i="7" s="1"/>
  <c r="V222" i="7" s="1"/>
  <c r="K222" i="7"/>
  <c r="L222" i="7" s="1"/>
  <c r="Q221" i="7"/>
  <c r="R221" i="7" s="1"/>
  <c r="V221" i="7" s="1"/>
  <c r="K221" i="7"/>
  <c r="L221" i="7" s="1"/>
  <c r="Q220" i="7"/>
  <c r="R220" i="7" s="1"/>
  <c r="V220" i="7" s="1"/>
  <c r="K220" i="7"/>
  <c r="L220" i="7" s="1"/>
  <c r="Q219" i="7"/>
  <c r="R219" i="7" s="1"/>
  <c r="V219" i="7" s="1"/>
  <c r="K219" i="7"/>
  <c r="L219" i="7" s="1"/>
  <c r="Q218" i="7"/>
  <c r="R218" i="7" s="1"/>
  <c r="V218" i="7" s="1"/>
  <c r="K218" i="7"/>
  <c r="L218" i="7" s="1"/>
  <c r="Q217" i="7"/>
  <c r="R217" i="7" s="1"/>
  <c r="V217" i="7" s="1"/>
  <c r="K217" i="7"/>
  <c r="L217" i="7" s="1"/>
  <c r="Q216" i="7"/>
  <c r="R216" i="7" s="1"/>
  <c r="V216" i="7" s="1"/>
  <c r="K216" i="7"/>
  <c r="L216" i="7" s="1"/>
  <c r="Q215" i="7"/>
  <c r="R215" i="7" s="1"/>
  <c r="V215" i="7" s="1"/>
  <c r="K215" i="7"/>
  <c r="L215" i="7" s="1"/>
  <c r="Q214" i="7"/>
  <c r="R214" i="7" s="1"/>
  <c r="V214" i="7" s="1"/>
  <c r="K214" i="7"/>
  <c r="L214" i="7" s="1"/>
  <c r="Q213" i="7"/>
  <c r="R213" i="7" s="1"/>
  <c r="V213" i="7" s="1"/>
  <c r="K213" i="7"/>
  <c r="L213" i="7" s="1"/>
  <c r="Q212" i="7"/>
  <c r="R212" i="7" s="1"/>
  <c r="V212" i="7" s="1"/>
  <c r="K212" i="7"/>
  <c r="L212" i="7" s="1"/>
  <c r="Q211" i="7"/>
  <c r="R211" i="7" s="1"/>
  <c r="V211" i="7" s="1"/>
  <c r="K211" i="7"/>
  <c r="L211" i="7" s="1"/>
  <c r="Q210" i="7"/>
  <c r="R210" i="7" s="1"/>
  <c r="V210" i="7" s="1"/>
  <c r="K210" i="7"/>
  <c r="L210" i="7" s="1"/>
  <c r="Q209" i="7"/>
  <c r="R209" i="7" s="1"/>
  <c r="V209" i="7" s="1"/>
  <c r="K209" i="7"/>
  <c r="L209" i="7" s="1"/>
  <c r="Q208" i="7"/>
  <c r="R208" i="7" s="1"/>
  <c r="V208" i="7" s="1"/>
  <c r="K208" i="7"/>
  <c r="L208" i="7" s="1"/>
  <c r="Q207" i="7"/>
  <c r="R207" i="7" s="1"/>
  <c r="V207" i="7" s="1"/>
  <c r="K207" i="7"/>
  <c r="L207" i="7" s="1"/>
  <c r="Q206" i="7"/>
  <c r="R206" i="7" s="1"/>
  <c r="V206" i="7" s="1"/>
  <c r="K206" i="7"/>
  <c r="L206" i="7" s="1"/>
  <c r="Q205" i="7"/>
  <c r="R205" i="7" s="1"/>
  <c r="V205" i="7" s="1"/>
  <c r="K205" i="7"/>
  <c r="L205" i="7" s="1"/>
  <c r="Q204" i="7"/>
  <c r="R204" i="7" s="1"/>
  <c r="V204" i="7" s="1"/>
  <c r="L204" i="7"/>
  <c r="K204" i="7"/>
  <c r="Q203" i="7"/>
  <c r="R203" i="7" s="1"/>
  <c r="V203" i="7" s="1"/>
  <c r="K203" i="7"/>
  <c r="L203" i="7" s="1"/>
  <c r="Q202" i="7"/>
  <c r="R202" i="7" s="1"/>
  <c r="V202" i="7" s="1"/>
  <c r="K202" i="7"/>
  <c r="L202" i="7" s="1"/>
  <c r="Q201" i="7"/>
  <c r="R201" i="7" s="1"/>
  <c r="V201" i="7" s="1"/>
  <c r="K201" i="7"/>
  <c r="L201" i="7" s="1"/>
  <c r="Q200" i="7"/>
  <c r="R200" i="7" s="1"/>
  <c r="V200" i="7" s="1"/>
  <c r="K200" i="7"/>
  <c r="L200" i="7" s="1"/>
  <c r="Q199" i="7"/>
  <c r="R199" i="7" s="1"/>
  <c r="V199" i="7" s="1"/>
  <c r="K199" i="7"/>
  <c r="L199" i="7" s="1"/>
  <c r="Q198" i="7"/>
  <c r="R198" i="7" s="1"/>
  <c r="V198" i="7" s="1"/>
  <c r="K198" i="7"/>
  <c r="L198" i="7" s="1"/>
  <c r="Q197" i="7"/>
  <c r="R197" i="7" s="1"/>
  <c r="V197" i="7" s="1"/>
  <c r="K197" i="7"/>
  <c r="L197" i="7" s="1"/>
  <c r="Q196" i="7"/>
  <c r="R196" i="7" s="1"/>
  <c r="V196" i="7" s="1"/>
  <c r="K196" i="7"/>
  <c r="L196" i="7" s="1"/>
  <c r="Q195" i="7"/>
  <c r="R195" i="7" s="1"/>
  <c r="V195" i="7" s="1"/>
  <c r="K195" i="7"/>
  <c r="L195" i="7" s="1"/>
  <c r="Q194" i="7"/>
  <c r="R194" i="7" s="1"/>
  <c r="V194" i="7" s="1"/>
  <c r="K194" i="7"/>
  <c r="L194" i="7" s="1"/>
  <c r="Q193" i="7"/>
  <c r="R193" i="7" s="1"/>
  <c r="V193" i="7" s="1"/>
  <c r="K193" i="7"/>
  <c r="L193" i="7" s="1"/>
  <c r="Q192" i="7"/>
  <c r="R192" i="7" s="1"/>
  <c r="V192" i="7" s="1"/>
  <c r="K192" i="7"/>
  <c r="L192" i="7" s="1"/>
  <c r="Q191" i="7"/>
  <c r="R191" i="7" s="1"/>
  <c r="V191" i="7" s="1"/>
  <c r="K191" i="7"/>
  <c r="L191" i="7" s="1"/>
  <c r="Q190" i="7"/>
  <c r="R190" i="7" s="1"/>
  <c r="V190" i="7" s="1"/>
  <c r="K190" i="7"/>
  <c r="L190" i="7" s="1"/>
  <c r="Q189" i="7"/>
  <c r="R189" i="7" s="1"/>
  <c r="V189" i="7" s="1"/>
  <c r="K189" i="7"/>
  <c r="L189" i="7" s="1"/>
  <c r="Q188" i="7"/>
  <c r="R188" i="7" s="1"/>
  <c r="V188" i="7" s="1"/>
  <c r="K188" i="7"/>
  <c r="L188" i="7" s="1"/>
  <c r="Q187" i="7"/>
  <c r="R187" i="7" s="1"/>
  <c r="V187" i="7" s="1"/>
  <c r="K187" i="7"/>
  <c r="L187" i="7" s="1"/>
  <c r="Q186" i="7"/>
  <c r="R186" i="7" s="1"/>
  <c r="V186" i="7" s="1"/>
  <c r="K186" i="7"/>
  <c r="L186" i="7" s="1"/>
  <c r="Q185" i="7"/>
  <c r="R185" i="7" s="1"/>
  <c r="V185" i="7" s="1"/>
  <c r="K185" i="7"/>
  <c r="L185" i="7" s="1"/>
  <c r="Q184" i="7"/>
  <c r="R184" i="7" s="1"/>
  <c r="V184" i="7" s="1"/>
  <c r="K184" i="7"/>
  <c r="L184" i="7" s="1"/>
  <c r="R183" i="7"/>
  <c r="V183" i="7" s="1"/>
  <c r="Q183" i="7"/>
  <c r="K183" i="7"/>
  <c r="L183" i="7" s="1"/>
  <c r="Q182" i="7"/>
  <c r="R182" i="7" s="1"/>
  <c r="V182" i="7" s="1"/>
  <c r="K182" i="7"/>
  <c r="L182" i="7" s="1"/>
  <c r="Q181" i="7"/>
  <c r="R181" i="7" s="1"/>
  <c r="V181" i="7" s="1"/>
  <c r="K181" i="7"/>
  <c r="L181" i="7" s="1"/>
  <c r="Q180" i="7"/>
  <c r="R180" i="7" s="1"/>
  <c r="V180" i="7" s="1"/>
  <c r="K180" i="7"/>
  <c r="L180" i="7" s="1"/>
  <c r="Q179" i="7"/>
  <c r="R179" i="7" s="1"/>
  <c r="V179" i="7" s="1"/>
  <c r="K179" i="7"/>
  <c r="L179" i="7" s="1"/>
  <c r="Q178" i="7"/>
  <c r="R178" i="7" s="1"/>
  <c r="V178" i="7" s="1"/>
  <c r="K178" i="7"/>
  <c r="L178" i="7" s="1"/>
  <c r="Q177" i="7"/>
  <c r="R177" i="7" s="1"/>
  <c r="V177" i="7" s="1"/>
  <c r="K177" i="7"/>
  <c r="L177" i="7" s="1"/>
  <c r="Q176" i="7"/>
  <c r="R176" i="7" s="1"/>
  <c r="V176" i="7" s="1"/>
  <c r="K176" i="7"/>
  <c r="L176" i="7" s="1"/>
  <c r="Q175" i="7"/>
  <c r="R175" i="7" s="1"/>
  <c r="V175" i="7" s="1"/>
  <c r="K175" i="7"/>
  <c r="L175" i="7" s="1"/>
  <c r="Q174" i="7"/>
  <c r="R174" i="7" s="1"/>
  <c r="V174" i="7" s="1"/>
  <c r="K174" i="7"/>
  <c r="L174" i="7" s="1"/>
  <c r="Q173" i="7"/>
  <c r="R173" i="7" s="1"/>
  <c r="V173" i="7" s="1"/>
  <c r="K173" i="7"/>
  <c r="L173" i="7" s="1"/>
  <c r="Q172" i="7"/>
  <c r="R172" i="7" s="1"/>
  <c r="V172" i="7" s="1"/>
  <c r="K172" i="7"/>
  <c r="L172" i="7" s="1"/>
  <c r="Q171" i="7"/>
  <c r="R171" i="7" s="1"/>
  <c r="V171" i="7" s="1"/>
  <c r="K171" i="7"/>
  <c r="L171" i="7" s="1"/>
  <c r="Q170" i="7"/>
  <c r="R170" i="7" s="1"/>
  <c r="V170" i="7" s="1"/>
  <c r="K170" i="7"/>
  <c r="L170" i="7" s="1"/>
  <c r="Q169" i="7"/>
  <c r="R169" i="7" s="1"/>
  <c r="V169" i="7" s="1"/>
  <c r="K169" i="7"/>
  <c r="L169" i="7" s="1"/>
  <c r="Q168" i="7"/>
  <c r="R168" i="7" s="1"/>
  <c r="V168" i="7" s="1"/>
  <c r="K168" i="7"/>
  <c r="L168" i="7" s="1"/>
  <c r="Q167" i="7"/>
  <c r="R167" i="7" s="1"/>
  <c r="V167" i="7" s="1"/>
  <c r="K167" i="7"/>
  <c r="L167" i="7" s="1"/>
  <c r="Q166" i="7"/>
  <c r="R166" i="7" s="1"/>
  <c r="V166" i="7" s="1"/>
  <c r="K166" i="7"/>
  <c r="L166" i="7" s="1"/>
  <c r="Q165" i="7"/>
  <c r="R165" i="7" s="1"/>
  <c r="V165" i="7" s="1"/>
  <c r="K165" i="7"/>
  <c r="L165" i="7" s="1"/>
  <c r="Q164" i="7"/>
  <c r="R164" i="7" s="1"/>
  <c r="V164" i="7" s="1"/>
  <c r="K164" i="7"/>
  <c r="L164" i="7" s="1"/>
  <c r="Q163" i="7"/>
  <c r="R163" i="7" s="1"/>
  <c r="V163" i="7" s="1"/>
  <c r="K163" i="7"/>
  <c r="L163" i="7" s="1"/>
  <c r="Q162" i="7"/>
  <c r="R162" i="7" s="1"/>
  <c r="V162" i="7" s="1"/>
  <c r="K162" i="7"/>
  <c r="L162" i="7" s="1"/>
  <c r="Q161" i="7"/>
  <c r="R161" i="7" s="1"/>
  <c r="V161" i="7" s="1"/>
  <c r="K161" i="7"/>
  <c r="L161" i="7" s="1"/>
  <c r="Q160" i="7"/>
  <c r="R160" i="7" s="1"/>
  <c r="V160" i="7" s="1"/>
  <c r="L160" i="7"/>
  <c r="K160" i="7"/>
  <c r="Q159" i="7"/>
  <c r="R159" i="7" s="1"/>
  <c r="V159" i="7" s="1"/>
  <c r="K159" i="7"/>
  <c r="L159" i="7" s="1"/>
  <c r="Q158" i="7"/>
  <c r="R158" i="7" s="1"/>
  <c r="V158" i="7" s="1"/>
  <c r="K158" i="7"/>
  <c r="L158" i="7" s="1"/>
  <c r="Q157" i="7"/>
  <c r="R157" i="7" s="1"/>
  <c r="V157" i="7" s="1"/>
  <c r="K157" i="7"/>
  <c r="L157" i="7" s="1"/>
  <c r="Q156" i="7"/>
  <c r="R156" i="7" s="1"/>
  <c r="V156" i="7" s="1"/>
  <c r="K156" i="7"/>
  <c r="L156" i="7" s="1"/>
  <c r="Q155" i="7"/>
  <c r="R155" i="7" s="1"/>
  <c r="V155" i="7" s="1"/>
  <c r="K155" i="7"/>
  <c r="L155" i="7" s="1"/>
  <c r="Q154" i="7"/>
  <c r="R154" i="7" s="1"/>
  <c r="V154" i="7" s="1"/>
  <c r="K154" i="7"/>
  <c r="L154" i="7" s="1"/>
  <c r="Q153" i="7"/>
  <c r="R153" i="7" s="1"/>
  <c r="V153" i="7" s="1"/>
  <c r="K153" i="7"/>
  <c r="L153" i="7" s="1"/>
  <c r="Q152" i="7"/>
  <c r="R152" i="7" s="1"/>
  <c r="V152" i="7" s="1"/>
  <c r="K152" i="7"/>
  <c r="L152" i="7" s="1"/>
  <c r="Q151" i="7"/>
  <c r="R151" i="7" s="1"/>
  <c r="V151" i="7" s="1"/>
  <c r="K151" i="7"/>
  <c r="L151" i="7" s="1"/>
  <c r="Q150" i="7"/>
  <c r="R150" i="7" s="1"/>
  <c r="V150" i="7" s="1"/>
  <c r="K150" i="7"/>
  <c r="L150" i="7" s="1"/>
  <c r="Q149" i="7"/>
  <c r="R149" i="7" s="1"/>
  <c r="V149" i="7" s="1"/>
  <c r="K149" i="7"/>
  <c r="L149" i="7" s="1"/>
  <c r="Q148" i="7"/>
  <c r="R148" i="7" s="1"/>
  <c r="V148" i="7" s="1"/>
  <c r="K148" i="7"/>
  <c r="L148" i="7" s="1"/>
  <c r="Q147" i="7"/>
  <c r="R147" i="7" s="1"/>
  <c r="V147" i="7" s="1"/>
  <c r="K147" i="7"/>
  <c r="L147" i="7" s="1"/>
  <c r="Q146" i="7"/>
  <c r="R146" i="7" s="1"/>
  <c r="V146" i="7" s="1"/>
  <c r="K146" i="7"/>
  <c r="L146" i="7" s="1"/>
  <c r="Q145" i="7"/>
  <c r="R145" i="7" s="1"/>
  <c r="V145" i="7" s="1"/>
  <c r="K145" i="7"/>
  <c r="L145" i="7" s="1"/>
  <c r="Q144" i="7"/>
  <c r="R144" i="7" s="1"/>
  <c r="V144" i="7" s="1"/>
  <c r="K144" i="7"/>
  <c r="L144" i="7" s="1"/>
  <c r="Q143" i="7"/>
  <c r="R143" i="7" s="1"/>
  <c r="V143" i="7" s="1"/>
  <c r="K143" i="7"/>
  <c r="L143" i="7" s="1"/>
  <c r="Q142" i="7"/>
  <c r="R142" i="7" s="1"/>
  <c r="V142" i="7" s="1"/>
  <c r="K142" i="7"/>
  <c r="L142" i="7" s="1"/>
  <c r="AF141" i="7"/>
  <c r="AE141" i="7"/>
  <c r="Q141" i="7"/>
  <c r="R141" i="7" s="1"/>
  <c r="V141" i="7" s="1"/>
  <c r="K141" i="7"/>
  <c r="L141" i="7" s="1"/>
  <c r="AF140" i="7"/>
  <c r="Q140" i="7"/>
  <c r="R140" i="7" s="1"/>
  <c r="V140" i="7" s="1"/>
  <c r="K140" i="7"/>
  <c r="L140" i="7" s="1"/>
  <c r="AF139" i="7"/>
  <c r="Q139" i="7"/>
  <c r="R139" i="7" s="1"/>
  <c r="V139" i="7" s="1"/>
  <c r="K139" i="7"/>
  <c r="L139" i="7" s="1"/>
  <c r="AF138" i="7"/>
  <c r="Q138" i="7"/>
  <c r="R138" i="7" s="1"/>
  <c r="V138" i="7" s="1"/>
  <c r="K138" i="7"/>
  <c r="L138" i="7" s="1"/>
  <c r="AF137" i="7"/>
  <c r="Q137" i="7"/>
  <c r="R137" i="7" s="1"/>
  <c r="V137" i="7" s="1"/>
  <c r="K137" i="7"/>
  <c r="L137" i="7" s="1"/>
  <c r="AF136" i="7"/>
  <c r="Q136" i="7"/>
  <c r="R136" i="7" s="1"/>
  <c r="V136" i="7" s="1"/>
  <c r="K136" i="7"/>
  <c r="L136" i="7" s="1"/>
  <c r="AF135" i="7"/>
  <c r="Q135" i="7"/>
  <c r="R135" i="7" s="1"/>
  <c r="V135" i="7" s="1"/>
  <c r="K135" i="7"/>
  <c r="L135" i="7" s="1"/>
  <c r="AF134" i="7"/>
  <c r="Q134" i="7"/>
  <c r="R134" i="7" s="1"/>
  <c r="V134" i="7" s="1"/>
  <c r="K134" i="7"/>
  <c r="L134" i="7" s="1"/>
  <c r="AF133" i="7"/>
  <c r="Q133" i="7"/>
  <c r="R133" i="7" s="1"/>
  <c r="V133" i="7" s="1"/>
  <c r="K133" i="7"/>
  <c r="L133" i="7" s="1"/>
  <c r="AF132" i="7"/>
  <c r="Q132" i="7"/>
  <c r="R132" i="7" s="1"/>
  <c r="V132" i="7" s="1"/>
  <c r="K132" i="7"/>
  <c r="L132" i="7" s="1"/>
  <c r="AF131" i="7"/>
  <c r="Q131" i="7"/>
  <c r="R131" i="7" s="1"/>
  <c r="V131" i="7" s="1"/>
  <c r="K131" i="7"/>
  <c r="L131" i="7" s="1"/>
  <c r="AF130" i="7"/>
  <c r="Q130" i="7"/>
  <c r="R130" i="7" s="1"/>
  <c r="V130" i="7" s="1"/>
  <c r="K130" i="7"/>
  <c r="L130" i="7" s="1"/>
  <c r="AF129" i="7"/>
  <c r="Q129" i="7"/>
  <c r="R129" i="7" s="1"/>
  <c r="V129" i="7" s="1"/>
  <c r="K129" i="7"/>
  <c r="L129" i="7" s="1"/>
  <c r="AF128" i="7"/>
  <c r="Q128" i="7"/>
  <c r="R128" i="7" s="1"/>
  <c r="V128" i="7" s="1"/>
  <c r="K128" i="7"/>
  <c r="L128" i="7" s="1"/>
  <c r="AF127" i="7"/>
  <c r="Q127" i="7"/>
  <c r="R127" i="7" s="1"/>
  <c r="V127" i="7" s="1"/>
  <c r="K127" i="7"/>
  <c r="L127" i="7" s="1"/>
  <c r="AF126" i="7"/>
  <c r="Q126" i="7"/>
  <c r="R126" i="7" s="1"/>
  <c r="V126" i="7" s="1"/>
  <c r="K126" i="7"/>
  <c r="L126" i="7" s="1"/>
  <c r="AF125" i="7"/>
  <c r="Q125" i="7"/>
  <c r="R125" i="7" s="1"/>
  <c r="V125" i="7" s="1"/>
  <c r="K125" i="7"/>
  <c r="L125" i="7" s="1"/>
  <c r="AF124" i="7"/>
  <c r="Q124" i="7"/>
  <c r="R124" i="7" s="1"/>
  <c r="V124" i="7" s="1"/>
  <c r="K124" i="7"/>
  <c r="L124" i="7" s="1"/>
  <c r="AF123" i="7"/>
  <c r="Q123" i="7"/>
  <c r="R123" i="7" s="1"/>
  <c r="V123" i="7" s="1"/>
  <c r="K123" i="7"/>
  <c r="L123" i="7" s="1"/>
  <c r="AF122" i="7"/>
  <c r="Q122" i="7"/>
  <c r="R122" i="7" s="1"/>
  <c r="V122" i="7" s="1"/>
  <c r="L122" i="7"/>
  <c r="K122" i="7"/>
  <c r="Q121" i="7"/>
  <c r="R121" i="7" s="1"/>
  <c r="V121" i="7" s="1"/>
  <c r="K121" i="7"/>
  <c r="L121" i="7" s="1"/>
  <c r="Q120" i="7"/>
  <c r="R120" i="7" s="1"/>
  <c r="V120" i="7" s="1"/>
  <c r="K120" i="7"/>
  <c r="L120" i="7" s="1"/>
  <c r="Q119" i="7"/>
  <c r="R119" i="7" s="1"/>
  <c r="V119" i="7" s="1"/>
  <c r="K119" i="7"/>
  <c r="L119" i="7" s="1"/>
  <c r="Q118" i="7"/>
  <c r="R118" i="7" s="1"/>
  <c r="V118" i="7" s="1"/>
  <c r="K118" i="7"/>
  <c r="L118" i="7" s="1"/>
  <c r="Q117" i="7"/>
  <c r="R117" i="7" s="1"/>
  <c r="V117" i="7" s="1"/>
  <c r="K117" i="7"/>
  <c r="L117" i="7" s="1"/>
  <c r="Q116" i="7"/>
  <c r="R116" i="7" s="1"/>
  <c r="V116" i="7" s="1"/>
  <c r="K116" i="7"/>
  <c r="L116" i="7" s="1"/>
  <c r="Q115" i="7"/>
  <c r="R115" i="7" s="1"/>
  <c r="V115" i="7" s="1"/>
  <c r="K115" i="7"/>
  <c r="L115" i="7" s="1"/>
  <c r="Q114" i="7"/>
  <c r="R114" i="7" s="1"/>
  <c r="V114" i="7" s="1"/>
  <c r="K114" i="7"/>
  <c r="L114" i="7" s="1"/>
  <c r="Q113" i="7"/>
  <c r="R113" i="7" s="1"/>
  <c r="V113" i="7" s="1"/>
  <c r="K113" i="7"/>
  <c r="L113" i="7" s="1"/>
  <c r="Q112" i="7"/>
  <c r="R112" i="7" s="1"/>
  <c r="V112" i="7" s="1"/>
  <c r="K112" i="7"/>
  <c r="L112" i="7" s="1"/>
  <c r="Q111" i="7"/>
  <c r="R111" i="7" s="1"/>
  <c r="V111" i="7" s="1"/>
  <c r="K111" i="7"/>
  <c r="L111" i="7" s="1"/>
  <c r="Q110" i="7"/>
  <c r="R110" i="7" s="1"/>
  <c r="V110" i="7" s="1"/>
  <c r="K110" i="7"/>
  <c r="L110" i="7" s="1"/>
  <c r="Q109" i="7"/>
  <c r="R109" i="7" s="1"/>
  <c r="V109" i="7" s="1"/>
  <c r="K109" i="7"/>
  <c r="L109" i="7" s="1"/>
  <c r="Q108" i="7"/>
  <c r="R108" i="7" s="1"/>
  <c r="V108" i="7" s="1"/>
  <c r="K108" i="7"/>
  <c r="L108" i="7" s="1"/>
  <c r="Q107" i="7"/>
  <c r="R107" i="7" s="1"/>
  <c r="V107" i="7" s="1"/>
  <c r="K107" i="7"/>
  <c r="L107" i="7" s="1"/>
  <c r="Q106" i="7"/>
  <c r="R106" i="7" s="1"/>
  <c r="V106" i="7" s="1"/>
  <c r="K106" i="7"/>
  <c r="L106" i="7" s="1"/>
  <c r="Q105" i="7"/>
  <c r="R105" i="7" s="1"/>
  <c r="V105" i="7" s="1"/>
  <c r="K105" i="7"/>
  <c r="L105" i="7" s="1"/>
  <c r="Q104" i="7"/>
  <c r="R104" i="7" s="1"/>
  <c r="V104" i="7" s="1"/>
  <c r="K104" i="7"/>
  <c r="L104" i="7" s="1"/>
  <c r="Q103" i="7"/>
  <c r="R103" i="7" s="1"/>
  <c r="V103" i="7" s="1"/>
  <c r="K103" i="7"/>
  <c r="L103" i="7" s="1"/>
  <c r="Q102" i="7"/>
  <c r="R102" i="7" s="1"/>
  <c r="V102" i="7" s="1"/>
  <c r="K102" i="7"/>
  <c r="L102" i="7" s="1"/>
  <c r="Q101" i="7"/>
  <c r="R101" i="7" s="1"/>
  <c r="V101" i="7" s="1"/>
  <c r="K101" i="7"/>
  <c r="L101" i="7" s="1"/>
  <c r="Q100" i="7"/>
  <c r="R100" i="7" s="1"/>
  <c r="V100" i="7" s="1"/>
  <c r="K100" i="7"/>
  <c r="L100" i="7" s="1"/>
  <c r="Q99" i="7"/>
  <c r="R99" i="7" s="1"/>
  <c r="V99" i="7" s="1"/>
  <c r="K99" i="7"/>
  <c r="L99" i="7" s="1"/>
  <c r="Q98" i="7"/>
  <c r="R98" i="7" s="1"/>
  <c r="V98" i="7" s="1"/>
  <c r="K98" i="7"/>
  <c r="L98" i="7" s="1"/>
  <c r="Q97" i="7"/>
  <c r="R97" i="7" s="1"/>
  <c r="V97" i="7" s="1"/>
  <c r="K97" i="7"/>
  <c r="L97" i="7" s="1"/>
  <c r="Q96" i="7"/>
  <c r="R96" i="7" s="1"/>
  <c r="V96" i="7" s="1"/>
  <c r="K96" i="7"/>
  <c r="L96" i="7" s="1"/>
  <c r="Q95" i="7"/>
  <c r="R95" i="7" s="1"/>
  <c r="V95" i="7" s="1"/>
  <c r="K95" i="7"/>
  <c r="L95" i="7" s="1"/>
  <c r="Q94" i="7"/>
  <c r="R94" i="7" s="1"/>
  <c r="V94" i="7" s="1"/>
  <c r="K94" i="7"/>
  <c r="L94" i="7" s="1"/>
  <c r="Q93" i="7"/>
  <c r="R93" i="7" s="1"/>
  <c r="V93" i="7" s="1"/>
  <c r="K93" i="7"/>
  <c r="L93" i="7" s="1"/>
  <c r="Q92" i="7"/>
  <c r="R92" i="7" s="1"/>
  <c r="V92" i="7" s="1"/>
  <c r="K92" i="7"/>
  <c r="L92" i="7" s="1"/>
  <c r="Q91" i="7"/>
  <c r="R91" i="7" s="1"/>
  <c r="V91" i="7" s="1"/>
  <c r="K91" i="7"/>
  <c r="L91" i="7" s="1"/>
  <c r="Q90" i="7"/>
  <c r="R90" i="7" s="1"/>
  <c r="V90" i="7" s="1"/>
  <c r="K90" i="7"/>
  <c r="L90" i="7" s="1"/>
  <c r="Q89" i="7"/>
  <c r="R89" i="7" s="1"/>
  <c r="V89" i="7" s="1"/>
  <c r="L89" i="7"/>
  <c r="K89" i="7"/>
  <c r="Q88" i="7"/>
  <c r="R88" i="7" s="1"/>
  <c r="V88" i="7" s="1"/>
  <c r="K88" i="7"/>
  <c r="L88" i="7" s="1"/>
  <c r="Q87" i="7"/>
  <c r="R87" i="7" s="1"/>
  <c r="V87" i="7" s="1"/>
  <c r="K87" i="7"/>
  <c r="L87" i="7" s="1"/>
  <c r="Q86" i="7"/>
  <c r="R86" i="7" s="1"/>
  <c r="V86" i="7" s="1"/>
  <c r="K86" i="7"/>
  <c r="L86" i="7" s="1"/>
  <c r="Q85" i="7"/>
  <c r="R85" i="7" s="1"/>
  <c r="V85" i="7" s="1"/>
  <c r="K85" i="7"/>
  <c r="L85" i="7" s="1"/>
  <c r="Q84" i="7"/>
  <c r="R84" i="7" s="1"/>
  <c r="V84" i="7" s="1"/>
  <c r="K84" i="7"/>
  <c r="L84" i="7" s="1"/>
  <c r="Q83" i="7"/>
  <c r="R83" i="7" s="1"/>
  <c r="V83" i="7" s="1"/>
  <c r="K83" i="7"/>
  <c r="L83" i="7" s="1"/>
  <c r="Q82" i="7"/>
  <c r="R82" i="7" s="1"/>
  <c r="V82" i="7" s="1"/>
  <c r="K82" i="7"/>
  <c r="L82" i="7" s="1"/>
  <c r="Q81" i="7"/>
  <c r="R81" i="7" s="1"/>
  <c r="V81" i="7" s="1"/>
  <c r="K81" i="7"/>
  <c r="L81" i="7" s="1"/>
  <c r="Q80" i="7"/>
  <c r="R80" i="7" s="1"/>
  <c r="V80" i="7" s="1"/>
  <c r="K80" i="7"/>
  <c r="L80" i="7" s="1"/>
  <c r="Q79" i="7"/>
  <c r="R79" i="7" s="1"/>
  <c r="V79" i="7" s="1"/>
  <c r="K79" i="7"/>
  <c r="L79" i="7" s="1"/>
  <c r="Q78" i="7"/>
  <c r="R78" i="7" s="1"/>
  <c r="V78" i="7" s="1"/>
  <c r="K78" i="7"/>
  <c r="L78" i="7" s="1"/>
  <c r="Q77" i="7"/>
  <c r="R77" i="7" s="1"/>
  <c r="V77" i="7" s="1"/>
  <c r="K77" i="7"/>
  <c r="L77" i="7" s="1"/>
  <c r="Q76" i="7"/>
  <c r="R76" i="7" s="1"/>
  <c r="V76" i="7" s="1"/>
  <c r="K76" i="7"/>
  <c r="L76" i="7" s="1"/>
  <c r="Q75" i="7"/>
  <c r="R75" i="7" s="1"/>
  <c r="V75" i="7" s="1"/>
  <c r="K75" i="7"/>
  <c r="L75" i="7" s="1"/>
  <c r="Q74" i="7"/>
  <c r="R74" i="7" s="1"/>
  <c r="V74" i="7" s="1"/>
  <c r="K74" i="7"/>
  <c r="L74" i="7" s="1"/>
  <c r="Q73" i="7"/>
  <c r="R73" i="7" s="1"/>
  <c r="V73" i="7" s="1"/>
  <c r="K73" i="7"/>
  <c r="L73" i="7" s="1"/>
  <c r="Q72" i="7"/>
  <c r="R72" i="7" s="1"/>
  <c r="V72" i="7" s="1"/>
  <c r="K72" i="7"/>
  <c r="L72" i="7" s="1"/>
  <c r="Q71" i="7"/>
  <c r="R71" i="7" s="1"/>
  <c r="V71" i="7" s="1"/>
  <c r="K71" i="7"/>
  <c r="L71" i="7" s="1"/>
  <c r="Q70" i="7"/>
  <c r="R70" i="7" s="1"/>
  <c r="V70" i="7" s="1"/>
  <c r="K70" i="7"/>
  <c r="L70" i="7" s="1"/>
  <c r="Q69" i="7"/>
  <c r="R69" i="7" s="1"/>
  <c r="V69" i="7" s="1"/>
  <c r="K69" i="7"/>
  <c r="L69" i="7" s="1"/>
  <c r="Q68" i="7"/>
  <c r="R68" i="7" s="1"/>
  <c r="V68" i="7" s="1"/>
  <c r="K68" i="7"/>
  <c r="L68" i="7" s="1"/>
  <c r="Q67" i="7"/>
  <c r="R67" i="7" s="1"/>
  <c r="V67" i="7" s="1"/>
  <c r="K67" i="7"/>
  <c r="L67" i="7" s="1"/>
  <c r="Q66" i="7"/>
  <c r="R66" i="7" s="1"/>
  <c r="V66" i="7" s="1"/>
  <c r="K66" i="7"/>
  <c r="L66" i="7" s="1"/>
  <c r="Q65" i="7"/>
  <c r="R65" i="7" s="1"/>
  <c r="V65" i="7" s="1"/>
  <c r="K65" i="7"/>
  <c r="L65" i="7" s="1"/>
  <c r="Q64" i="7"/>
  <c r="R64" i="7" s="1"/>
  <c r="V64" i="7" s="1"/>
  <c r="K64" i="7"/>
  <c r="L64" i="7" s="1"/>
  <c r="R63" i="7"/>
  <c r="V63" i="7" s="1"/>
  <c r="Q63" i="7"/>
  <c r="K63" i="7"/>
  <c r="L63" i="7" s="1"/>
  <c r="Q62" i="7"/>
  <c r="R62" i="7" s="1"/>
  <c r="V62" i="7" s="1"/>
  <c r="K62" i="7"/>
  <c r="L62" i="7" s="1"/>
  <c r="Q61" i="7"/>
  <c r="R61" i="7" s="1"/>
  <c r="V61" i="7" s="1"/>
  <c r="K61" i="7"/>
  <c r="L61" i="7" s="1"/>
  <c r="Q60" i="7"/>
  <c r="R60" i="7" s="1"/>
  <c r="V60" i="7" s="1"/>
  <c r="K60" i="7"/>
  <c r="L60" i="7" s="1"/>
  <c r="Q59" i="7"/>
  <c r="R59" i="7" s="1"/>
  <c r="V59" i="7" s="1"/>
  <c r="K59" i="7"/>
  <c r="L59" i="7" s="1"/>
  <c r="Q58" i="7"/>
  <c r="R58" i="7" s="1"/>
  <c r="V58" i="7" s="1"/>
  <c r="K58" i="7"/>
  <c r="L58" i="7" s="1"/>
  <c r="Q57" i="7"/>
  <c r="R57" i="7" s="1"/>
  <c r="V57" i="7" s="1"/>
  <c r="K57" i="7"/>
  <c r="L57" i="7" s="1"/>
  <c r="Q56" i="7"/>
  <c r="R56" i="7" s="1"/>
  <c r="V56" i="7" s="1"/>
  <c r="K56" i="7"/>
  <c r="L56" i="7" s="1"/>
  <c r="Q55" i="7"/>
  <c r="R55" i="7" s="1"/>
  <c r="V55" i="7" s="1"/>
  <c r="K55" i="7"/>
  <c r="L55" i="7" s="1"/>
  <c r="Q54" i="7"/>
  <c r="R54" i="7" s="1"/>
  <c r="V54" i="7" s="1"/>
  <c r="K54" i="7"/>
  <c r="L54" i="7" s="1"/>
  <c r="Q53" i="7"/>
  <c r="R53" i="7" s="1"/>
  <c r="V53" i="7" s="1"/>
  <c r="K53" i="7"/>
  <c r="L53" i="7" s="1"/>
  <c r="Q52" i="7"/>
  <c r="R52" i="7" s="1"/>
  <c r="V52" i="7" s="1"/>
  <c r="K52" i="7"/>
  <c r="L52" i="7" s="1"/>
  <c r="Q51" i="7"/>
  <c r="R51" i="7" s="1"/>
  <c r="V51" i="7" s="1"/>
  <c r="K51" i="7"/>
  <c r="L51" i="7" s="1"/>
  <c r="Q50" i="7"/>
  <c r="R50" i="7" s="1"/>
  <c r="V50" i="7" s="1"/>
  <c r="K50" i="7"/>
  <c r="L50" i="7" s="1"/>
  <c r="Q49" i="7"/>
  <c r="R49" i="7" s="1"/>
  <c r="V49" i="7" s="1"/>
  <c r="K49" i="7"/>
  <c r="L49" i="7" s="1"/>
  <c r="Q48" i="7"/>
  <c r="R48" i="7" s="1"/>
  <c r="V48" i="7" s="1"/>
  <c r="K48" i="7"/>
  <c r="L48" i="7" s="1"/>
  <c r="Q47" i="7"/>
  <c r="R47" i="7" s="1"/>
  <c r="V47" i="7" s="1"/>
  <c r="K47" i="7"/>
  <c r="L47" i="7" s="1"/>
  <c r="Q46" i="7"/>
  <c r="R46" i="7" s="1"/>
  <c r="V46" i="7" s="1"/>
  <c r="K46" i="7"/>
  <c r="L46" i="7" s="1"/>
  <c r="Q45" i="7"/>
  <c r="R45" i="7" s="1"/>
  <c r="V45" i="7" s="1"/>
  <c r="K45" i="7"/>
  <c r="L45" i="7" s="1"/>
  <c r="Q44" i="7"/>
  <c r="R44" i="7" s="1"/>
  <c r="V44" i="7" s="1"/>
  <c r="K44" i="7"/>
  <c r="L44" i="7" s="1"/>
  <c r="Q43" i="7"/>
  <c r="R43" i="7" s="1"/>
  <c r="V43" i="7" s="1"/>
  <c r="K43" i="7"/>
  <c r="L43" i="7" s="1"/>
  <c r="Q42" i="7"/>
  <c r="R42" i="7" s="1"/>
  <c r="V42" i="7" s="1"/>
  <c r="K42" i="7"/>
  <c r="L42" i="7" s="1"/>
  <c r="Q41" i="7"/>
  <c r="R41" i="7" s="1"/>
  <c r="V41" i="7" s="1"/>
  <c r="K41" i="7"/>
  <c r="L41" i="7" s="1"/>
  <c r="Q40" i="7"/>
  <c r="R40" i="7" s="1"/>
  <c r="V40" i="7" s="1"/>
  <c r="K40" i="7"/>
  <c r="L40" i="7" s="1"/>
  <c r="Q39" i="7"/>
  <c r="R39" i="7" s="1"/>
  <c r="V39" i="7" s="1"/>
  <c r="K39" i="7"/>
  <c r="L39" i="7" s="1"/>
  <c r="Q38" i="7"/>
  <c r="R38" i="7" s="1"/>
  <c r="V38" i="7" s="1"/>
  <c r="K38" i="7"/>
  <c r="L38" i="7" s="1"/>
  <c r="Q37" i="7"/>
  <c r="R37" i="7" s="1"/>
  <c r="V37" i="7" s="1"/>
  <c r="K37" i="7"/>
  <c r="L37" i="7" s="1"/>
  <c r="Q36" i="7"/>
  <c r="R36" i="7" s="1"/>
  <c r="V36" i="7" s="1"/>
  <c r="K36" i="7"/>
  <c r="L36" i="7" s="1"/>
  <c r="Q35" i="7"/>
  <c r="R35" i="7" s="1"/>
  <c r="V35" i="7" s="1"/>
  <c r="K35" i="7"/>
  <c r="L35" i="7" s="1"/>
  <c r="Q34" i="7"/>
  <c r="R34" i="7" s="1"/>
  <c r="V34" i="7" s="1"/>
  <c r="K34" i="7"/>
  <c r="L34" i="7" s="1"/>
  <c r="Q33" i="7"/>
  <c r="R33" i="7" s="1"/>
  <c r="V33" i="7" s="1"/>
  <c r="K33" i="7"/>
  <c r="L33" i="7" s="1"/>
  <c r="Q32" i="7"/>
  <c r="R32" i="7" s="1"/>
  <c r="V32" i="7" s="1"/>
  <c r="K32" i="7"/>
  <c r="L32" i="7" s="1"/>
  <c r="T31" i="7"/>
  <c r="T32" i="7" s="1"/>
  <c r="T33" i="7" s="1"/>
  <c r="T34" i="7" s="1"/>
  <c r="T35" i="7" s="1"/>
  <c r="T36" i="7" s="1"/>
  <c r="T37" i="7" s="1"/>
  <c r="T38" i="7" s="1"/>
  <c r="T39" i="7" s="1"/>
  <c r="T40" i="7" s="1"/>
  <c r="T41" i="7" s="1"/>
  <c r="T42" i="7" s="1"/>
  <c r="T43" i="7" s="1"/>
  <c r="T44" i="7" s="1"/>
  <c r="T45" i="7" s="1"/>
  <c r="T46" i="7" s="1"/>
  <c r="T47" i="7" s="1"/>
  <c r="T48" i="7" s="1"/>
  <c r="T49" i="7" s="1"/>
  <c r="T50" i="7" s="1"/>
  <c r="T51" i="7" s="1"/>
  <c r="T52" i="7" s="1"/>
  <c r="T53" i="7" s="1"/>
  <c r="T54" i="7" s="1"/>
  <c r="T55" i="7" s="1"/>
  <c r="T56" i="7" s="1"/>
  <c r="T57" i="7" s="1"/>
  <c r="T58" i="7" s="1"/>
  <c r="T59" i="7" s="1"/>
  <c r="T60" i="7" s="1"/>
  <c r="T61" i="7" s="1"/>
  <c r="T62" i="7" s="1"/>
  <c r="T63" i="7" s="1"/>
  <c r="T64" i="7" s="1"/>
  <c r="T65" i="7" s="1"/>
  <c r="T66" i="7" s="1"/>
  <c r="T67" i="7" s="1"/>
  <c r="T68" i="7" s="1"/>
  <c r="T69" i="7" s="1"/>
  <c r="T70" i="7" s="1"/>
  <c r="T71" i="7" s="1"/>
  <c r="T72" i="7" s="1"/>
  <c r="T73" i="7" s="1"/>
  <c r="T74" i="7" s="1"/>
  <c r="T75" i="7" s="1"/>
  <c r="T76" i="7" s="1"/>
  <c r="T77" i="7" s="1"/>
  <c r="T78" i="7" s="1"/>
  <c r="T79" i="7" s="1"/>
  <c r="T80" i="7" s="1"/>
  <c r="T81" i="7" s="1"/>
  <c r="T82" i="7" s="1"/>
  <c r="T83" i="7" s="1"/>
  <c r="T84" i="7" s="1"/>
  <c r="T85" i="7" s="1"/>
  <c r="T86" i="7" s="1"/>
  <c r="T87" i="7" s="1"/>
  <c r="T88" i="7" s="1"/>
  <c r="T89" i="7" s="1"/>
  <c r="T90" i="7" s="1"/>
  <c r="T91" i="7" s="1"/>
  <c r="T92" i="7" s="1"/>
  <c r="T93" i="7" s="1"/>
  <c r="T94" i="7" s="1"/>
  <c r="T95" i="7" s="1"/>
  <c r="T96" i="7" s="1"/>
  <c r="T97" i="7" s="1"/>
  <c r="T98" i="7" s="1"/>
  <c r="T99" i="7" s="1"/>
  <c r="T100" i="7" s="1"/>
  <c r="T101" i="7" s="1"/>
  <c r="T102" i="7" s="1"/>
  <c r="T103" i="7" s="1"/>
  <c r="T104" i="7" s="1"/>
  <c r="T105" i="7" s="1"/>
  <c r="T106" i="7" s="1"/>
  <c r="T107" i="7" s="1"/>
  <c r="T108" i="7" s="1"/>
  <c r="T109" i="7" s="1"/>
  <c r="T110" i="7" s="1"/>
  <c r="T111" i="7" s="1"/>
  <c r="T112" i="7" s="1"/>
  <c r="T113" i="7" s="1"/>
  <c r="T114" i="7" s="1"/>
  <c r="T115" i="7" s="1"/>
  <c r="T116" i="7" s="1"/>
  <c r="T117" i="7" s="1"/>
  <c r="T118" i="7" s="1"/>
  <c r="T119" i="7" s="1"/>
  <c r="T120" i="7" s="1"/>
  <c r="T121" i="7" s="1"/>
  <c r="T122" i="7" s="1"/>
  <c r="T123" i="7" s="1"/>
  <c r="T124" i="7" s="1"/>
  <c r="T125" i="7" s="1"/>
  <c r="T126" i="7" s="1"/>
  <c r="T127" i="7" s="1"/>
  <c r="T128" i="7" s="1"/>
  <c r="T129" i="7" s="1"/>
  <c r="T130" i="7" s="1"/>
  <c r="T131" i="7" s="1"/>
  <c r="T132" i="7" s="1"/>
  <c r="T133" i="7" s="1"/>
  <c r="T134" i="7" s="1"/>
  <c r="T135" i="7" s="1"/>
  <c r="T136" i="7" s="1"/>
  <c r="T137" i="7" s="1"/>
  <c r="T138" i="7" s="1"/>
  <c r="T139" i="7" s="1"/>
  <c r="T140" i="7" s="1"/>
  <c r="T141" i="7" s="1"/>
  <c r="T142" i="7" s="1"/>
  <c r="T143" i="7" s="1"/>
  <c r="T144" i="7" s="1"/>
  <c r="T145" i="7" s="1"/>
  <c r="T146" i="7" s="1"/>
  <c r="T147" i="7" s="1"/>
  <c r="T148" i="7" s="1"/>
  <c r="T149" i="7" s="1"/>
  <c r="T150" i="7" s="1"/>
  <c r="T151" i="7" s="1"/>
  <c r="T152" i="7" s="1"/>
  <c r="T153" i="7" s="1"/>
  <c r="T154" i="7" s="1"/>
  <c r="T155" i="7" s="1"/>
  <c r="T156" i="7" s="1"/>
  <c r="T157" i="7" s="1"/>
  <c r="T158" i="7" s="1"/>
  <c r="T159" i="7" s="1"/>
  <c r="T160" i="7" s="1"/>
  <c r="T161" i="7" s="1"/>
  <c r="T162" i="7" s="1"/>
  <c r="T163" i="7" s="1"/>
  <c r="T164" i="7" s="1"/>
  <c r="T165" i="7" s="1"/>
  <c r="T166" i="7" s="1"/>
  <c r="T167" i="7" s="1"/>
  <c r="T168" i="7" s="1"/>
  <c r="T169" i="7" s="1"/>
  <c r="T170" i="7" s="1"/>
  <c r="T171" i="7" s="1"/>
  <c r="T172" i="7" s="1"/>
  <c r="T173" i="7" s="1"/>
  <c r="T174" i="7" s="1"/>
  <c r="T175" i="7" s="1"/>
  <c r="T176" i="7" s="1"/>
  <c r="T177" i="7" s="1"/>
  <c r="T178" i="7" s="1"/>
  <c r="T179" i="7" s="1"/>
  <c r="T180" i="7" s="1"/>
  <c r="T181" i="7" s="1"/>
  <c r="T182" i="7" s="1"/>
  <c r="T183" i="7" s="1"/>
  <c r="T184" i="7" s="1"/>
  <c r="T185" i="7" s="1"/>
  <c r="T186" i="7" s="1"/>
  <c r="T187" i="7" s="1"/>
  <c r="T188" i="7" s="1"/>
  <c r="T189" i="7" s="1"/>
  <c r="T190" i="7" s="1"/>
  <c r="T191" i="7" s="1"/>
  <c r="T192" i="7" s="1"/>
  <c r="T193" i="7" s="1"/>
  <c r="T194" i="7" s="1"/>
  <c r="T195" i="7" s="1"/>
  <c r="T196" i="7" s="1"/>
  <c r="T197" i="7" s="1"/>
  <c r="T198" i="7" s="1"/>
  <c r="T199" i="7" s="1"/>
  <c r="T200" i="7" s="1"/>
  <c r="T201" i="7" s="1"/>
  <c r="T202" i="7" s="1"/>
  <c r="T203" i="7" s="1"/>
  <c r="T204" i="7" s="1"/>
  <c r="T205" i="7" s="1"/>
  <c r="T206" i="7" s="1"/>
  <c r="T207" i="7" s="1"/>
  <c r="T208" i="7" s="1"/>
  <c r="T209" i="7" s="1"/>
  <c r="T210" i="7" s="1"/>
  <c r="T211" i="7" s="1"/>
  <c r="T212" i="7" s="1"/>
  <c r="T213" i="7" s="1"/>
  <c r="T214" i="7" s="1"/>
  <c r="T215" i="7" s="1"/>
  <c r="T216" i="7" s="1"/>
  <c r="T217" i="7" s="1"/>
  <c r="T218" i="7" s="1"/>
  <c r="T219" i="7" s="1"/>
  <c r="T220" i="7" s="1"/>
  <c r="T221" i="7" s="1"/>
  <c r="T222" i="7" s="1"/>
  <c r="T223" i="7" s="1"/>
  <c r="T224" i="7" s="1"/>
  <c r="T225" i="7" s="1"/>
  <c r="T226" i="7" s="1"/>
  <c r="T227" i="7" s="1"/>
  <c r="T228" i="7" s="1"/>
  <c r="T229" i="7" s="1"/>
  <c r="T230" i="7" s="1"/>
  <c r="T231" i="7" s="1"/>
  <c r="T232" i="7" s="1"/>
  <c r="T233" i="7" s="1"/>
  <c r="T234" i="7" s="1"/>
  <c r="T235" i="7" s="1"/>
  <c r="T236" i="7" s="1"/>
  <c r="T237" i="7" s="1"/>
  <c r="T238" i="7" s="1"/>
  <c r="T239" i="7" s="1"/>
  <c r="T240" i="7" s="1"/>
  <c r="T241" i="7" s="1"/>
  <c r="T242" i="7" s="1"/>
  <c r="T243" i="7" s="1"/>
  <c r="T244" i="7" s="1"/>
  <c r="T245" i="7" s="1"/>
  <c r="T246" i="7" s="1"/>
  <c r="T247" i="7" s="1"/>
  <c r="T248" i="7" s="1"/>
  <c r="T249" i="7" s="1"/>
  <c r="T250" i="7" s="1"/>
  <c r="T251" i="7" s="1"/>
  <c r="T252" i="7" s="1"/>
  <c r="T253" i="7" s="1"/>
  <c r="T254" i="7" s="1"/>
  <c r="T255" i="7" s="1"/>
  <c r="T256" i="7" s="1"/>
  <c r="T257" i="7" s="1"/>
  <c r="T258" i="7" s="1"/>
  <c r="T259" i="7" s="1"/>
  <c r="T260" i="7" s="1"/>
  <c r="T261" i="7" s="1"/>
  <c r="T262" i="7" s="1"/>
  <c r="T263" i="7" s="1"/>
  <c r="T264" i="7" s="1"/>
  <c r="T265" i="7" s="1"/>
  <c r="T266" i="7" s="1"/>
  <c r="T267" i="7" s="1"/>
  <c r="T268" i="7" s="1"/>
  <c r="T269" i="7" s="1"/>
  <c r="T270" i="7" s="1"/>
  <c r="T271" i="7" s="1"/>
  <c r="T272" i="7" s="1"/>
  <c r="T273" i="7" s="1"/>
  <c r="T274" i="7" s="1"/>
  <c r="T275" i="7" s="1"/>
  <c r="T276" i="7" s="1"/>
  <c r="T277" i="7" s="1"/>
  <c r="Q31" i="7"/>
  <c r="R31" i="7" s="1"/>
  <c r="V31" i="7" s="1"/>
  <c r="K31" i="7"/>
  <c r="L31" i="7" s="1"/>
  <c r="Q30" i="7"/>
  <c r="R30" i="7" s="1"/>
  <c r="V30" i="7" s="1"/>
  <c r="K30" i="7"/>
  <c r="L30" i="7" s="1"/>
  <c r="T29" i="7"/>
  <c r="T30" i="7" s="1"/>
  <c r="Q29" i="7"/>
  <c r="R29" i="7" s="1"/>
  <c r="V29" i="7" s="1"/>
  <c r="K29" i="7"/>
  <c r="L29" i="7" s="1"/>
  <c r="Q28" i="7"/>
  <c r="R28" i="7" s="1"/>
  <c r="V28" i="7" s="1"/>
  <c r="K28" i="7"/>
  <c r="L28" i="7" s="1"/>
  <c r="I23" i="7"/>
  <c r="P13" i="7"/>
  <c r="P14" i="7" s="1"/>
  <c r="P15" i="7" s="1"/>
  <c r="K13" i="7"/>
  <c r="K14" i="7" s="1"/>
  <c r="K15" i="7" s="1"/>
  <c r="E276" i="7" l="1"/>
  <c r="E272" i="7"/>
  <c r="C272" i="7" s="1"/>
  <c r="E268" i="7"/>
  <c r="C268" i="7" s="1"/>
  <c r="E264" i="7"/>
  <c r="C264" i="7" s="1"/>
  <c r="E260" i="7"/>
  <c r="C260" i="7" s="1"/>
  <c r="E256" i="7"/>
  <c r="C256" i="7" s="1"/>
  <c r="E252" i="7"/>
  <c r="C252" i="7" s="1"/>
  <c r="E277" i="7"/>
  <c r="E266" i="7"/>
  <c r="C266" i="7" s="1"/>
  <c r="E265" i="7"/>
  <c r="C265" i="7" s="1"/>
  <c r="E263" i="7"/>
  <c r="C263" i="7" s="1"/>
  <c r="E270" i="7"/>
  <c r="C270" i="7" s="1"/>
  <c r="E269" i="7"/>
  <c r="C269" i="7" s="1"/>
  <c r="E267" i="7"/>
  <c r="C267" i="7" s="1"/>
  <c r="E254" i="7"/>
  <c r="C254" i="7" s="1"/>
  <c r="E253" i="7"/>
  <c r="C253" i="7" s="1"/>
  <c r="E249" i="7"/>
  <c r="C249" i="7" s="1"/>
  <c r="E245" i="7"/>
  <c r="C245" i="7" s="1"/>
  <c r="E241" i="7"/>
  <c r="C241" i="7" s="1"/>
  <c r="E237" i="7"/>
  <c r="C237" i="7" s="1"/>
  <c r="E233" i="7"/>
  <c r="C233" i="7" s="1"/>
  <c r="E229" i="7"/>
  <c r="C229" i="7" s="1"/>
  <c r="E225" i="7"/>
  <c r="C225" i="7" s="1"/>
  <c r="E221" i="7"/>
  <c r="C221" i="7" s="1"/>
  <c r="E274" i="7"/>
  <c r="C274" i="7" s="1"/>
  <c r="E273" i="7"/>
  <c r="C273" i="7" s="1"/>
  <c r="E257" i="7"/>
  <c r="C257" i="7" s="1"/>
  <c r="E247" i="7"/>
  <c r="C247" i="7" s="1"/>
  <c r="E246" i="7"/>
  <c r="C246" i="7" s="1"/>
  <c r="E244" i="7"/>
  <c r="C244" i="7" s="1"/>
  <c r="E231" i="7"/>
  <c r="C231" i="7" s="1"/>
  <c r="E230" i="7"/>
  <c r="C230" i="7" s="1"/>
  <c r="E228" i="7"/>
  <c r="C228" i="7" s="1"/>
  <c r="E262" i="7"/>
  <c r="C262" i="7" s="1"/>
  <c r="E251" i="7"/>
  <c r="C251" i="7" s="1"/>
  <c r="E250" i="7"/>
  <c r="C250" i="7" s="1"/>
  <c r="E248" i="7"/>
  <c r="C248" i="7" s="1"/>
  <c r="E235" i="7"/>
  <c r="C235" i="7" s="1"/>
  <c r="E234" i="7"/>
  <c r="C234" i="7" s="1"/>
  <c r="E232" i="7"/>
  <c r="C232" i="7" s="1"/>
  <c r="E219" i="7"/>
  <c r="C219" i="7" s="1"/>
  <c r="E218" i="7"/>
  <c r="C218" i="7" s="1"/>
  <c r="E214" i="7"/>
  <c r="C214" i="7" s="1"/>
  <c r="E210" i="7"/>
  <c r="C210" i="7" s="1"/>
  <c r="E206" i="7"/>
  <c r="C206" i="7" s="1"/>
  <c r="E202" i="7"/>
  <c r="C202" i="7" s="1"/>
  <c r="E198" i="7"/>
  <c r="C198" i="7" s="1"/>
  <c r="E194" i="7"/>
  <c r="C194" i="7" s="1"/>
  <c r="E190" i="7"/>
  <c r="C190" i="7" s="1"/>
  <c r="E186" i="7"/>
  <c r="C186" i="7" s="1"/>
  <c r="E182" i="7"/>
  <c r="C182" i="7" s="1"/>
  <c r="E178" i="7"/>
  <c r="C178" i="7" s="1"/>
  <c r="E174" i="7"/>
  <c r="C174" i="7" s="1"/>
  <c r="E170" i="7"/>
  <c r="C170" i="7" s="1"/>
  <c r="E166" i="7"/>
  <c r="C166" i="7" s="1"/>
  <c r="E162" i="7"/>
  <c r="C162" i="7" s="1"/>
  <c r="E158" i="7"/>
  <c r="C158" i="7" s="1"/>
  <c r="E154" i="7"/>
  <c r="C154" i="7" s="1"/>
  <c r="E150" i="7"/>
  <c r="C150" i="7" s="1"/>
  <c r="E255" i="7"/>
  <c r="C255" i="7" s="1"/>
  <c r="E242" i="7"/>
  <c r="C242" i="7" s="1"/>
  <c r="E220" i="7"/>
  <c r="C220" i="7" s="1"/>
  <c r="E208" i="7"/>
  <c r="C208" i="7" s="1"/>
  <c r="E207" i="7"/>
  <c r="C207" i="7" s="1"/>
  <c r="E205" i="7"/>
  <c r="C205" i="7" s="1"/>
  <c r="E192" i="7"/>
  <c r="C192" i="7" s="1"/>
  <c r="E191" i="7"/>
  <c r="C191" i="7" s="1"/>
  <c r="E189" i="7"/>
  <c r="C189" i="7" s="1"/>
  <c r="E176" i="7"/>
  <c r="C176" i="7" s="1"/>
  <c r="E175" i="7"/>
  <c r="C175" i="7" s="1"/>
  <c r="E173" i="7"/>
  <c r="C173" i="7" s="1"/>
  <c r="E160" i="7"/>
  <c r="C160" i="7" s="1"/>
  <c r="E159" i="7"/>
  <c r="C159" i="7" s="1"/>
  <c r="E157" i="7"/>
  <c r="C157" i="7" s="1"/>
  <c r="E243" i="7"/>
  <c r="C243" i="7" s="1"/>
  <c r="E240" i="7"/>
  <c r="C240" i="7" s="1"/>
  <c r="E236" i="7"/>
  <c r="C236" i="7" s="1"/>
  <c r="E223" i="7"/>
  <c r="C223" i="7" s="1"/>
  <c r="E212" i="7"/>
  <c r="C212" i="7" s="1"/>
  <c r="E211" i="7"/>
  <c r="C211" i="7" s="1"/>
  <c r="E209" i="7"/>
  <c r="C209" i="7" s="1"/>
  <c r="E196" i="7"/>
  <c r="C196" i="7" s="1"/>
  <c r="E195" i="7"/>
  <c r="C195" i="7" s="1"/>
  <c r="E193" i="7"/>
  <c r="C193" i="7" s="1"/>
  <c r="E180" i="7"/>
  <c r="C180" i="7" s="1"/>
  <c r="E179" i="7"/>
  <c r="C179" i="7" s="1"/>
  <c r="E177" i="7"/>
  <c r="C177" i="7" s="1"/>
  <c r="E164" i="7"/>
  <c r="C164" i="7" s="1"/>
  <c r="E163" i="7"/>
  <c r="C163" i="7" s="1"/>
  <c r="E161" i="7"/>
  <c r="C161" i="7" s="1"/>
  <c r="E146" i="7"/>
  <c r="C146" i="7" s="1"/>
  <c r="E142" i="7"/>
  <c r="C142" i="7" s="1"/>
  <c r="E140" i="7"/>
  <c r="C140" i="7" s="1"/>
  <c r="E138" i="7"/>
  <c r="C138" i="7" s="1"/>
  <c r="E136" i="7"/>
  <c r="C136" i="7" s="1"/>
  <c r="E134" i="7"/>
  <c r="C134" i="7" s="1"/>
  <c r="E132" i="7"/>
  <c r="C132" i="7" s="1"/>
  <c r="E130" i="7"/>
  <c r="C130" i="7" s="1"/>
  <c r="E128" i="7"/>
  <c r="C128" i="7" s="1"/>
  <c r="E126" i="7"/>
  <c r="C126" i="7" s="1"/>
  <c r="E124" i="7"/>
  <c r="C124" i="7" s="1"/>
  <c r="E122" i="7"/>
  <c r="C122" i="7" s="1"/>
  <c r="E118" i="7"/>
  <c r="C118" i="7" s="1"/>
  <c r="E116" i="7"/>
  <c r="C116" i="7" s="1"/>
  <c r="E275" i="7"/>
  <c r="C275" i="7" s="1"/>
  <c r="E239" i="7"/>
  <c r="C239" i="7" s="1"/>
  <c r="E217" i="7"/>
  <c r="C217" i="7" s="1"/>
  <c r="E213" i="7"/>
  <c r="C213" i="7" s="1"/>
  <c r="E200" i="7"/>
  <c r="C200" i="7" s="1"/>
  <c r="E199" i="7"/>
  <c r="C199" i="7" s="1"/>
  <c r="E188" i="7"/>
  <c r="C188" i="7" s="1"/>
  <c r="E185" i="7"/>
  <c r="C185" i="7" s="1"/>
  <c r="E181" i="7"/>
  <c r="C181" i="7" s="1"/>
  <c r="E168" i="7"/>
  <c r="C168" i="7" s="1"/>
  <c r="E167" i="7"/>
  <c r="C167" i="7" s="1"/>
  <c r="E259" i="7"/>
  <c r="C259" i="7" s="1"/>
  <c r="E258" i="7"/>
  <c r="C258" i="7" s="1"/>
  <c r="E222" i="7"/>
  <c r="C222" i="7" s="1"/>
  <c r="E203" i="7"/>
  <c r="C203" i="7" s="1"/>
  <c r="E171" i="7"/>
  <c r="C171" i="7" s="1"/>
  <c r="E151" i="7"/>
  <c r="C151" i="7" s="1"/>
  <c r="E149" i="7"/>
  <c r="C149" i="7" s="1"/>
  <c r="E141" i="7"/>
  <c r="C141" i="7" s="1"/>
  <c r="E133" i="7"/>
  <c r="C133" i="7" s="1"/>
  <c r="E125" i="7"/>
  <c r="C125" i="7" s="1"/>
  <c r="E121" i="7"/>
  <c r="C121" i="7" s="1"/>
  <c r="E113" i="7"/>
  <c r="C113" i="7" s="1"/>
  <c r="E109" i="7"/>
  <c r="C109" i="7" s="1"/>
  <c r="E105" i="7"/>
  <c r="C105" i="7" s="1"/>
  <c r="E101" i="7"/>
  <c r="C101" i="7" s="1"/>
  <c r="E97" i="7"/>
  <c r="C97" i="7" s="1"/>
  <c r="E93" i="7"/>
  <c r="C93" i="7" s="1"/>
  <c r="E89" i="7"/>
  <c r="C89" i="7" s="1"/>
  <c r="E85" i="7"/>
  <c r="C85" i="7" s="1"/>
  <c r="E81" i="7"/>
  <c r="C81" i="7" s="1"/>
  <c r="E77" i="7"/>
  <c r="C77" i="7" s="1"/>
  <c r="E73" i="7"/>
  <c r="C73" i="7" s="1"/>
  <c r="E271" i="7"/>
  <c r="C271" i="7" s="1"/>
  <c r="E238" i="7"/>
  <c r="C238" i="7" s="1"/>
  <c r="E227" i="7"/>
  <c r="C227" i="7" s="1"/>
  <c r="E187" i="7"/>
  <c r="C187" i="7" s="1"/>
  <c r="E184" i="7"/>
  <c r="C184" i="7" s="1"/>
  <c r="E155" i="7"/>
  <c r="C155" i="7" s="1"/>
  <c r="E152" i="7"/>
  <c r="C152" i="7" s="1"/>
  <c r="E147" i="7"/>
  <c r="C147" i="7" s="1"/>
  <c r="E145" i="7"/>
  <c r="C145" i="7" s="1"/>
  <c r="E139" i="7"/>
  <c r="C139" i="7" s="1"/>
  <c r="E127" i="7"/>
  <c r="C127" i="7" s="1"/>
  <c r="E123" i="7"/>
  <c r="C123" i="7" s="1"/>
  <c r="E119" i="7"/>
  <c r="C119" i="7" s="1"/>
  <c r="E115" i="7"/>
  <c r="C115" i="7" s="1"/>
  <c r="E107" i="7"/>
  <c r="C107" i="7" s="1"/>
  <c r="E106" i="7"/>
  <c r="C106" i="7" s="1"/>
  <c r="E104" i="7"/>
  <c r="C104" i="7" s="1"/>
  <c r="E91" i="7"/>
  <c r="C91" i="7" s="1"/>
  <c r="E90" i="7"/>
  <c r="C90" i="7" s="1"/>
  <c r="E88" i="7"/>
  <c r="C88" i="7" s="1"/>
  <c r="E75" i="7"/>
  <c r="C75" i="7" s="1"/>
  <c r="E74" i="7"/>
  <c r="C74" i="7" s="1"/>
  <c r="E72" i="7"/>
  <c r="C72" i="7" s="1"/>
  <c r="E70" i="7"/>
  <c r="C70" i="7" s="1"/>
  <c r="E66" i="7"/>
  <c r="C66" i="7" s="1"/>
  <c r="E62" i="7"/>
  <c r="C62" i="7" s="1"/>
  <c r="E58" i="7"/>
  <c r="C58" i="7" s="1"/>
  <c r="E54" i="7"/>
  <c r="C54" i="7" s="1"/>
  <c r="E50" i="7"/>
  <c r="C50" i="7" s="1"/>
  <c r="E46" i="7"/>
  <c r="C46" i="7" s="1"/>
  <c r="E42" i="7"/>
  <c r="C42" i="7" s="1"/>
  <c r="E38" i="7"/>
  <c r="C38" i="7" s="1"/>
  <c r="E34" i="7"/>
  <c r="C34" i="7" s="1"/>
  <c r="E30" i="7"/>
  <c r="C30" i="7" s="1"/>
  <c r="E135" i="7"/>
  <c r="C135" i="7" s="1"/>
  <c r="E226" i="7"/>
  <c r="C226" i="7" s="1"/>
  <c r="E215" i="7"/>
  <c r="C215" i="7" s="1"/>
  <c r="E204" i="7"/>
  <c r="C204" i="7" s="1"/>
  <c r="E201" i="7"/>
  <c r="C201" i="7" s="1"/>
  <c r="E197" i="7"/>
  <c r="C197" i="7" s="1"/>
  <c r="E144" i="7"/>
  <c r="C144" i="7" s="1"/>
  <c r="E129" i="7"/>
  <c r="C129" i="7" s="1"/>
  <c r="E111" i="7"/>
  <c r="C111" i="7" s="1"/>
  <c r="E110" i="7"/>
  <c r="C110" i="7" s="1"/>
  <c r="E108" i="7"/>
  <c r="C108" i="7" s="1"/>
  <c r="E95" i="7"/>
  <c r="C95" i="7" s="1"/>
  <c r="E94" i="7"/>
  <c r="C94" i="7" s="1"/>
  <c r="E92" i="7"/>
  <c r="C92" i="7" s="1"/>
  <c r="E79" i="7"/>
  <c r="C79" i="7" s="1"/>
  <c r="E78" i="7"/>
  <c r="C78" i="7" s="1"/>
  <c r="E76" i="7"/>
  <c r="C76" i="7" s="1"/>
  <c r="E67" i="7"/>
  <c r="C67" i="7" s="1"/>
  <c r="E63" i="7"/>
  <c r="C63" i="7" s="1"/>
  <c r="E59" i="7"/>
  <c r="C59" i="7" s="1"/>
  <c r="E55" i="7"/>
  <c r="C55" i="7" s="1"/>
  <c r="E51" i="7"/>
  <c r="C51" i="7" s="1"/>
  <c r="E47" i="7"/>
  <c r="C47" i="7" s="1"/>
  <c r="E43" i="7"/>
  <c r="C43" i="7" s="1"/>
  <c r="E39" i="7"/>
  <c r="C39" i="7" s="1"/>
  <c r="E35" i="7"/>
  <c r="C35" i="7" s="1"/>
  <c r="E31" i="7"/>
  <c r="C31" i="7" s="1"/>
  <c r="E28" i="7"/>
  <c r="C28" i="7" s="1"/>
  <c r="E261" i="7"/>
  <c r="C261" i="7" s="1"/>
  <c r="E216" i="7"/>
  <c r="C216" i="7" s="1"/>
  <c r="E156" i="7"/>
  <c r="C156" i="7" s="1"/>
  <c r="E148" i="7"/>
  <c r="C148" i="7" s="1"/>
  <c r="E143" i="7"/>
  <c r="C143" i="7" s="1"/>
  <c r="E131" i="7"/>
  <c r="C131" i="7" s="1"/>
  <c r="E183" i="7"/>
  <c r="C183" i="7" s="1"/>
  <c r="E172" i="7"/>
  <c r="C172" i="7" s="1"/>
  <c r="E169" i="7"/>
  <c r="C169" i="7" s="1"/>
  <c r="E165" i="7"/>
  <c r="C165" i="7" s="1"/>
  <c r="E112" i="7"/>
  <c r="C112" i="7" s="1"/>
  <c r="E99" i="7"/>
  <c r="C99" i="7" s="1"/>
  <c r="E98" i="7"/>
  <c r="C98" i="7" s="1"/>
  <c r="E87" i="7"/>
  <c r="C87" i="7" s="1"/>
  <c r="E84" i="7"/>
  <c r="C84" i="7" s="1"/>
  <c r="E80" i="7"/>
  <c r="C80" i="7" s="1"/>
  <c r="E224" i="7"/>
  <c r="C224" i="7" s="1"/>
  <c r="E153" i="7"/>
  <c r="C153" i="7" s="1"/>
  <c r="E86" i="7"/>
  <c r="C86" i="7" s="1"/>
  <c r="E69" i="7"/>
  <c r="C69" i="7" s="1"/>
  <c r="E68" i="7"/>
  <c r="C68" i="7" s="1"/>
  <c r="E60" i="7"/>
  <c r="C60" i="7" s="1"/>
  <c r="E56" i="7"/>
  <c r="C56" i="7" s="1"/>
  <c r="E52" i="7"/>
  <c r="C52" i="7" s="1"/>
  <c r="E44" i="7"/>
  <c r="C44" i="7" s="1"/>
  <c r="E36" i="7"/>
  <c r="C36" i="7" s="1"/>
  <c r="E32" i="7"/>
  <c r="C32" i="7" s="1"/>
  <c r="E137" i="7"/>
  <c r="C137" i="7" s="1"/>
  <c r="E100" i="7"/>
  <c r="C100" i="7" s="1"/>
  <c r="E83" i="7"/>
  <c r="C83" i="7" s="1"/>
  <c r="E65" i="7"/>
  <c r="C65" i="7" s="1"/>
  <c r="E61" i="7"/>
  <c r="C61" i="7" s="1"/>
  <c r="E57" i="7"/>
  <c r="C57" i="7" s="1"/>
  <c r="E53" i="7"/>
  <c r="C53" i="7" s="1"/>
  <c r="E49" i="7"/>
  <c r="C49" i="7" s="1"/>
  <c r="E45" i="7"/>
  <c r="C45" i="7" s="1"/>
  <c r="E41" i="7"/>
  <c r="C41" i="7" s="1"/>
  <c r="E37" i="7"/>
  <c r="C37" i="7" s="1"/>
  <c r="E33" i="7"/>
  <c r="C33" i="7" s="1"/>
  <c r="I11" i="7"/>
  <c r="E117" i="7"/>
  <c r="C117" i="7" s="1"/>
  <c r="E103" i="7"/>
  <c r="C103" i="7" s="1"/>
  <c r="E96" i="7"/>
  <c r="C96" i="7" s="1"/>
  <c r="E71" i="7"/>
  <c r="C71" i="7" s="1"/>
  <c r="E64" i="7"/>
  <c r="C64" i="7" s="1"/>
  <c r="E48" i="7"/>
  <c r="C48" i="7" s="1"/>
  <c r="E40" i="7"/>
  <c r="C40" i="7" s="1"/>
  <c r="E120" i="7"/>
  <c r="C120" i="7" s="1"/>
  <c r="E114" i="7"/>
  <c r="C114" i="7" s="1"/>
  <c r="E102" i="7"/>
  <c r="C102" i="7" s="1"/>
  <c r="E29" i="7"/>
  <c r="C29" i="7" s="1"/>
  <c r="E82" i="7"/>
  <c r="C82" i="7" s="1"/>
  <c r="AE138" i="7"/>
  <c r="AE135" i="7"/>
  <c r="AE130" i="7"/>
  <c r="AE127" i="7"/>
  <c r="AE122" i="7"/>
  <c r="AE139" i="7"/>
  <c r="AE134" i="7"/>
  <c r="AE129" i="7"/>
  <c r="AE128" i="7"/>
  <c r="AE123" i="7"/>
  <c r="AD117" i="7"/>
  <c r="I4" i="7"/>
  <c r="AE136" i="7"/>
  <c r="AE133" i="7"/>
  <c r="AE132" i="7"/>
  <c r="AE137" i="7"/>
  <c r="AE131" i="7"/>
  <c r="AE126" i="7"/>
  <c r="AE124" i="7"/>
  <c r="J4" i="7"/>
  <c r="AE140" i="7"/>
  <c r="I19" i="7"/>
  <c r="AE125" i="7"/>
  <c r="AG123" i="7"/>
  <c r="AG134" i="7" l="1"/>
  <c r="AG126" i="7"/>
  <c r="AE117" i="7"/>
  <c r="AG137" i="7"/>
  <c r="AG136" i="7"/>
  <c r="AG135" i="7"/>
  <c r="AG128" i="7"/>
  <c r="AG141" i="7"/>
  <c r="AG140" i="7"/>
  <c r="AG138" i="7"/>
  <c r="AG125" i="7"/>
  <c r="AG124" i="7"/>
  <c r="AG122" i="7"/>
  <c r="AG130" i="7"/>
  <c r="AG133" i="7"/>
  <c r="AG132" i="7"/>
  <c r="AG129" i="7"/>
  <c r="AG127" i="7"/>
  <c r="I20" i="7"/>
  <c r="I22" i="7"/>
  <c r="AG131" i="7"/>
  <c r="AG139" i="7"/>
  <c r="I21" i="7" l="1"/>
  <c r="E12" i="7" s="1"/>
  <c r="F269" i="7" l="1"/>
  <c r="G269" i="7" s="1"/>
  <c r="H269" i="7" s="1"/>
  <c r="I269" i="7" s="1"/>
  <c r="U269" i="7" s="1"/>
  <c r="W269" i="7" s="1"/>
  <c r="I12" i="7"/>
  <c r="I13" i="7" s="1"/>
  <c r="I14" i="7" s="1"/>
  <c r="I15" i="7" s="1"/>
  <c r="F111" i="7" l="1"/>
  <c r="G111" i="7" s="1"/>
  <c r="H111" i="7" s="1"/>
  <c r="I111" i="7" s="1"/>
  <c r="U111" i="7" s="1"/>
  <c r="W111" i="7" s="1"/>
  <c r="F182" i="7"/>
  <c r="G182" i="7" s="1"/>
  <c r="H182" i="7" s="1"/>
  <c r="I182" i="7" s="1"/>
  <c r="U182" i="7" s="1"/>
  <c r="W182" i="7" s="1"/>
  <c r="F70" i="7"/>
  <c r="G70" i="7" s="1"/>
  <c r="H70" i="7" s="1"/>
  <c r="I70" i="7" s="1"/>
  <c r="U70" i="7" s="1"/>
  <c r="W70" i="7" s="1"/>
  <c r="F215" i="7"/>
  <c r="G215" i="7" s="1"/>
  <c r="H215" i="7" s="1"/>
  <c r="I215" i="7" s="1"/>
  <c r="U215" i="7" s="1"/>
  <c r="W215" i="7" s="1"/>
  <c r="F135" i="7"/>
  <c r="G135" i="7" s="1"/>
  <c r="H135" i="7" s="1"/>
  <c r="I135" i="7" s="1"/>
  <c r="U135" i="7" s="1"/>
  <c r="W135" i="7" s="1"/>
  <c r="F69" i="7"/>
  <c r="G69" i="7" s="1"/>
  <c r="H69" i="7" s="1"/>
  <c r="I69" i="7" s="1"/>
  <c r="U69" i="7" s="1"/>
  <c r="W69" i="7" s="1"/>
  <c r="F244" i="7"/>
  <c r="G244" i="7" s="1"/>
  <c r="H244" i="7" s="1"/>
  <c r="I244" i="7" s="1"/>
  <c r="U244" i="7" s="1"/>
  <c r="W244" i="7" s="1"/>
  <c r="F205" i="7"/>
  <c r="G205" i="7" s="1"/>
  <c r="H205" i="7" s="1"/>
  <c r="I205" i="7" s="1"/>
  <c r="U205" i="7" s="1"/>
  <c r="W205" i="7" s="1"/>
  <c r="F75" i="7"/>
  <c r="G75" i="7" s="1"/>
  <c r="H75" i="7" s="1"/>
  <c r="I75" i="7" s="1"/>
  <c r="U75" i="7" s="1"/>
  <c r="W75" i="7" s="1"/>
  <c r="F148" i="7"/>
  <c r="G148" i="7" s="1"/>
  <c r="H148" i="7" s="1"/>
  <c r="I148" i="7" s="1"/>
  <c r="U148" i="7" s="1"/>
  <c r="W148" i="7" s="1"/>
  <c r="F150" i="7"/>
  <c r="G150" i="7" s="1"/>
  <c r="H150" i="7" s="1"/>
  <c r="I150" i="7" s="1"/>
  <c r="U150" i="7" s="1"/>
  <c r="W150" i="7" s="1"/>
  <c r="F201" i="7"/>
  <c r="G201" i="7" s="1"/>
  <c r="H201" i="7" s="1"/>
  <c r="I201" i="7" s="1"/>
  <c r="U201" i="7" s="1"/>
  <c r="W201" i="7" s="1"/>
  <c r="F164" i="7"/>
  <c r="G164" i="7" s="1"/>
  <c r="H164" i="7" s="1"/>
  <c r="I164" i="7" s="1"/>
  <c r="U164" i="7" s="1"/>
  <c r="W164" i="7" s="1"/>
  <c r="F222" i="7"/>
  <c r="G222" i="7" s="1"/>
  <c r="H222" i="7" s="1"/>
  <c r="I222" i="7" s="1"/>
  <c r="U222" i="7" s="1"/>
  <c r="W222" i="7" s="1"/>
  <c r="F84" i="7"/>
  <c r="G84" i="7" s="1"/>
  <c r="H84" i="7" s="1"/>
  <c r="I84" i="7" s="1"/>
  <c r="U84" i="7" s="1"/>
  <c r="W84" i="7" s="1"/>
  <c r="F30" i="7"/>
  <c r="G30" i="7" s="1"/>
  <c r="H30" i="7" s="1"/>
  <c r="I30" i="7" s="1"/>
  <c r="U30" i="7" s="1"/>
  <c r="W30" i="7" s="1"/>
  <c r="F36" i="7"/>
  <c r="G36" i="7" s="1"/>
  <c r="H36" i="7" s="1"/>
  <c r="I36" i="7" s="1"/>
  <c r="U36" i="7" s="1"/>
  <c r="W36" i="7" s="1"/>
  <c r="F39" i="7"/>
  <c r="G39" i="7" s="1"/>
  <c r="H39" i="7" s="1"/>
  <c r="I39" i="7" s="1"/>
  <c r="U39" i="7" s="1"/>
  <c r="W39" i="7" s="1"/>
  <c r="F90" i="7"/>
  <c r="G90" i="7" s="1"/>
  <c r="H90" i="7" s="1"/>
  <c r="I90" i="7" s="1"/>
  <c r="U90" i="7" s="1"/>
  <c r="W90" i="7" s="1"/>
  <c r="F143" i="7"/>
  <c r="G143" i="7" s="1"/>
  <c r="H143" i="7" s="1"/>
  <c r="I143" i="7" s="1"/>
  <c r="U143" i="7" s="1"/>
  <c r="W143" i="7" s="1"/>
  <c r="F151" i="7"/>
  <c r="G151" i="7" s="1"/>
  <c r="H151" i="7" s="1"/>
  <c r="I151" i="7" s="1"/>
  <c r="U151" i="7" s="1"/>
  <c r="W151" i="7" s="1"/>
  <c r="F267" i="7"/>
  <c r="G267" i="7" s="1"/>
  <c r="H267" i="7" s="1"/>
  <c r="I267" i="7" s="1"/>
  <c r="U267" i="7" s="1"/>
  <c r="W267" i="7" s="1"/>
  <c r="F97" i="7"/>
  <c r="G97" i="7" s="1"/>
  <c r="H97" i="7" s="1"/>
  <c r="I97" i="7" s="1"/>
  <c r="U97" i="7" s="1"/>
  <c r="W97" i="7" s="1"/>
  <c r="F46" i="7"/>
  <c r="G46" i="7" s="1"/>
  <c r="H46" i="7" s="1"/>
  <c r="I46" i="7" s="1"/>
  <c r="U46" i="7" s="1"/>
  <c r="W46" i="7" s="1"/>
  <c r="F56" i="7"/>
  <c r="G56" i="7" s="1"/>
  <c r="H56" i="7" s="1"/>
  <c r="I56" i="7" s="1"/>
  <c r="U56" i="7" s="1"/>
  <c r="W56" i="7" s="1"/>
  <c r="F55" i="7"/>
  <c r="G55" i="7" s="1"/>
  <c r="H55" i="7" s="1"/>
  <c r="I55" i="7" s="1"/>
  <c r="U55" i="7" s="1"/>
  <c r="W55" i="7" s="1"/>
  <c r="F94" i="7"/>
  <c r="G94" i="7" s="1"/>
  <c r="H94" i="7" s="1"/>
  <c r="I94" i="7" s="1"/>
  <c r="U94" i="7" s="1"/>
  <c r="W94" i="7" s="1"/>
  <c r="F178" i="7"/>
  <c r="G178" i="7" s="1"/>
  <c r="H178" i="7" s="1"/>
  <c r="I178" i="7" s="1"/>
  <c r="U178" i="7" s="1"/>
  <c r="W178" i="7" s="1"/>
  <c r="F163" i="7"/>
  <c r="G163" i="7" s="1"/>
  <c r="H163" i="7" s="1"/>
  <c r="I163" i="7" s="1"/>
  <c r="U163" i="7" s="1"/>
  <c r="W163" i="7" s="1"/>
  <c r="F249" i="7"/>
  <c r="G249" i="7" s="1"/>
  <c r="H249" i="7" s="1"/>
  <c r="I249" i="7" s="1"/>
  <c r="U249" i="7" s="1"/>
  <c r="W249" i="7" s="1"/>
  <c r="F230" i="7"/>
  <c r="G230" i="7" s="1"/>
  <c r="H230" i="7" s="1"/>
  <c r="I230" i="7" s="1"/>
  <c r="U230" i="7" s="1"/>
  <c r="W230" i="7" s="1"/>
  <c r="F265" i="7"/>
  <c r="G265" i="7" s="1"/>
  <c r="H265" i="7" s="1"/>
  <c r="I265" i="7" s="1"/>
  <c r="U265" i="7" s="1"/>
  <c r="W265" i="7" s="1"/>
  <c r="F65" i="7"/>
  <c r="G65" i="7" s="1"/>
  <c r="H65" i="7" s="1"/>
  <c r="I65" i="7" s="1"/>
  <c r="U65" i="7" s="1"/>
  <c r="W65" i="7" s="1"/>
  <c r="I5" i="7"/>
  <c r="I6" i="7" s="1"/>
  <c r="F50" i="7"/>
  <c r="G50" i="7" s="1"/>
  <c r="H50" i="7" s="1"/>
  <c r="I50" i="7" s="1"/>
  <c r="U50" i="7" s="1"/>
  <c r="W50" i="7" s="1"/>
  <c r="F153" i="7"/>
  <c r="G153" i="7" s="1"/>
  <c r="H153" i="7" s="1"/>
  <c r="I153" i="7" s="1"/>
  <c r="U153" i="7" s="1"/>
  <c r="W153" i="7" s="1"/>
  <c r="F77" i="7"/>
  <c r="G77" i="7" s="1"/>
  <c r="H77" i="7" s="1"/>
  <c r="I77" i="7" s="1"/>
  <c r="U77" i="7" s="1"/>
  <c r="W77" i="7" s="1"/>
  <c r="F149" i="7"/>
  <c r="G149" i="7" s="1"/>
  <c r="H149" i="7" s="1"/>
  <c r="I149" i="7" s="1"/>
  <c r="U149" i="7" s="1"/>
  <c r="W149" i="7" s="1"/>
  <c r="F76" i="7"/>
  <c r="G76" i="7" s="1"/>
  <c r="H76" i="7" s="1"/>
  <c r="I76" i="7" s="1"/>
  <c r="U76" i="7" s="1"/>
  <c r="W76" i="7" s="1"/>
  <c r="F157" i="7"/>
  <c r="G157" i="7" s="1"/>
  <c r="H157" i="7" s="1"/>
  <c r="I157" i="7" s="1"/>
  <c r="U157" i="7" s="1"/>
  <c r="W157" i="7" s="1"/>
  <c r="F115" i="7"/>
  <c r="G115" i="7" s="1"/>
  <c r="H115" i="7" s="1"/>
  <c r="I115" i="7" s="1"/>
  <c r="U115" i="7" s="1"/>
  <c r="W115" i="7" s="1"/>
  <c r="F221" i="7"/>
  <c r="G221" i="7" s="1"/>
  <c r="H221" i="7" s="1"/>
  <c r="I221" i="7" s="1"/>
  <c r="U221" i="7" s="1"/>
  <c r="W221" i="7" s="1"/>
  <c r="F184" i="7"/>
  <c r="G184" i="7" s="1"/>
  <c r="H184" i="7" s="1"/>
  <c r="I184" i="7" s="1"/>
  <c r="U184" i="7" s="1"/>
  <c r="W184" i="7" s="1"/>
  <c r="F190" i="7"/>
  <c r="G190" i="7" s="1"/>
  <c r="H190" i="7" s="1"/>
  <c r="I190" i="7" s="1"/>
  <c r="U190" i="7" s="1"/>
  <c r="W190" i="7" s="1"/>
  <c r="F191" i="7"/>
  <c r="G191" i="7" s="1"/>
  <c r="H191" i="7" s="1"/>
  <c r="I191" i="7" s="1"/>
  <c r="U191" i="7" s="1"/>
  <c r="W191" i="7" s="1"/>
  <c r="F232" i="7"/>
  <c r="G232" i="7" s="1"/>
  <c r="H232" i="7" s="1"/>
  <c r="I232" i="7" s="1"/>
  <c r="U232" i="7" s="1"/>
  <c r="W232" i="7" s="1"/>
  <c r="F246" i="7"/>
  <c r="G246" i="7" s="1"/>
  <c r="H246" i="7" s="1"/>
  <c r="I246" i="7" s="1"/>
  <c r="U246" i="7" s="1"/>
  <c r="W246" i="7" s="1"/>
  <c r="F277" i="7"/>
  <c r="G277" i="7" s="1"/>
  <c r="H277" i="7" s="1"/>
  <c r="I277" i="7" s="1"/>
  <c r="U277" i="7" s="1"/>
  <c r="W277" i="7" s="1"/>
  <c r="F53" i="7"/>
  <c r="G53" i="7" s="1"/>
  <c r="H53" i="7" s="1"/>
  <c r="I53" i="7" s="1"/>
  <c r="U53" i="7" s="1"/>
  <c r="W53" i="7" s="1"/>
  <c r="F104" i="7"/>
  <c r="G104" i="7" s="1"/>
  <c r="H104" i="7" s="1"/>
  <c r="I104" i="7" s="1"/>
  <c r="U104" i="7" s="1"/>
  <c r="W104" i="7" s="1"/>
  <c r="F81" i="7"/>
  <c r="G81" i="7" s="1"/>
  <c r="H81" i="7" s="1"/>
  <c r="I81" i="7" s="1"/>
  <c r="U81" i="7" s="1"/>
  <c r="W81" i="7" s="1"/>
  <c r="F91" i="7"/>
  <c r="G91" i="7" s="1"/>
  <c r="H91" i="7" s="1"/>
  <c r="I91" i="7" s="1"/>
  <c r="U91" i="7" s="1"/>
  <c r="W91" i="7" s="1"/>
  <c r="F188" i="7"/>
  <c r="G188" i="7" s="1"/>
  <c r="H188" i="7" s="1"/>
  <c r="I188" i="7" s="1"/>
  <c r="U188" i="7" s="1"/>
  <c r="W188" i="7" s="1"/>
  <c r="F93" i="7"/>
  <c r="G93" i="7" s="1"/>
  <c r="H93" i="7" s="1"/>
  <c r="I93" i="7" s="1"/>
  <c r="U93" i="7" s="1"/>
  <c r="W93" i="7" s="1"/>
  <c r="F28" i="7"/>
  <c r="G28" i="7" s="1"/>
  <c r="H28" i="7" s="1"/>
  <c r="I28" i="7" s="1"/>
  <c r="U28" i="7" s="1"/>
  <c r="W28" i="7" s="1"/>
  <c r="F108" i="7"/>
  <c r="G108" i="7" s="1"/>
  <c r="H108" i="7" s="1"/>
  <c r="I108" i="7" s="1"/>
  <c r="U108" i="7" s="1"/>
  <c r="W108" i="7" s="1"/>
  <c r="F192" i="7"/>
  <c r="G192" i="7" s="1"/>
  <c r="H192" i="7" s="1"/>
  <c r="I192" i="7" s="1"/>
  <c r="U192" i="7" s="1"/>
  <c r="W192" i="7" s="1"/>
  <c r="F131" i="7"/>
  <c r="G131" i="7" s="1"/>
  <c r="H131" i="7" s="1"/>
  <c r="I131" i="7" s="1"/>
  <c r="U131" i="7" s="1"/>
  <c r="W131" i="7" s="1"/>
  <c r="F247" i="7"/>
  <c r="G247" i="7" s="1"/>
  <c r="H247" i="7" s="1"/>
  <c r="I247" i="7" s="1"/>
  <c r="U247" i="7" s="1"/>
  <c r="W247" i="7" s="1"/>
  <c r="F213" i="7"/>
  <c r="G213" i="7" s="1"/>
  <c r="H213" i="7" s="1"/>
  <c r="I213" i="7" s="1"/>
  <c r="U213" i="7" s="1"/>
  <c r="W213" i="7" s="1"/>
  <c r="F243" i="7"/>
  <c r="G243" i="7" s="1"/>
  <c r="H243" i="7" s="1"/>
  <c r="I243" i="7" s="1"/>
  <c r="U243" i="7" s="1"/>
  <c r="W243" i="7" s="1"/>
  <c r="F207" i="7"/>
  <c r="G207" i="7" s="1"/>
  <c r="H207" i="7" s="1"/>
  <c r="I207" i="7" s="1"/>
  <c r="U207" i="7" s="1"/>
  <c r="W207" i="7" s="1"/>
  <c r="F248" i="7"/>
  <c r="G248" i="7" s="1"/>
  <c r="H248" i="7" s="1"/>
  <c r="I248" i="7" s="1"/>
  <c r="U248" i="7" s="1"/>
  <c r="W248" i="7" s="1"/>
  <c r="F271" i="7"/>
  <c r="G271" i="7" s="1"/>
  <c r="H271" i="7" s="1"/>
  <c r="I271" i="7" s="1"/>
  <c r="U271" i="7" s="1"/>
  <c r="W271" i="7" s="1"/>
  <c r="F136" i="7"/>
  <c r="G136" i="7" s="1"/>
  <c r="H136" i="7" s="1"/>
  <c r="I136" i="7" s="1"/>
  <c r="U136" i="7" s="1"/>
  <c r="W136" i="7" s="1"/>
  <c r="F118" i="7"/>
  <c r="G118" i="7" s="1"/>
  <c r="H118" i="7" s="1"/>
  <c r="I118" i="7" s="1"/>
  <c r="U118" i="7" s="1"/>
  <c r="W118" i="7" s="1"/>
  <c r="F29" i="7"/>
  <c r="G29" i="7" s="1"/>
  <c r="H29" i="7" s="1"/>
  <c r="I29" i="7" s="1"/>
  <c r="U29" i="7" s="1"/>
  <c r="W29" i="7" s="1"/>
  <c r="F62" i="7"/>
  <c r="G62" i="7" s="1"/>
  <c r="H62" i="7" s="1"/>
  <c r="I62" i="7" s="1"/>
  <c r="U62" i="7" s="1"/>
  <c r="W62" i="7" s="1"/>
  <c r="F133" i="7"/>
  <c r="G133" i="7" s="1"/>
  <c r="H133" i="7" s="1"/>
  <c r="I133" i="7" s="1"/>
  <c r="U133" i="7" s="1"/>
  <c r="W133" i="7" s="1"/>
  <c r="F40" i="7"/>
  <c r="G40" i="7" s="1"/>
  <c r="H40" i="7" s="1"/>
  <c r="I40" i="7" s="1"/>
  <c r="U40" i="7" s="1"/>
  <c r="W40" i="7" s="1"/>
  <c r="F99" i="7"/>
  <c r="G99" i="7" s="1"/>
  <c r="H99" i="7" s="1"/>
  <c r="I99" i="7" s="1"/>
  <c r="U99" i="7" s="1"/>
  <c r="W99" i="7" s="1"/>
  <c r="F124" i="7"/>
  <c r="G124" i="7" s="1"/>
  <c r="H124" i="7" s="1"/>
  <c r="I124" i="7" s="1"/>
  <c r="U124" i="7" s="1"/>
  <c r="W124" i="7" s="1"/>
  <c r="F73" i="7"/>
  <c r="G73" i="7" s="1"/>
  <c r="H73" i="7" s="1"/>
  <c r="I73" i="7" s="1"/>
  <c r="U73" i="7" s="1"/>
  <c r="W73" i="7" s="1"/>
  <c r="F129" i="7"/>
  <c r="G129" i="7" s="1"/>
  <c r="H129" i="7" s="1"/>
  <c r="I129" i="7" s="1"/>
  <c r="U129" i="7" s="1"/>
  <c r="W129" i="7" s="1"/>
  <c r="F74" i="7"/>
  <c r="G74" i="7" s="1"/>
  <c r="H74" i="7" s="1"/>
  <c r="I74" i="7" s="1"/>
  <c r="U74" i="7" s="1"/>
  <c r="W74" i="7" s="1"/>
  <c r="F123" i="7"/>
  <c r="G123" i="7" s="1"/>
  <c r="H123" i="7" s="1"/>
  <c r="I123" i="7" s="1"/>
  <c r="U123" i="7" s="1"/>
  <c r="W123" i="7" s="1"/>
  <c r="F176" i="7"/>
  <c r="G176" i="7" s="1"/>
  <c r="H176" i="7" s="1"/>
  <c r="I176" i="7" s="1"/>
  <c r="U176" i="7" s="1"/>
  <c r="W176" i="7" s="1"/>
  <c r="F168" i="7"/>
  <c r="G168" i="7" s="1"/>
  <c r="H168" i="7" s="1"/>
  <c r="I168" i="7" s="1"/>
  <c r="U168" i="7" s="1"/>
  <c r="W168" i="7" s="1"/>
  <c r="F231" i="7"/>
  <c r="G231" i="7" s="1"/>
  <c r="H231" i="7" s="1"/>
  <c r="I231" i="7" s="1"/>
  <c r="U231" i="7" s="1"/>
  <c r="W231" i="7" s="1"/>
  <c r="F196" i="7"/>
  <c r="G196" i="7" s="1"/>
  <c r="H196" i="7" s="1"/>
  <c r="I196" i="7" s="1"/>
  <c r="U196" i="7" s="1"/>
  <c r="W196" i="7" s="1"/>
  <c r="F183" i="7"/>
  <c r="G183" i="7" s="1"/>
  <c r="H183" i="7" s="1"/>
  <c r="I183" i="7" s="1"/>
  <c r="U183" i="7" s="1"/>
  <c r="W183" i="7" s="1"/>
  <c r="F236" i="7"/>
  <c r="G236" i="7" s="1"/>
  <c r="H236" i="7" s="1"/>
  <c r="I236" i="7" s="1"/>
  <c r="U236" i="7" s="1"/>
  <c r="W236" i="7" s="1"/>
  <c r="F251" i="7"/>
  <c r="G251" i="7" s="1"/>
  <c r="H251" i="7" s="1"/>
  <c r="I251" i="7" s="1"/>
  <c r="U251" i="7" s="1"/>
  <c r="W251" i="7" s="1"/>
  <c r="F258" i="7"/>
  <c r="G258" i="7" s="1"/>
  <c r="H258" i="7" s="1"/>
  <c r="I258" i="7" s="1"/>
  <c r="U258" i="7" s="1"/>
  <c r="W258" i="7" s="1"/>
  <c r="F273" i="7"/>
  <c r="G273" i="7" s="1"/>
  <c r="H273" i="7" s="1"/>
  <c r="I273" i="7" s="1"/>
  <c r="U273" i="7" s="1"/>
  <c r="W273" i="7" s="1"/>
  <c r="F72" i="7"/>
  <c r="G72" i="7" s="1"/>
  <c r="H72" i="7" s="1"/>
  <c r="I72" i="7" s="1"/>
  <c r="U72" i="7" s="1"/>
  <c r="W72" i="7" s="1"/>
  <c r="F33" i="7"/>
  <c r="G33" i="7" s="1"/>
  <c r="H33" i="7" s="1"/>
  <c r="I33" i="7" s="1"/>
  <c r="U33" i="7" s="1"/>
  <c r="W33" i="7" s="1"/>
  <c r="F100" i="7"/>
  <c r="G100" i="7" s="1"/>
  <c r="H100" i="7" s="1"/>
  <c r="I100" i="7" s="1"/>
  <c r="U100" i="7" s="1"/>
  <c r="W100" i="7" s="1"/>
  <c r="F57" i="7"/>
  <c r="G57" i="7" s="1"/>
  <c r="H57" i="7" s="1"/>
  <c r="I57" i="7" s="1"/>
  <c r="U57" i="7" s="1"/>
  <c r="W57" i="7" s="1"/>
  <c r="F42" i="7"/>
  <c r="G42" i="7" s="1"/>
  <c r="H42" i="7" s="1"/>
  <c r="I42" i="7" s="1"/>
  <c r="U42" i="7" s="1"/>
  <c r="W42" i="7" s="1"/>
  <c r="F66" i="7"/>
  <c r="G66" i="7" s="1"/>
  <c r="H66" i="7" s="1"/>
  <c r="I66" i="7" s="1"/>
  <c r="U66" i="7" s="1"/>
  <c r="W66" i="7" s="1"/>
  <c r="F107" i="7"/>
  <c r="G107" i="7" s="1"/>
  <c r="H107" i="7" s="1"/>
  <c r="I107" i="7" s="1"/>
  <c r="U107" i="7" s="1"/>
  <c r="W107" i="7" s="1"/>
  <c r="F276" i="7"/>
  <c r="G276" i="7" s="1"/>
  <c r="H276" i="7" s="1"/>
  <c r="I276" i="7" s="1"/>
  <c r="U276" i="7" s="1"/>
  <c r="W276" i="7" s="1"/>
  <c r="F60" i="7"/>
  <c r="G60" i="7" s="1"/>
  <c r="H60" i="7" s="1"/>
  <c r="I60" i="7" s="1"/>
  <c r="U60" i="7" s="1"/>
  <c r="W60" i="7" s="1"/>
  <c r="F112" i="7"/>
  <c r="G112" i="7" s="1"/>
  <c r="H112" i="7" s="1"/>
  <c r="I112" i="7" s="1"/>
  <c r="U112" i="7" s="1"/>
  <c r="W112" i="7" s="1"/>
  <c r="F198" i="7"/>
  <c r="G198" i="7" s="1"/>
  <c r="H198" i="7" s="1"/>
  <c r="I198" i="7" s="1"/>
  <c r="U198" i="7" s="1"/>
  <c r="W198" i="7" s="1"/>
  <c r="F51" i="7"/>
  <c r="G51" i="7" s="1"/>
  <c r="H51" i="7" s="1"/>
  <c r="I51" i="7" s="1"/>
  <c r="U51" i="7" s="1"/>
  <c r="W51" i="7" s="1"/>
  <c r="F89" i="7"/>
  <c r="G89" i="7" s="1"/>
  <c r="H89" i="7" s="1"/>
  <c r="I89" i="7" s="1"/>
  <c r="U89" i="7" s="1"/>
  <c r="W89" i="7" s="1"/>
  <c r="F141" i="7"/>
  <c r="G141" i="7" s="1"/>
  <c r="H141" i="7" s="1"/>
  <c r="I141" i="7" s="1"/>
  <c r="U141" i="7" s="1"/>
  <c r="W141" i="7" s="1"/>
  <c r="F272" i="7"/>
  <c r="G272" i="7" s="1"/>
  <c r="H272" i="7" s="1"/>
  <c r="I272" i="7" s="1"/>
  <c r="U272" i="7" s="1"/>
  <c r="W272" i="7" s="1"/>
  <c r="F106" i="7"/>
  <c r="G106" i="7" s="1"/>
  <c r="H106" i="7" s="1"/>
  <c r="I106" i="7" s="1"/>
  <c r="U106" i="7" s="1"/>
  <c r="W106" i="7" s="1"/>
  <c r="F172" i="7"/>
  <c r="G172" i="7" s="1"/>
  <c r="H172" i="7" s="1"/>
  <c r="I172" i="7" s="1"/>
  <c r="U172" i="7" s="1"/>
  <c r="W172" i="7" s="1"/>
  <c r="F189" i="7"/>
  <c r="G189" i="7" s="1"/>
  <c r="H189" i="7" s="1"/>
  <c r="I189" i="7" s="1"/>
  <c r="U189" i="7" s="1"/>
  <c r="W189" i="7" s="1"/>
  <c r="F147" i="7"/>
  <c r="G147" i="7" s="1"/>
  <c r="H147" i="7" s="1"/>
  <c r="I147" i="7" s="1"/>
  <c r="U147" i="7" s="1"/>
  <c r="W147" i="7" s="1"/>
  <c r="F210" i="7"/>
  <c r="G210" i="7" s="1"/>
  <c r="H210" i="7" s="1"/>
  <c r="I210" i="7" s="1"/>
  <c r="U210" i="7" s="1"/>
  <c r="W210" i="7" s="1"/>
  <c r="F161" i="7"/>
  <c r="G161" i="7" s="1"/>
  <c r="H161" i="7" s="1"/>
  <c r="I161" i="7" s="1"/>
  <c r="U161" i="7" s="1"/>
  <c r="W161" i="7" s="1"/>
  <c r="F206" i="7"/>
  <c r="G206" i="7" s="1"/>
  <c r="H206" i="7" s="1"/>
  <c r="I206" i="7" s="1"/>
  <c r="U206" i="7" s="1"/>
  <c r="W206" i="7" s="1"/>
  <c r="F175" i="7"/>
  <c r="G175" i="7" s="1"/>
  <c r="H175" i="7" s="1"/>
  <c r="I175" i="7" s="1"/>
  <c r="U175" i="7" s="1"/>
  <c r="W175" i="7" s="1"/>
  <c r="F211" i="7"/>
  <c r="G211" i="7" s="1"/>
  <c r="H211" i="7" s="1"/>
  <c r="I211" i="7" s="1"/>
  <c r="U211" i="7" s="1"/>
  <c r="W211" i="7" s="1"/>
  <c r="F259" i="7"/>
  <c r="G259" i="7" s="1"/>
  <c r="H259" i="7" s="1"/>
  <c r="I259" i="7" s="1"/>
  <c r="U259" i="7" s="1"/>
  <c r="W259" i="7" s="1"/>
  <c r="F218" i="7"/>
  <c r="G218" i="7" s="1"/>
  <c r="H218" i="7" s="1"/>
  <c r="I218" i="7" s="1"/>
  <c r="U218" i="7" s="1"/>
  <c r="W218" i="7" s="1"/>
  <c r="F250" i="7"/>
  <c r="G250" i="7" s="1"/>
  <c r="H250" i="7" s="1"/>
  <c r="I250" i="7" s="1"/>
  <c r="U250" i="7" s="1"/>
  <c r="W250" i="7" s="1"/>
  <c r="F270" i="7"/>
  <c r="G270" i="7" s="1"/>
  <c r="H270" i="7" s="1"/>
  <c r="I270" i="7" s="1"/>
  <c r="U270" i="7" s="1"/>
  <c r="W270" i="7" s="1"/>
  <c r="F45" i="7"/>
  <c r="G45" i="7" s="1"/>
  <c r="H45" i="7" s="1"/>
  <c r="I45" i="7" s="1"/>
  <c r="U45" i="7" s="1"/>
  <c r="W45" i="7" s="1"/>
  <c r="F146" i="7"/>
  <c r="G146" i="7" s="1"/>
  <c r="H146" i="7" s="1"/>
  <c r="I146" i="7" s="1"/>
  <c r="U146" i="7" s="1"/>
  <c r="W146" i="7" s="1"/>
  <c r="F116" i="7"/>
  <c r="G116" i="7" s="1"/>
  <c r="H116" i="7" s="1"/>
  <c r="I116" i="7" s="1"/>
  <c r="U116" i="7" s="1"/>
  <c r="W116" i="7" s="1"/>
  <c r="F34" i="7"/>
  <c r="G34" i="7" s="1"/>
  <c r="H34" i="7" s="1"/>
  <c r="I34" i="7" s="1"/>
  <c r="U34" i="7" s="1"/>
  <c r="W34" i="7" s="1"/>
  <c r="F58" i="7"/>
  <c r="G58" i="7" s="1"/>
  <c r="H58" i="7" s="1"/>
  <c r="I58" i="7" s="1"/>
  <c r="U58" i="7" s="1"/>
  <c r="W58" i="7" s="1"/>
  <c r="F103" i="7"/>
  <c r="G103" i="7" s="1"/>
  <c r="H103" i="7" s="1"/>
  <c r="I103" i="7" s="1"/>
  <c r="U103" i="7" s="1"/>
  <c r="W103" i="7" s="1"/>
  <c r="F166" i="7"/>
  <c r="G166" i="7" s="1"/>
  <c r="H166" i="7" s="1"/>
  <c r="I166" i="7" s="1"/>
  <c r="U166" i="7" s="1"/>
  <c r="W166" i="7" s="1"/>
  <c r="F217" i="7"/>
  <c r="G217" i="7" s="1"/>
  <c r="H217" i="7" s="1"/>
  <c r="I217" i="7" s="1"/>
  <c r="U217" i="7" s="1"/>
  <c r="W217" i="7" s="1"/>
  <c r="F52" i="7"/>
  <c r="G52" i="7" s="1"/>
  <c r="H52" i="7" s="1"/>
  <c r="I52" i="7" s="1"/>
  <c r="U52" i="7" s="1"/>
  <c r="W52" i="7" s="1"/>
  <c r="F80" i="7"/>
  <c r="G80" i="7" s="1"/>
  <c r="H80" i="7" s="1"/>
  <c r="I80" i="7" s="1"/>
  <c r="U80" i="7" s="1"/>
  <c r="W80" i="7" s="1"/>
  <c r="F120" i="7"/>
  <c r="G120" i="7" s="1"/>
  <c r="H120" i="7" s="1"/>
  <c r="I120" i="7" s="1"/>
  <c r="U120" i="7" s="1"/>
  <c r="W120" i="7" s="1"/>
  <c r="F173" i="7"/>
  <c r="G173" i="7" s="1"/>
  <c r="H173" i="7" s="1"/>
  <c r="I173" i="7" s="1"/>
  <c r="U173" i="7" s="1"/>
  <c r="W173" i="7" s="1"/>
  <c r="F35" i="7"/>
  <c r="G35" i="7" s="1"/>
  <c r="H35" i="7" s="1"/>
  <c r="I35" i="7" s="1"/>
  <c r="U35" i="7" s="1"/>
  <c r="W35" i="7" s="1"/>
  <c r="F59" i="7"/>
  <c r="G59" i="7" s="1"/>
  <c r="H59" i="7" s="1"/>
  <c r="I59" i="7" s="1"/>
  <c r="U59" i="7" s="1"/>
  <c r="W59" i="7" s="1"/>
  <c r="F95" i="7"/>
  <c r="G95" i="7" s="1"/>
  <c r="H95" i="7" s="1"/>
  <c r="I95" i="7" s="1"/>
  <c r="U95" i="7" s="1"/>
  <c r="W95" i="7" s="1"/>
  <c r="F132" i="7"/>
  <c r="G132" i="7" s="1"/>
  <c r="H132" i="7" s="1"/>
  <c r="I132" i="7" s="1"/>
  <c r="U132" i="7" s="1"/>
  <c r="W132" i="7" s="1"/>
  <c r="F170" i="7"/>
  <c r="G170" i="7" s="1"/>
  <c r="H170" i="7" s="1"/>
  <c r="I170" i="7" s="1"/>
  <c r="U170" i="7" s="1"/>
  <c r="W170" i="7" s="1"/>
  <c r="F86" i="7"/>
  <c r="G86" i="7" s="1"/>
  <c r="H86" i="7" s="1"/>
  <c r="I86" i="7" s="1"/>
  <c r="U86" i="7" s="1"/>
  <c r="W86" i="7" s="1"/>
  <c r="F110" i="7"/>
  <c r="G110" i="7" s="1"/>
  <c r="H110" i="7" s="1"/>
  <c r="I110" i="7" s="1"/>
  <c r="U110" i="7" s="1"/>
  <c r="W110" i="7" s="1"/>
  <c r="F138" i="7"/>
  <c r="G138" i="7" s="1"/>
  <c r="H138" i="7" s="1"/>
  <c r="I138" i="7" s="1"/>
  <c r="U138" i="7" s="1"/>
  <c r="W138" i="7" s="1"/>
  <c r="F227" i="7"/>
  <c r="G227" i="7" s="1"/>
  <c r="H227" i="7" s="1"/>
  <c r="I227" i="7" s="1"/>
  <c r="U227" i="7" s="1"/>
  <c r="W227" i="7" s="1"/>
  <c r="F228" i="7"/>
  <c r="G228" i="7" s="1"/>
  <c r="H228" i="7" s="1"/>
  <c r="I228" i="7" s="1"/>
  <c r="U228" i="7" s="1"/>
  <c r="W228" i="7" s="1"/>
  <c r="F152" i="7"/>
  <c r="G152" i="7" s="1"/>
  <c r="H152" i="7" s="1"/>
  <c r="I152" i="7" s="1"/>
  <c r="U152" i="7" s="1"/>
  <c r="W152" i="7" s="1"/>
  <c r="F197" i="7"/>
  <c r="G197" i="7" s="1"/>
  <c r="H197" i="7" s="1"/>
  <c r="I197" i="7" s="1"/>
  <c r="U197" i="7" s="1"/>
  <c r="W197" i="7" s="1"/>
  <c r="F241" i="7"/>
  <c r="G241" i="7" s="1"/>
  <c r="H241" i="7" s="1"/>
  <c r="I241" i="7" s="1"/>
  <c r="U241" i="7" s="1"/>
  <c r="W241" i="7" s="1"/>
  <c r="F177" i="7"/>
  <c r="G177" i="7" s="1"/>
  <c r="H177" i="7" s="1"/>
  <c r="I177" i="7" s="1"/>
  <c r="U177" i="7" s="1"/>
  <c r="W177" i="7" s="1"/>
  <c r="F240" i="7"/>
  <c r="G240" i="7" s="1"/>
  <c r="H240" i="7" s="1"/>
  <c r="I240" i="7" s="1"/>
  <c r="U240" i="7" s="1"/>
  <c r="W240" i="7" s="1"/>
  <c r="F167" i="7"/>
  <c r="G167" i="7" s="1"/>
  <c r="H167" i="7" s="1"/>
  <c r="I167" i="7" s="1"/>
  <c r="U167" i="7" s="1"/>
  <c r="W167" i="7" s="1"/>
  <c r="F195" i="7"/>
  <c r="G195" i="7" s="1"/>
  <c r="H195" i="7" s="1"/>
  <c r="I195" i="7" s="1"/>
  <c r="U195" i="7" s="1"/>
  <c r="W195" i="7" s="1"/>
  <c r="F233" i="7"/>
  <c r="G233" i="7" s="1"/>
  <c r="H233" i="7" s="1"/>
  <c r="I233" i="7" s="1"/>
  <c r="U233" i="7" s="1"/>
  <c r="W233" i="7" s="1"/>
  <c r="F229" i="7"/>
  <c r="G229" i="7" s="1"/>
  <c r="H229" i="7" s="1"/>
  <c r="I229" i="7" s="1"/>
  <c r="U229" i="7" s="1"/>
  <c r="W229" i="7" s="1"/>
  <c r="F260" i="7"/>
  <c r="G260" i="7" s="1"/>
  <c r="H260" i="7" s="1"/>
  <c r="I260" i="7" s="1"/>
  <c r="U260" i="7" s="1"/>
  <c r="W260" i="7" s="1"/>
  <c r="F238" i="7"/>
  <c r="G238" i="7" s="1"/>
  <c r="H238" i="7" s="1"/>
  <c r="I238" i="7" s="1"/>
  <c r="U238" i="7" s="1"/>
  <c r="W238" i="7" s="1"/>
  <c r="F268" i="7"/>
  <c r="G268" i="7" s="1"/>
  <c r="H268" i="7" s="1"/>
  <c r="I268" i="7" s="1"/>
  <c r="U268" i="7" s="1"/>
  <c r="W268" i="7" s="1"/>
  <c r="F257" i="7"/>
  <c r="G257" i="7" s="1"/>
  <c r="H257" i="7" s="1"/>
  <c r="I257" i="7" s="1"/>
  <c r="U257" i="7" s="1"/>
  <c r="W257" i="7" s="1"/>
  <c r="F101" i="7"/>
  <c r="G101" i="7" s="1"/>
  <c r="H101" i="7" s="1"/>
  <c r="I101" i="7" s="1"/>
  <c r="U101" i="7" s="1"/>
  <c r="W101" i="7" s="1"/>
  <c r="F85" i="7"/>
  <c r="G85" i="7" s="1"/>
  <c r="H85" i="7" s="1"/>
  <c r="I85" i="7" s="1"/>
  <c r="U85" i="7" s="1"/>
  <c r="W85" i="7" s="1"/>
  <c r="F137" i="7"/>
  <c r="G137" i="7" s="1"/>
  <c r="H137" i="7" s="1"/>
  <c r="I137" i="7" s="1"/>
  <c r="U137" i="7" s="1"/>
  <c r="W137" i="7" s="1"/>
  <c r="F224" i="7"/>
  <c r="G224" i="7" s="1"/>
  <c r="H224" i="7" s="1"/>
  <c r="I224" i="7" s="1"/>
  <c r="U224" i="7" s="1"/>
  <c r="W224" i="7" s="1"/>
  <c r="F44" i="7"/>
  <c r="G44" i="7" s="1"/>
  <c r="H44" i="7" s="1"/>
  <c r="I44" i="7" s="1"/>
  <c r="U44" i="7" s="1"/>
  <c r="W44" i="7" s="1"/>
  <c r="F68" i="7"/>
  <c r="G68" i="7" s="1"/>
  <c r="H68" i="7" s="1"/>
  <c r="I68" i="7" s="1"/>
  <c r="U68" i="7" s="1"/>
  <c r="W68" i="7" s="1"/>
  <c r="F96" i="7"/>
  <c r="G96" i="7" s="1"/>
  <c r="H96" i="7" s="1"/>
  <c r="I96" i="7" s="1"/>
  <c r="U96" i="7" s="1"/>
  <c r="W96" i="7" s="1"/>
  <c r="F121" i="7"/>
  <c r="G121" i="7" s="1"/>
  <c r="H121" i="7" s="1"/>
  <c r="I121" i="7" s="1"/>
  <c r="U121" i="7" s="1"/>
  <c r="W121" i="7" s="1"/>
  <c r="F156" i="7"/>
  <c r="G156" i="7" s="1"/>
  <c r="H156" i="7" s="1"/>
  <c r="I156" i="7" s="1"/>
  <c r="U156" i="7" s="1"/>
  <c r="W156" i="7" s="1"/>
  <c r="F140" i="7"/>
  <c r="G140" i="7" s="1"/>
  <c r="H140" i="7" s="1"/>
  <c r="I140" i="7" s="1"/>
  <c r="U140" i="7" s="1"/>
  <c r="W140" i="7" s="1"/>
  <c r="F43" i="7"/>
  <c r="G43" i="7" s="1"/>
  <c r="H43" i="7" s="1"/>
  <c r="I43" i="7" s="1"/>
  <c r="U43" i="7" s="1"/>
  <c r="W43" i="7" s="1"/>
  <c r="F67" i="7"/>
  <c r="G67" i="7" s="1"/>
  <c r="H67" i="7" s="1"/>
  <c r="I67" i="7" s="1"/>
  <c r="U67" i="7" s="1"/>
  <c r="W67" i="7" s="1"/>
  <c r="F92" i="7"/>
  <c r="G92" i="7" s="1"/>
  <c r="H92" i="7" s="1"/>
  <c r="I92" i="7" s="1"/>
  <c r="U92" i="7" s="1"/>
  <c r="W92" i="7" s="1"/>
  <c r="F125" i="7"/>
  <c r="G125" i="7" s="1"/>
  <c r="H125" i="7" s="1"/>
  <c r="I125" i="7" s="1"/>
  <c r="U125" i="7" s="1"/>
  <c r="W125" i="7" s="1"/>
  <c r="F144" i="7"/>
  <c r="G144" i="7" s="1"/>
  <c r="H144" i="7" s="1"/>
  <c r="I144" i="7" s="1"/>
  <c r="U144" i="7" s="1"/>
  <c r="W144" i="7" s="1"/>
  <c r="F185" i="7"/>
  <c r="G185" i="7" s="1"/>
  <c r="H185" i="7" s="1"/>
  <c r="I185" i="7" s="1"/>
  <c r="U185" i="7" s="1"/>
  <c r="W185" i="7" s="1"/>
  <c r="F78" i="7"/>
  <c r="G78" i="7" s="1"/>
  <c r="H78" i="7" s="1"/>
  <c r="I78" i="7" s="1"/>
  <c r="U78" i="7" s="1"/>
  <c r="W78" i="7" s="1"/>
  <c r="F102" i="7"/>
  <c r="G102" i="7" s="1"/>
  <c r="H102" i="7" s="1"/>
  <c r="I102" i="7" s="1"/>
  <c r="U102" i="7" s="1"/>
  <c r="W102" i="7" s="1"/>
  <c r="F122" i="7"/>
  <c r="G122" i="7" s="1"/>
  <c r="H122" i="7" s="1"/>
  <c r="I122" i="7" s="1"/>
  <c r="U122" i="7" s="1"/>
  <c r="W122" i="7" s="1"/>
  <c r="F139" i="7"/>
  <c r="G139" i="7" s="1"/>
  <c r="H139" i="7" s="1"/>
  <c r="I139" i="7" s="1"/>
  <c r="U139" i="7" s="1"/>
  <c r="W139" i="7" s="1"/>
  <c r="F214" i="7"/>
  <c r="G214" i="7" s="1"/>
  <c r="H214" i="7" s="1"/>
  <c r="I214" i="7" s="1"/>
  <c r="U214" i="7" s="1"/>
  <c r="W214" i="7" s="1"/>
  <c r="F208" i="7"/>
  <c r="G208" i="7" s="1"/>
  <c r="H208" i="7" s="1"/>
  <c r="I208" i="7" s="1"/>
  <c r="U208" i="7" s="1"/>
  <c r="W208" i="7" s="1"/>
  <c r="F117" i="7"/>
  <c r="G117" i="7" s="1"/>
  <c r="H117" i="7" s="1"/>
  <c r="I117" i="7" s="1"/>
  <c r="U117" i="7" s="1"/>
  <c r="W117" i="7" s="1"/>
  <c r="F165" i="7"/>
  <c r="G165" i="7" s="1"/>
  <c r="H165" i="7" s="1"/>
  <c r="I165" i="7" s="1"/>
  <c r="U165" i="7" s="1"/>
  <c r="W165" i="7" s="1"/>
  <c r="F194" i="7"/>
  <c r="G194" i="7" s="1"/>
  <c r="H194" i="7" s="1"/>
  <c r="I194" i="7" s="1"/>
  <c r="U194" i="7" s="1"/>
  <c r="W194" i="7" s="1"/>
  <c r="F216" i="7"/>
  <c r="G216" i="7" s="1"/>
  <c r="H216" i="7" s="1"/>
  <c r="I216" i="7" s="1"/>
  <c r="U216" i="7" s="1"/>
  <c r="W216" i="7" s="1"/>
  <c r="F158" i="7"/>
  <c r="G158" i="7" s="1"/>
  <c r="H158" i="7" s="1"/>
  <c r="I158" i="7" s="1"/>
  <c r="U158" i="7" s="1"/>
  <c r="W158" i="7" s="1"/>
  <c r="F180" i="7"/>
  <c r="G180" i="7" s="1"/>
  <c r="H180" i="7" s="1"/>
  <c r="I180" i="7" s="1"/>
  <c r="U180" i="7" s="1"/>
  <c r="W180" i="7" s="1"/>
  <c r="F209" i="7"/>
  <c r="G209" i="7" s="1"/>
  <c r="H209" i="7" s="1"/>
  <c r="I209" i="7" s="1"/>
  <c r="U209" i="7" s="1"/>
  <c r="W209" i="7" s="1"/>
  <c r="F159" i="7"/>
  <c r="G159" i="7" s="1"/>
  <c r="H159" i="7" s="1"/>
  <c r="I159" i="7" s="1"/>
  <c r="U159" i="7" s="1"/>
  <c r="W159" i="7" s="1"/>
  <c r="F179" i="7"/>
  <c r="G179" i="7" s="1"/>
  <c r="H179" i="7" s="1"/>
  <c r="I179" i="7" s="1"/>
  <c r="U179" i="7" s="1"/>
  <c r="W179" i="7" s="1"/>
  <c r="F199" i="7"/>
  <c r="G199" i="7" s="1"/>
  <c r="H199" i="7" s="1"/>
  <c r="I199" i="7" s="1"/>
  <c r="U199" i="7" s="1"/>
  <c r="W199" i="7" s="1"/>
  <c r="F223" i="7"/>
  <c r="G223" i="7" s="1"/>
  <c r="H223" i="7" s="1"/>
  <c r="I223" i="7" s="1"/>
  <c r="U223" i="7" s="1"/>
  <c r="W223" i="7" s="1"/>
  <c r="F256" i="7"/>
  <c r="G256" i="7" s="1"/>
  <c r="H256" i="7" s="1"/>
  <c r="I256" i="7" s="1"/>
  <c r="U256" i="7" s="1"/>
  <c r="W256" i="7" s="1"/>
  <c r="F235" i="7"/>
  <c r="G235" i="7" s="1"/>
  <c r="H235" i="7" s="1"/>
  <c r="I235" i="7" s="1"/>
  <c r="U235" i="7" s="1"/>
  <c r="W235" i="7" s="1"/>
  <c r="F263" i="7"/>
  <c r="G263" i="7" s="1"/>
  <c r="H263" i="7" s="1"/>
  <c r="I263" i="7" s="1"/>
  <c r="U263" i="7" s="1"/>
  <c r="W263" i="7" s="1"/>
  <c r="F234" i="7"/>
  <c r="G234" i="7" s="1"/>
  <c r="H234" i="7" s="1"/>
  <c r="I234" i="7" s="1"/>
  <c r="U234" i="7" s="1"/>
  <c r="W234" i="7" s="1"/>
  <c r="F252" i="7"/>
  <c r="G252" i="7" s="1"/>
  <c r="H252" i="7" s="1"/>
  <c r="I252" i="7" s="1"/>
  <c r="U252" i="7" s="1"/>
  <c r="W252" i="7" s="1"/>
  <c r="F264" i="7"/>
  <c r="G264" i="7" s="1"/>
  <c r="H264" i="7" s="1"/>
  <c r="I264" i="7" s="1"/>
  <c r="U264" i="7" s="1"/>
  <c r="W264" i="7" s="1"/>
  <c r="F261" i="7"/>
  <c r="G261" i="7" s="1"/>
  <c r="H261" i="7" s="1"/>
  <c r="I261" i="7" s="1"/>
  <c r="U261" i="7" s="1"/>
  <c r="W261" i="7" s="1"/>
  <c r="F37" i="7"/>
  <c r="G37" i="7" s="1"/>
  <c r="H37" i="7" s="1"/>
  <c r="I37" i="7" s="1"/>
  <c r="U37" i="7" s="1"/>
  <c r="W37" i="7" s="1"/>
  <c r="F87" i="7"/>
  <c r="G87" i="7" s="1"/>
  <c r="H87" i="7" s="1"/>
  <c r="I87" i="7" s="1"/>
  <c r="U87" i="7" s="1"/>
  <c r="W87" i="7" s="1"/>
  <c r="F49" i="7"/>
  <c r="G49" i="7" s="1"/>
  <c r="H49" i="7" s="1"/>
  <c r="I49" i="7" s="1"/>
  <c r="U49" i="7" s="1"/>
  <c r="W49" i="7" s="1"/>
  <c r="F61" i="7"/>
  <c r="G61" i="7" s="1"/>
  <c r="H61" i="7" s="1"/>
  <c r="I61" i="7" s="1"/>
  <c r="U61" i="7" s="1"/>
  <c r="W61" i="7" s="1"/>
  <c r="F145" i="7"/>
  <c r="G145" i="7" s="1"/>
  <c r="H145" i="7" s="1"/>
  <c r="I145" i="7" s="1"/>
  <c r="U145" i="7" s="1"/>
  <c r="W145" i="7" s="1"/>
  <c r="F41" i="7"/>
  <c r="G41" i="7" s="1"/>
  <c r="H41" i="7" s="1"/>
  <c r="I41" i="7" s="1"/>
  <c r="U41" i="7" s="1"/>
  <c r="W41" i="7" s="1"/>
  <c r="F113" i="7"/>
  <c r="G113" i="7" s="1"/>
  <c r="H113" i="7" s="1"/>
  <c r="I113" i="7" s="1"/>
  <c r="U113" i="7" s="1"/>
  <c r="W113" i="7" s="1"/>
  <c r="F38" i="7"/>
  <c r="G38" i="7" s="1"/>
  <c r="H38" i="7" s="1"/>
  <c r="I38" i="7" s="1"/>
  <c r="U38" i="7" s="1"/>
  <c r="W38" i="7" s="1"/>
  <c r="F54" i="7"/>
  <c r="G54" i="7" s="1"/>
  <c r="H54" i="7" s="1"/>
  <c r="I54" i="7" s="1"/>
  <c r="U54" i="7" s="1"/>
  <c r="W54" i="7" s="1"/>
  <c r="F71" i="7"/>
  <c r="G71" i="7" s="1"/>
  <c r="H71" i="7" s="1"/>
  <c r="I71" i="7" s="1"/>
  <c r="U71" i="7" s="1"/>
  <c r="W71" i="7" s="1"/>
  <c r="F127" i="7"/>
  <c r="G127" i="7" s="1"/>
  <c r="H127" i="7" s="1"/>
  <c r="I127" i="7" s="1"/>
  <c r="U127" i="7" s="1"/>
  <c r="W127" i="7" s="1"/>
  <c r="F88" i="7"/>
  <c r="G88" i="7" s="1"/>
  <c r="H88" i="7" s="1"/>
  <c r="I88" i="7" s="1"/>
  <c r="U88" i="7" s="1"/>
  <c r="W88" i="7" s="1"/>
  <c r="F134" i="7"/>
  <c r="G134" i="7" s="1"/>
  <c r="H134" i="7" s="1"/>
  <c r="I134" i="7" s="1"/>
  <c r="U134" i="7" s="1"/>
  <c r="W134" i="7" s="1"/>
  <c r="F202" i="7"/>
  <c r="G202" i="7" s="1"/>
  <c r="H202" i="7" s="1"/>
  <c r="I202" i="7" s="1"/>
  <c r="U202" i="7" s="1"/>
  <c r="W202" i="7" s="1"/>
  <c r="F32" i="7"/>
  <c r="G32" i="7" s="1"/>
  <c r="H32" i="7" s="1"/>
  <c r="I32" i="7" s="1"/>
  <c r="U32" i="7" s="1"/>
  <c r="W32" i="7" s="1"/>
  <c r="F48" i="7"/>
  <c r="G48" i="7" s="1"/>
  <c r="H48" i="7" s="1"/>
  <c r="I48" i="7" s="1"/>
  <c r="U48" i="7" s="1"/>
  <c r="W48" i="7" s="1"/>
  <c r="F64" i="7"/>
  <c r="G64" i="7" s="1"/>
  <c r="H64" i="7" s="1"/>
  <c r="I64" i="7" s="1"/>
  <c r="U64" i="7" s="1"/>
  <c r="W64" i="7" s="1"/>
  <c r="F83" i="7"/>
  <c r="G83" i="7" s="1"/>
  <c r="H83" i="7" s="1"/>
  <c r="I83" i="7" s="1"/>
  <c r="U83" i="7" s="1"/>
  <c r="W83" i="7" s="1"/>
  <c r="F109" i="7"/>
  <c r="G109" i="7" s="1"/>
  <c r="H109" i="7" s="1"/>
  <c r="I109" i="7" s="1"/>
  <c r="U109" i="7" s="1"/>
  <c r="W109" i="7" s="1"/>
  <c r="F128" i="7"/>
  <c r="G128" i="7" s="1"/>
  <c r="H128" i="7" s="1"/>
  <c r="I128" i="7" s="1"/>
  <c r="U128" i="7" s="1"/>
  <c r="W128" i="7" s="1"/>
  <c r="F154" i="7"/>
  <c r="G154" i="7" s="1"/>
  <c r="H154" i="7" s="1"/>
  <c r="I154" i="7" s="1"/>
  <c r="U154" i="7" s="1"/>
  <c r="W154" i="7" s="1"/>
  <c r="F237" i="7"/>
  <c r="G237" i="7" s="1"/>
  <c r="H237" i="7" s="1"/>
  <c r="I237" i="7" s="1"/>
  <c r="U237" i="7" s="1"/>
  <c r="W237" i="7" s="1"/>
  <c r="F31" i="7"/>
  <c r="G31" i="7" s="1"/>
  <c r="H31" i="7" s="1"/>
  <c r="I31" i="7" s="1"/>
  <c r="U31" i="7" s="1"/>
  <c r="W31" i="7" s="1"/>
  <c r="F47" i="7"/>
  <c r="G47" i="7" s="1"/>
  <c r="H47" i="7" s="1"/>
  <c r="I47" i="7" s="1"/>
  <c r="U47" i="7" s="1"/>
  <c r="W47" i="7" s="1"/>
  <c r="F63" i="7"/>
  <c r="G63" i="7" s="1"/>
  <c r="H63" i="7" s="1"/>
  <c r="I63" i="7" s="1"/>
  <c r="U63" i="7" s="1"/>
  <c r="W63" i="7" s="1"/>
  <c r="F79" i="7"/>
  <c r="G79" i="7" s="1"/>
  <c r="H79" i="7" s="1"/>
  <c r="I79" i="7" s="1"/>
  <c r="U79" i="7" s="1"/>
  <c r="W79" i="7" s="1"/>
  <c r="F105" i="7"/>
  <c r="G105" i="7" s="1"/>
  <c r="H105" i="7" s="1"/>
  <c r="I105" i="7" s="1"/>
  <c r="U105" i="7" s="1"/>
  <c r="W105" i="7" s="1"/>
  <c r="F126" i="7"/>
  <c r="G126" i="7" s="1"/>
  <c r="H126" i="7" s="1"/>
  <c r="I126" i="7" s="1"/>
  <c r="U126" i="7" s="1"/>
  <c r="W126" i="7" s="1"/>
  <c r="F142" i="7"/>
  <c r="G142" i="7" s="1"/>
  <c r="H142" i="7" s="1"/>
  <c r="I142" i="7" s="1"/>
  <c r="U142" i="7" s="1"/>
  <c r="W142" i="7" s="1"/>
  <c r="F160" i="7"/>
  <c r="G160" i="7" s="1"/>
  <c r="H160" i="7" s="1"/>
  <c r="I160" i="7" s="1"/>
  <c r="U160" i="7" s="1"/>
  <c r="W160" i="7" s="1"/>
  <c r="F254" i="7"/>
  <c r="G254" i="7" s="1"/>
  <c r="H254" i="7" s="1"/>
  <c r="I254" i="7" s="1"/>
  <c r="U254" i="7" s="1"/>
  <c r="W254" i="7" s="1"/>
  <c r="F82" i="7"/>
  <c r="G82" i="7" s="1"/>
  <c r="H82" i="7" s="1"/>
  <c r="I82" i="7" s="1"/>
  <c r="U82" i="7" s="1"/>
  <c r="W82" i="7" s="1"/>
  <c r="F98" i="7"/>
  <c r="G98" i="7" s="1"/>
  <c r="H98" i="7" s="1"/>
  <c r="I98" i="7" s="1"/>
  <c r="U98" i="7" s="1"/>
  <c r="W98" i="7" s="1"/>
  <c r="F114" i="7"/>
  <c r="G114" i="7" s="1"/>
  <c r="H114" i="7" s="1"/>
  <c r="I114" i="7" s="1"/>
  <c r="U114" i="7" s="1"/>
  <c r="W114" i="7" s="1"/>
  <c r="F130" i="7"/>
  <c r="G130" i="7" s="1"/>
  <c r="H130" i="7" s="1"/>
  <c r="I130" i="7" s="1"/>
  <c r="U130" i="7" s="1"/>
  <c r="W130" i="7" s="1"/>
  <c r="F169" i="7"/>
  <c r="G169" i="7" s="1"/>
  <c r="H169" i="7" s="1"/>
  <c r="I169" i="7" s="1"/>
  <c r="U169" i="7" s="1"/>
  <c r="W169" i="7" s="1"/>
  <c r="F204" i="7"/>
  <c r="G204" i="7" s="1"/>
  <c r="H204" i="7" s="1"/>
  <c r="I204" i="7" s="1"/>
  <c r="U204" i="7" s="1"/>
  <c r="W204" i="7" s="1"/>
  <c r="F186" i="7"/>
  <c r="G186" i="7" s="1"/>
  <c r="H186" i="7" s="1"/>
  <c r="I186" i="7" s="1"/>
  <c r="U186" i="7" s="1"/>
  <c r="W186" i="7" s="1"/>
  <c r="F225" i="7"/>
  <c r="G225" i="7" s="1"/>
  <c r="H225" i="7" s="1"/>
  <c r="I225" i="7" s="1"/>
  <c r="U225" i="7" s="1"/>
  <c r="W225" i="7" s="1"/>
  <c r="F119" i="7"/>
  <c r="G119" i="7" s="1"/>
  <c r="H119" i="7" s="1"/>
  <c r="I119" i="7" s="1"/>
  <c r="U119" i="7" s="1"/>
  <c r="W119" i="7" s="1"/>
  <c r="F162" i="7"/>
  <c r="G162" i="7" s="1"/>
  <c r="H162" i="7" s="1"/>
  <c r="I162" i="7" s="1"/>
  <c r="U162" i="7" s="1"/>
  <c r="W162" i="7" s="1"/>
  <c r="F181" i="7"/>
  <c r="G181" i="7" s="1"/>
  <c r="H181" i="7" s="1"/>
  <c r="I181" i="7" s="1"/>
  <c r="U181" i="7" s="1"/>
  <c r="W181" i="7" s="1"/>
  <c r="F200" i="7"/>
  <c r="G200" i="7" s="1"/>
  <c r="H200" i="7" s="1"/>
  <c r="I200" i="7" s="1"/>
  <c r="U200" i="7" s="1"/>
  <c r="W200" i="7" s="1"/>
  <c r="F219" i="7"/>
  <c r="G219" i="7" s="1"/>
  <c r="H219" i="7" s="1"/>
  <c r="I219" i="7" s="1"/>
  <c r="U219" i="7" s="1"/>
  <c r="W219" i="7" s="1"/>
  <c r="F266" i="7"/>
  <c r="G266" i="7" s="1"/>
  <c r="H266" i="7" s="1"/>
  <c r="I266" i="7" s="1"/>
  <c r="U266" i="7" s="1"/>
  <c r="W266" i="7" s="1"/>
  <c r="F174" i="7"/>
  <c r="G174" i="7" s="1"/>
  <c r="H174" i="7" s="1"/>
  <c r="I174" i="7" s="1"/>
  <c r="U174" i="7" s="1"/>
  <c r="W174" i="7" s="1"/>
  <c r="F193" i="7"/>
  <c r="G193" i="7" s="1"/>
  <c r="H193" i="7" s="1"/>
  <c r="I193" i="7" s="1"/>
  <c r="U193" i="7" s="1"/>
  <c r="W193" i="7" s="1"/>
  <c r="F212" i="7"/>
  <c r="G212" i="7" s="1"/>
  <c r="H212" i="7" s="1"/>
  <c r="I212" i="7" s="1"/>
  <c r="U212" i="7" s="1"/>
  <c r="W212" i="7" s="1"/>
  <c r="F155" i="7"/>
  <c r="G155" i="7" s="1"/>
  <c r="H155" i="7" s="1"/>
  <c r="I155" i="7" s="1"/>
  <c r="U155" i="7" s="1"/>
  <c r="W155" i="7" s="1"/>
  <c r="F171" i="7"/>
  <c r="G171" i="7" s="1"/>
  <c r="H171" i="7" s="1"/>
  <c r="I171" i="7" s="1"/>
  <c r="U171" i="7" s="1"/>
  <c r="W171" i="7" s="1"/>
  <c r="F187" i="7"/>
  <c r="G187" i="7" s="1"/>
  <c r="H187" i="7" s="1"/>
  <c r="I187" i="7" s="1"/>
  <c r="U187" i="7" s="1"/>
  <c r="W187" i="7" s="1"/>
  <c r="F203" i="7"/>
  <c r="G203" i="7" s="1"/>
  <c r="H203" i="7" s="1"/>
  <c r="I203" i="7" s="1"/>
  <c r="U203" i="7" s="1"/>
  <c r="W203" i="7" s="1"/>
  <c r="F220" i="7"/>
  <c r="G220" i="7" s="1"/>
  <c r="H220" i="7" s="1"/>
  <c r="I220" i="7" s="1"/>
  <c r="U220" i="7" s="1"/>
  <c r="W220" i="7" s="1"/>
  <c r="F239" i="7"/>
  <c r="G239" i="7" s="1"/>
  <c r="H239" i="7" s="1"/>
  <c r="I239" i="7" s="1"/>
  <c r="U239" i="7" s="1"/>
  <c r="W239" i="7" s="1"/>
  <c r="F275" i="7"/>
  <c r="G275" i="7" s="1"/>
  <c r="H275" i="7" s="1"/>
  <c r="I275" i="7" s="1"/>
  <c r="U275" i="7" s="1"/>
  <c r="W275" i="7" s="1"/>
  <c r="F245" i="7"/>
  <c r="G245" i="7" s="1"/>
  <c r="H245" i="7" s="1"/>
  <c r="I245" i="7" s="1"/>
  <c r="U245" i="7" s="1"/>
  <c r="W245" i="7" s="1"/>
  <c r="F262" i="7"/>
  <c r="G262" i="7" s="1"/>
  <c r="H262" i="7" s="1"/>
  <c r="I262" i="7" s="1"/>
  <c r="U262" i="7" s="1"/>
  <c r="W262" i="7" s="1"/>
  <c r="F226" i="7"/>
  <c r="G226" i="7" s="1"/>
  <c r="H226" i="7" s="1"/>
  <c r="I226" i="7" s="1"/>
  <c r="U226" i="7" s="1"/>
  <c r="W226" i="7" s="1"/>
  <c r="F242" i="7"/>
  <c r="G242" i="7" s="1"/>
  <c r="H242" i="7" s="1"/>
  <c r="I242" i="7" s="1"/>
  <c r="U242" i="7" s="1"/>
  <c r="W242" i="7" s="1"/>
  <c r="F255" i="7"/>
  <c r="G255" i="7" s="1"/>
  <c r="H255" i="7" s="1"/>
  <c r="I255" i="7" s="1"/>
  <c r="U255" i="7" s="1"/>
  <c r="W255" i="7" s="1"/>
  <c r="F274" i="7"/>
  <c r="G274" i="7" s="1"/>
  <c r="H274" i="7" s="1"/>
  <c r="I274" i="7" s="1"/>
  <c r="U274" i="7" s="1"/>
  <c r="W274" i="7" s="1"/>
  <c r="F253" i="7"/>
  <c r="G253" i="7" s="1"/>
  <c r="H253" i="7" s="1"/>
  <c r="I253" i="7" s="1"/>
  <c r="U253" i="7" s="1"/>
  <c r="W253" i="7" s="1"/>
  <c r="J6" i="7" l="1"/>
</calcChain>
</file>

<file path=xl/sharedStrings.xml><?xml version="1.0" encoding="utf-8"?>
<sst xmlns="http://schemas.openxmlformats.org/spreadsheetml/2006/main" count="404" uniqueCount="113">
  <si>
    <t>description</t>
  </si>
  <si>
    <t>formule</t>
  </si>
  <si>
    <t>donné</t>
  </si>
  <si>
    <t>VOLUME TOTAL DU CYLINDRE</t>
  </si>
  <si>
    <t>mm</t>
  </si>
  <si>
    <t>m</t>
  </si>
  <si>
    <t>VOLUME DES FONDS BOMBEES</t>
  </si>
  <si>
    <t>Vf = 4/3 * PI * R^2 * f</t>
  </si>
  <si>
    <t>V=Vc+Vf</t>
  </si>
  <si>
    <t>R=D/2</t>
  </si>
  <si>
    <t xml:space="preserve">calcul en fonction de la hauteur  </t>
  </si>
  <si>
    <t>calcul</t>
  </si>
  <si>
    <t>VOLUME DU CYLINDRE</t>
  </si>
  <si>
    <t>Vc = L*R^2*(Acos(1-h/R) – (1-h/R)sin[Acos(1-h/R)])</t>
  </si>
  <si>
    <r>
      <rPr>
        <sz val="10"/>
        <rFont val="Times New Roman"/>
        <family val="1"/>
      </rPr>
      <t>VOLUME</t>
    </r>
    <r>
      <rPr>
        <b/>
        <u/>
        <sz val="10"/>
        <rFont val="Times New Roman"/>
        <family val="1"/>
      </rPr>
      <t xml:space="preserve"> DES</t>
    </r>
    <r>
      <rPr>
        <sz val="10"/>
        <rFont val="Times New Roman"/>
        <family val="1"/>
      </rPr>
      <t xml:space="preserve"> FONDS BOMBEES</t>
    </r>
  </si>
  <si>
    <t>Vf 2=  ( Pi *f *h²*(1-(h/1,5*D))</t>
  </si>
  <si>
    <t xml:space="preserve"> VTC= VC+VF</t>
  </si>
  <si>
    <t>valeur deduite</t>
  </si>
  <si>
    <t>VL = VTC*1000</t>
  </si>
  <si>
    <t>valeur mesurée</t>
  </si>
  <si>
    <t>VKG = VL * D</t>
  </si>
  <si>
    <t>Densité</t>
  </si>
  <si>
    <t>calcul fond GRC NFE 81 102,  cher DVAI</t>
  </si>
  <si>
    <t>calcul du  rayon de bombage RI</t>
  </si>
  <si>
    <t>RI=DE</t>
  </si>
  <si>
    <t>calcul du rayon du carre</t>
  </si>
  <si>
    <t>RC= 0,1* DE</t>
  </si>
  <si>
    <t>H2=RI- √ ((RI-RC)^2-(K-RC)^2)</t>
  </si>
  <si>
    <t>K</t>
  </si>
  <si>
    <t>K=(DE-2E)/2</t>
  </si>
  <si>
    <t>hauteur des bords droits</t>
  </si>
  <si>
    <t>H1=(E=8 H1=50 ou E=6 H1=40</t>
  </si>
  <si>
    <t>formule courbe</t>
  </si>
  <si>
    <t>Supervision</t>
  </si>
  <si>
    <t>Sup/Jean</t>
  </si>
  <si>
    <t>h</t>
  </si>
  <si>
    <t>v</t>
  </si>
  <si>
    <t>Kg</t>
  </si>
  <si>
    <t xml:space="preserve"> M3</t>
  </si>
  <si>
    <t>M3</t>
  </si>
  <si>
    <t>kg</t>
  </si>
  <si>
    <t>(m)</t>
  </si>
  <si>
    <t xml:space="preserve">litre </t>
  </si>
  <si>
    <t xml:space="preserve">KG </t>
  </si>
  <si>
    <t>H</t>
  </si>
  <si>
    <t xml:space="preserve">Kg </t>
  </si>
  <si>
    <t>A</t>
  </si>
  <si>
    <t>B</t>
  </si>
  <si>
    <t>C</t>
  </si>
  <si>
    <t>D</t>
  </si>
  <si>
    <t>h/2</t>
  </si>
  <si>
    <t xml:space="preserve"> jeanjx</t>
  </si>
  <si>
    <r>
      <rPr>
        <b/>
        <strike/>
        <sz val="10"/>
        <rFont val="Times New Roman"/>
        <family val="1"/>
      </rPr>
      <t>Vc = PI * D^2/4 * L  ou</t>
    </r>
    <r>
      <rPr>
        <b/>
        <sz val="10"/>
        <rFont val="Times New Roman"/>
        <family val="1"/>
      </rPr>
      <t xml:space="preserve"> Vc = PI* R^2 * L </t>
    </r>
  </si>
  <si>
    <t>Jeanjx calcul</t>
  </si>
  <si>
    <t xml:space="preserve">valeur connu/ plan </t>
  </si>
  <si>
    <t xml:space="preserve">Zone morte de la cuve </t>
  </si>
  <si>
    <t>L  fond (Lf)</t>
  </si>
  <si>
    <t>L total cuve (Ltc)</t>
  </si>
  <si>
    <t>L cylindre (Lc)</t>
  </si>
  <si>
    <t>cuve</t>
  </si>
  <si>
    <t>hauteur de test en mettre de 0 à h cuve</t>
  </si>
  <si>
    <t>calcul théorique de la cuve</t>
  </si>
  <si>
    <t>résultat</t>
  </si>
  <si>
    <t>total cuve théorique</t>
  </si>
  <si>
    <t>Diamètre cuve  (DE)</t>
  </si>
  <si>
    <t xml:space="preserve">épaisseur tôle </t>
  </si>
  <si>
    <t>Longueurs cylindre + fonds droit</t>
  </si>
  <si>
    <t>hauteur flèche de cuve ( f)</t>
  </si>
  <si>
    <t>Volume total en m3</t>
  </si>
  <si>
    <t>valeur déduite</t>
  </si>
  <si>
    <t>Volume  en litre</t>
  </si>
  <si>
    <t>Volume  en kg</t>
  </si>
  <si>
    <t>calcul de la flèche Int théorique</t>
  </si>
  <si>
    <t>selon calcul</t>
  </si>
  <si>
    <t>litre</t>
  </si>
  <si>
    <t>L fond (Lf)</t>
  </si>
  <si>
    <t>donée en mm</t>
  </si>
  <si>
    <t xml:space="preserve">valeur  plan </t>
  </si>
  <si>
    <t>.</t>
  </si>
  <si>
    <t>Volume cylindre</t>
  </si>
  <si>
    <t>R²*L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</si>
  <si>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=PI*R²*L</t>
    </r>
  </si>
  <si>
    <t>calcul cuve1</t>
  </si>
  <si>
    <t>calcul cuve2</t>
  </si>
  <si>
    <t>calcul cuve3</t>
  </si>
  <si>
    <t>calcul cuve4</t>
  </si>
  <si>
    <r>
      <t>capacite m</t>
    </r>
    <r>
      <rPr>
        <vertAlign val="superscript"/>
        <sz val="10"/>
        <rFont val="MS Sans Serif"/>
        <family val="2"/>
      </rPr>
      <t>3</t>
    </r>
    <r>
      <rPr>
        <sz val="10"/>
        <rFont val="MS Sans Serif"/>
        <family val="2"/>
      </rPr>
      <t xml:space="preserve"> gmao</t>
    </r>
  </si>
  <si>
    <t>capacite m3 gmao</t>
  </si>
  <si>
    <t>Vf =  ( Pi *f *h²*(1-(h/1,5*D))</t>
  </si>
  <si>
    <t>V cylindre -5%</t>
  </si>
  <si>
    <t>Diamétre cuve  (D)</t>
  </si>
  <si>
    <t>epaisseur tolle (ep) dvai</t>
  </si>
  <si>
    <t>mon calcul de fleche  ( f) sans H1</t>
  </si>
  <si>
    <t xml:space="preserve">soit </t>
  </si>
  <si>
    <t>donc</t>
  </si>
  <si>
    <t>DVAI</t>
  </si>
  <si>
    <t>TF</t>
  </si>
  <si>
    <t xml:space="preserve">RI = DE </t>
  </si>
  <si>
    <t>R=D</t>
  </si>
  <si>
    <t>RI=R</t>
  </si>
  <si>
    <t>RC=0,1*DE</t>
  </si>
  <si>
    <t>r=D/10</t>
  </si>
  <si>
    <t>RC=r</t>
  </si>
  <si>
    <t>r=0,1*D</t>
  </si>
  <si>
    <t>H2= RI-V((RI-RC)^2-(K-RC)^2)</t>
  </si>
  <si>
    <t>H1</t>
  </si>
  <si>
    <t>h=5*S</t>
  </si>
  <si>
    <t>H1=h</t>
  </si>
  <si>
    <t>%=</t>
  </si>
  <si>
    <t>T</t>
  </si>
  <si>
    <t>P</t>
  </si>
  <si>
    <t>N</t>
  </si>
  <si>
    <t>P2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</si>
</sst>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"/>
    <numFmt numFmtId="166" formatCode="0.0%"/>
    <numFmt numFmtId="178" formatCode="0.000000000000000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MS Sans Serif"/>
      <family val="2"/>
    </font>
    <font>
      <b/>
      <u/>
      <sz val="10"/>
      <name val="Times New Roman"/>
      <family val="1"/>
    </font>
    <font>
      <sz val="10"/>
      <color indexed="8"/>
      <name val="MS Sans Serif"/>
      <family val="2"/>
    </font>
    <font>
      <b/>
      <i/>
      <sz val="10"/>
      <name val="MS Sans Serif"/>
      <family val="2"/>
    </font>
    <font>
      <b/>
      <sz val="10"/>
      <name val="MS Sans Serif"/>
      <family val="2"/>
    </font>
    <font>
      <sz val="10"/>
      <color rgb="FFFF0000"/>
      <name val="MS Sans Serif"/>
      <family val="2"/>
    </font>
    <font>
      <sz val="16"/>
      <name val="Times New Roman"/>
      <family val="1"/>
    </font>
    <font>
      <strike/>
      <sz val="10"/>
      <name val="MS Sans Serif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trike/>
      <sz val="10"/>
      <name val="Times New Roman"/>
      <family val="1"/>
    </font>
    <font>
      <strike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MS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3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4" xfId="0" applyBorder="1"/>
    <xf numFmtId="0" fontId="4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0" fillId="0" borderId="3" xfId="0" applyBorder="1" applyAlignment="1">
      <alignment horizontal="left"/>
    </xf>
    <xf numFmtId="0" fontId="0" fillId="0" borderId="3" xfId="0" applyBorder="1"/>
    <xf numFmtId="0" fontId="4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0" fillId="0" borderId="3" xfId="0" applyNumberFormat="1" applyBorder="1"/>
    <xf numFmtId="0" fontId="0" fillId="0" borderId="3" xfId="0" applyBorder="1" applyAlignment="1">
      <alignment vertical="center"/>
    </xf>
    <xf numFmtId="0" fontId="5" fillId="0" borderId="0" xfId="0" applyFont="1" applyFill="1" applyBorder="1"/>
    <xf numFmtId="1" fontId="0" fillId="4" borderId="3" xfId="0" applyNumberFormat="1" applyFill="1" applyBorder="1"/>
    <xf numFmtId="0" fontId="3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/>
    </xf>
    <xf numFmtId="1" fontId="0" fillId="5" borderId="3" xfId="0" applyNumberFormat="1" applyFill="1" applyBorder="1"/>
    <xf numFmtId="0" fontId="0" fillId="0" borderId="3" xfId="0" applyFill="1" applyBorder="1" applyAlignment="1">
      <alignment horizontal="left"/>
    </xf>
    <xf numFmtId="1" fontId="0" fillId="0" borderId="3" xfId="0" applyNumberFormat="1" applyFill="1" applyBorder="1"/>
    <xf numFmtId="0" fontId="5" fillId="0" borderId="3" xfId="0" applyFont="1" applyFill="1" applyBorder="1" applyAlignment="1"/>
    <xf numFmtId="0" fontId="4" fillId="0" borderId="0" xfId="0" applyFont="1" applyBorder="1" applyAlignment="1">
      <alignment horizontal="center" vertical="center"/>
    </xf>
    <xf numFmtId="0" fontId="0" fillId="4" borderId="0" xfId="0" applyFill="1" applyBorder="1"/>
    <xf numFmtId="0" fontId="3" fillId="7" borderId="3" xfId="0" applyFont="1" applyFill="1" applyBorder="1" applyAlignment="1">
      <alignment horizontal="center" vertical="center"/>
    </xf>
    <xf numFmtId="0" fontId="0" fillId="3" borderId="0" xfId="0" applyFill="1" applyBorder="1"/>
    <xf numFmtId="0" fontId="0" fillId="5" borderId="0" xfId="0" applyFill="1"/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Continuous" wrapText="1"/>
    </xf>
    <xf numFmtId="0" fontId="0" fillId="0" borderId="0" xfId="0" applyAlignment="1">
      <alignment horizontal="left"/>
    </xf>
    <xf numFmtId="0" fontId="5" fillId="0" borderId="0" xfId="0" applyFont="1" applyFill="1" applyBorder="1" applyAlignment="1">
      <alignment horizontal="center"/>
    </xf>
    <xf numFmtId="0" fontId="0" fillId="0" borderId="3" xfId="0" applyFill="1" applyBorder="1" applyAlignment="1"/>
    <xf numFmtId="0" fontId="5" fillId="0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Continuous"/>
    </xf>
    <xf numFmtId="0" fontId="0" fillId="0" borderId="3" xfId="0" applyBorder="1" applyAlignment="1">
      <alignment horizontal="center"/>
    </xf>
    <xf numFmtId="0" fontId="0" fillId="0" borderId="0" xfId="0" applyAlignment="1"/>
    <xf numFmtId="0" fontId="0" fillId="0" borderId="12" xfId="0" applyBorder="1" applyAlignment="1">
      <alignment horizontal="center" vertical="center"/>
    </xf>
    <xf numFmtId="0" fontId="10" fillId="0" borderId="0" xfId="0" applyFont="1" applyBorder="1"/>
    <xf numFmtId="0" fontId="0" fillId="0" borderId="0" xfId="0" applyAlignment="1">
      <alignment horizontal="centerContinuous"/>
    </xf>
    <xf numFmtId="0" fontId="0" fillId="0" borderId="0" xfId="0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Continuous"/>
    </xf>
    <xf numFmtId="0" fontId="5" fillId="0" borderId="8" xfId="0" applyFont="1" applyFill="1" applyBorder="1"/>
    <xf numFmtId="0" fontId="0" fillId="0" borderId="8" xfId="0" applyBorder="1"/>
    <xf numFmtId="2" fontId="0" fillId="0" borderId="0" xfId="0" applyNumberFormat="1" applyFill="1" applyBorder="1"/>
    <xf numFmtId="2" fontId="0" fillId="0" borderId="14" xfId="0" applyNumberFormat="1" applyBorder="1" applyAlignment="1">
      <alignment horizontal="center"/>
    </xf>
    <xf numFmtId="164" fontId="13" fillId="7" borderId="17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65" fontId="0" fillId="7" borderId="3" xfId="0" applyNumberForma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22" xfId="0" applyNumberFormat="1" applyBorder="1" applyAlignment="1">
      <alignment horizontal="center"/>
    </xf>
    <xf numFmtId="164" fontId="13" fillId="7" borderId="24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27" xfId="0" applyNumberFormat="1" applyBorder="1" applyAlignment="1">
      <alignment horizontal="center"/>
    </xf>
    <xf numFmtId="164" fontId="13" fillId="7" borderId="30" xfId="0" applyNumberFormat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164" fontId="0" fillId="7" borderId="11" xfId="0" applyNumberFormat="1" applyFill="1" applyBorder="1" applyAlignment="1">
      <alignment horizontal="center"/>
    </xf>
    <xf numFmtId="164" fontId="0" fillId="7" borderId="24" xfId="0" applyNumberForma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wrapText="1"/>
    </xf>
    <xf numFmtId="165" fontId="0" fillId="0" borderId="0" xfId="0" applyNumberForma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/>
    <xf numFmtId="0" fontId="0" fillId="0" borderId="38" xfId="0" applyBorder="1" applyAlignment="1">
      <alignment vertical="center" wrapText="1"/>
    </xf>
    <xf numFmtId="0" fontId="15" fillId="0" borderId="38" xfId="0" applyFont="1" applyBorder="1" applyAlignment="1">
      <alignment vertical="center" wrapText="1"/>
    </xf>
    <xf numFmtId="10" fontId="9" fillId="0" borderId="0" xfId="0" applyNumberFormat="1" applyFon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0" xfId="0" applyFill="1"/>
    <xf numFmtId="0" fontId="7" fillId="0" borderId="0" xfId="0" applyFont="1" applyBorder="1" applyAlignment="1"/>
    <xf numFmtId="0" fontId="5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1" fillId="0" borderId="0" xfId="0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0" xfId="0" applyFill="1" applyBorder="1" applyAlignment="1"/>
    <xf numFmtId="165" fontId="0" fillId="0" borderId="0" xfId="0" applyNumberFormat="1" applyFill="1" applyBorder="1"/>
    <xf numFmtId="165" fontId="14" fillId="0" borderId="0" xfId="0" applyNumberFormat="1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5" fillId="0" borderId="39" xfId="0" applyFont="1" applyFill="1" applyBorder="1"/>
    <xf numFmtId="0" fontId="5" fillId="0" borderId="39" xfId="0" applyFont="1" applyBorder="1"/>
    <xf numFmtId="165" fontId="0" fillId="7" borderId="1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33" xfId="0" applyNumberFormat="1" applyFill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0" borderId="3" xfId="0" applyBorder="1" applyAlignment="1">
      <alignment wrapText="1"/>
    </xf>
    <xf numFmtId="0" fontId="5" fillId="0" borderId="3" xfId="0" applyFont="1" applyFill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165" fontId="17" fillId="0" borderId="20" xfId="0" applyNumberFormat="1" applyFont="1" applyFill="1" applyBorder="1" applyAlignment="1">
      <alignment horizontal="center"/>
    </xf>
    <xf numFmtId="165" fontId="17" fillId="0" borderId="21" xfId="0" applyNumberFormat="1" applyFont="1" applyFill="1" applyBorder="1" applyAlignment="1">
      <alignment horizontal="center"/>
    </xf>
    <xf numFmtId="165" fontId="17" fillId="0" borderId="3" xfId="0" applyNumberFormat="1" applyFont="1" applyFill="1" applyBorder="1" applyAlignment="1">
      <alignment horizontal="center"/>
    </xf>
    <xf numFmtId="165" fontId="17" fillId="0" borderId="26" xfId="0" applyNumberFormat="1" applyFont="1" applyFill="1" applyBorder="1" applyAlignment="1">
      <alignment horizontal="center"/>
    </xf>
    <xf numFmtId="165" fontId="17" fillId="0" borderId="33" xfId="0" applyNumberFormat="1" applyFont="1" applyFill="1" applyBorder="1" applyAlignment="1">
      <alignment horizontal="center"/>
    </xf>
    <xf numFmtId="165" fontId="17" fillId="0" borderId="34" xfId="0" applyNumberFormat="1" applyFont="1" applyFill="1" applyBorder="1" applyAlignment="1">
      <alignment horizontal="center"/>
    </xf>
    <xf numFmtId="165" fontId="14" fillId="0" borderId="10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center"/>
    </xf>
    <xf numFmtId="165" fontId="14" fillId="0" borderId="3" xfId="0" applyNumberFormat="1" applyFont="1" applyFill="1" applyBorder="1" applyAlignment="1">
      <alignment horizontal="center"/>
    </xf>
    <xf numFmtId="165" fontId="14" fillId="0" borderId="37" xfId="0" applyNumberFormat="1" applyFont="1" applyFill="1" applyBorder="1" applyAlignment="1">
      <alignment horizontal="center"/>
    </xf>
    <xf numFmtId="165" fontId="14" fillId="0" borderId="40" xfId="0" applyNumberFormat="1" applyFont="1" applyFill="1" applyBorder="1" applyAlignment="1">
      <alignment horizontal="center"/>
    </xf>
    <xf numFmtId="165" fontId="17" fillId="0" borderId="18" xfId="0" applyNumberFormat="1" applyFont="1" applyFill="1" applyBorder="1" applyAlignment="1">
      <alignment horizontal="center"/>
    </xf>
    <xf numFmtId="165" fontId="17" fillId="0" borderId="19" xfId="0" applyNumberFormat="1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165" fontId="17" fillId="0" borderId="7" xfId="0" applyNumberFormat="1" applyFont="1" applyFill="1" applyBorder="1" applyAlignment="1">
      <alignment horizontal="center"/>
    </xf>
    <xf numFmtId="165" fontId="17" fillId="0" borderId="25" xfId="0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165" fontId="17" fillId="0" borderId="31" xfId="0" applyNumberFormat="1" applyFont="1" applyFill="1" applyBorder="1" applyAlignment="1">
      <alignment horizontal="center"/>
    </xf>
    <xf numFmtId="165" fontId="17" fillId="0" borderId="32" xfId="0" applyNumberFormat="1" applyFont="1" applyFill="1" applyBorder="1" applyAlignment="1">
      <alignment horizontal="center"/>
    </xf>
    <xf numFmtId="0" fontId="17" fillId="0" borderId="28" xfId="0" applyFont="1" applyFill="1" applyBorder="1" applyAlignment="1">
      <alignment horizontal="center"/>
    </xf>
    <xf numFmtId="165" fontId="14" fillId="0" borderId="36" xfId="0" applyNumberFormat="1" applyFont="1" applyFill="1" applyBorder="1" applyAlignment="1">
      <alignment horizontal="center"/>
    </xf>
    <xf numFmtId="165" fontId="14" fillId="0" borderId="25" xfId="0" applyNumberFormat="1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165" fontId="14" fillId="0" borderId="7" xfId="0" applyNumberFormat="1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2" fontId="0" fillId="0" borderId="0" xfId="0" applyNumberFormat="1"/>
    <xf numFmtId="2" fontId="5" fillId="0" borderId="0" xfId="0" applyNumberFormat="1" applyFont="1" applyFill="1" applyBorder="1"/>
    <xf numFmtId="2" fontId="3" fillId="7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/>
    </xf>
    <xf numFmtId="0" fontId="4" fillId="9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2" fontId="3" fillId="9" borderId="3" xfId="0" applyNumberFormat="1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Continuous" vertical="center"/>
    </xf>
    <xf numFmtId="0" fontId="12" fillId="9" borderId="15" xfId="0" applyFont="1" applyFill="1" applyBorder="1" applyAlignment="1">
      <alignment horizontal="center"/>
    </xf>
    <xf numFmtId="0" fontId="3" fillId="10" borderId="3" xfId="0" applyFont="1" applyFill="1" applyBorder="1" applyAlignment="1">
      <alignment horizontal="center" vertical="center"/>
    </xf>
    <xf numFmtId="2" fontId="3" fillId="10" borderId="3" xfId="0" applyNumberFormat="1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13" fillId="10" borderId="16" xfId="0" applyNumberFormat="1" applyFont="1" applyFill="1" applyBorder="1" applyAlignment="1">
      <alignment horizontal="center" vertical="center"/>
    </xf>
    <xf numFmtId="0" fontId="13" fillId="10" borderId="23" xfId="0" applyNumberFormat="1" applyFont="1" applyFill="1" applyBorder="1" applyAlignment="1">
      <alignment horizontal="center" vertical="center"/>
    </xf>
    <xf numFmtId="0" fontId="13" fillId="10" borderId="29" xfId="0" applyNumberFormat="1" applyFont="1" applyFill="1" applyBorder="1" applyAlignment="1">
      <alignment horizontal="center" vertical="center"/>
    </xf>
    <xf numFmtId="0" fontId="0" fillId="10" borderId="23" xfId="0" applyNumberFormat="1" applyFill="1" applyBorder="1" applyAlignment="1">
      <alignment horizontal="center" vertical="center"/>
    </xf>
    <xf numFmtId="0" fontId="0" fillId="6" borderId="0" xfId="0" applyFill="1" applyBorder="1"/>
    <xf numFmtId="0" fontId="0" fillId="11" borderId="0" xfId="0" applyFill="1" applyBorder="1"/>
    <xf numFmtId="1" fontId="0" fillId="11" borderId="3" xfId="0" applyNumberFormat="1" applyFill="1" applyBorder="1"/>
    <xf numFmtId="1" fontId="0" fillId="6" borderId="3" xfId="0" applyNumberFormat="1" applyFill="1" applyBorder="1"/>
    <xf numFmtId="1" fontId="0" fillId="6" borderId="0" xfId="0" applyNumberFormat="1" applyFill="1"/>
    <xf numFmtId="0" fontId="0" fillId="6" borderId="5" xfId="0" applyFill="1" applyBorder="1" applyAlignment="1"/>
    <xf numFmtId="0" fontId="5" fillId="7" borderId="8" xfId="0" applyFont="1" applyFill="1" applyBorder="1"/>
    <xf numFmtId="0" fontId="5" fillId="7" borderId="5" xfId="0" applyFont="1" applyFill="1" applyBorder="1" applyAlignment="1"/>
    <xf numFmtId="0" fontId="0" fillId="7" borderId="39" xfId="0" applyFill="1" applyBorder="1" applyAlignment="1"/>
    <xf numFmtId="4" fontId="0" fillId="0" borderId="20" xfId="0" applyNumberFormat="1" applyFill="1" applyBorder="1" applyAlignment="1">
      <alignment horizontal="center"/>
    </xf>
    <xf numFmtId="4" fontId="0" fillId="0" borderId="21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4" fontId="0" fillId="0" borderId="41" xfId="0" applyNumberFormat="1" applyFill="1" applyBorder="1" applyAlignment="1">
      <alignment horizontal="center"/>
    </xf>
    <xf numFmtId="4" fontId="0" fillId="0" borderId="33" xfId="0" applyNumberFormat="1" applyFill="1" applyBorder="1" applyAlignment="1">
      <alignment horizontal="center"/>
    </xf>
    <xf numFmtId="4" fontId="0" fillId="0" borderId="42" xfId="0" applyNumberFormat="1" applyFill="1" applyBorder="1" applyAlignment="1">
      <alignment horizontal="center"/>
    </xf>
    <xf numFmtId="4" fontId="0" fillId="0" borderId="10" xfId="0" applyNumberFormat="1" applyFill="1" applyBorder="1" applyAlignment="1">
      <alignment horizontal="center"/>
    </xf>
    <xf numFmtId="4" fontId="0" fillId="12" borderId="3" xfId="0" applyNumberFormat="1" applyFill="1" applyBorder="1" applyAlignment="1">
      <alignment horizontal="center"/>
    </xf>
    <xf numFmtId="0" fontId="5" fillId="12" borderId="39" xfId="0" applyFont="1" applyFill="1" applyBorder="1"/>
    <xf numFmtId="4" fontId="0" fillId="12" borderId="20" xfId="0" applyNumberFormat="1" applyFill="1" applyBorder="1" applyAlignment="1">
      <alignment horizontal="center"/>
    </xf>
    <xf numFmtId="4" fontId="0" fillId="12" borderId="33" xfId="0" applyNumberFormat="1" applyFill="1" applyBorder="1" applyAlignment="1">
      <alignment horizontal="center"/>
    </xf>
    <xf numFmtId="4" fontId="0" fillId="12" borderId="10" xfId="0" applyNumberFormat="1" applyFill="1" applyBorder="1" applyAlignment="1">
      <alignment horizontal="center"/>
    </xf>
    <xf numFmtId="0" fontId="5" fillId="12" borderId="3" xfId="0" applyFont="1" applyFill="1" applyBorder="1"/>
    <xf numFmtId="0" fontId="0" fillId="12" borderId="39" xfId="0" applyFill="1" applyBorder="1" applyAlignment="1">
      <alignment horizontal="center"/>
    </xf>
    <xf numFmtId="165" fontId="0" fillId="12" borderId="21" xfId="0" applyNumberFormat="1" applyFill="1" applyBorder="1" applyAlignment="1">
      <alignment horizontal="center"/>
    </xf>
    <xf numFmtId="165" fontId="0" fillId="12" borderId="41" xfId="0" applyNumberFormat="1" applyFill="1" applyBorder="1" applyAlignment="1">
      <alignment horizontal="center"/>
    </xf>
    <xf numFmtId="165" fontId="0" fillId="12" borderId="42" xfId="0" applyNumberFormat="1" applyFill="1" applyBorder="1" applyAlignment="1">
      <alignment horizontal="center"/>
    </xf>
    <xf numFmtId="165" fontId="0" fillId="12" borderId="10" xfId="0" applyNumberFormat="1" applyFill="1" applyBorder="1" applyAlignment="1">
      <alignment horizontal="center"/>
    </xf>
    <xf numFmtId="165" fontId="0" fillId="12" borderId="3" xfId="0" applyNumberFormat="1" applyFill="1" applyBorder="1" applyAlignment="1">
      <alignment horizontal="center"/>
    </xf>
    <xf numFmtId="164" fontId="0" fillId="0" borderId="38" xfId="0" applyNumberFormat="1" applyBorder="1" applyAlignment="1">
      <alignment vertical="center" wrapText="1"/>
    </xf>
    <xf numFmtId="2" fontId="0" fillId="0" borderId="38" xfId="0" applyNumberForma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6" borderId="0" xfId="0" applyFont="1" applyFill="1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" fillId="9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5" fillId="0" borderId="46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178" fontId="0" fillId="6" borderId="5" xfId="0" applyNumberFormat="1" applyFill="1" applyBorder="1" applyAlignment="1"/>
  </cellXfs>
  <cellStyles count="1">
    <cellStyle name="Normal" xfId="0" builtinId="0"/>
  </cellStyles>
  <dxfs count="21">
    <dxf>
      <font>
        <color rgb="FF00B050"/>
      </font>
    </dxf>
    <dxf>
      <font>
        <color rgb="FF00B050"/>
      </font>
    </dxf>
    <dxf>
      <font>
        <color rgb="FF00B050"/>
      </font>
      <numFmt numFmtId="0" formatCode="General"/>
    </dxf>
    <dxf>
      <font>
        <color rgb="FF00B050"/>
      </font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numFmt numFmtId="0" formatCode="General"/>
    </dxf>
    <dxf>
      <font>
        <color rgb="FF00B050"/>
      </font>
      <numFmt numFmtId="0" formatCode="General"/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numFmt numFmtId="0" formatCode="General"/>
    </dxf>
    <dxf>
      <font>
        <color rgb="FF00B050"/>
      </font>
      <numFmt numFmtId="0" formatCode="General"/>
    </dxf>
    <dxf>
      <font>
        <strike val="0"/>
        <color rgb="FF00B050"/>
      </font>
    </dxf>
    <dxf>
      <font>
        <color rgb="FF92D050"/>
      </font>
    </dxf>
    <dxf>
      <font>
        <color rgb="FF00B050"/>
      </font>
    </dxf>
    <dxf>
      <font>
        <color rgb="FF92D050"/>
      </font>
    </dxf>
    <dxf>
      <font>
        <color rgb="FF00B050"/>
      </font>
    </dxf>
    <dxf>
      <font>
        <color rgb="FF92D050"/>
      </font>
    </dxf>
    <dxf>
      <font>
        <color rgb="FF00B050"/>
      </font>
      <numFmt numFmtId="2" formatCode="0.00"/>
    </dxf>
    <dxf>
      <font>
        <color rgb="FF00B050"/>
      </font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Jeanjx calcul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'calcul cuveC'!$E$26:$I$26</c:f>
              <c:strCache>
                <c:ptCount val="1"/>
                <c:pt idx="0">
                  <c:v>selon calcul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0.39659522344816128"/>
                  <c:y val="-5.7256822635870216E-2"/>
                </c:manualLayout>
              </c:layout>
              <c:numFmt formatCode="General" sourceLinked="0"/>
            </c:trendlineLbl>
          </c:trendline>
          <c:xVal>
            <c:numRef>
              <c:f>'calcul cuveC'!$D$28:$D$277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cuveC'!$G$28:$G$275</c:f>
              <c:numCache>
                <c:formatCode>0.000</c:formatCode>
                <c:ptCount val="248"/>
                <c:pt idx="0">
                  <c:v>1.1031137257109355E-2</c:v>
                </c:pt>
                <c:pt idx="1">
                  <c:v>3.1337801471744295E-2</c:v>
                </c:pt>
                <c:pt idx="2">
                  <c:v>5.7746352951506034E-2</c:v>
                </c:pt>
                <c:pt idx="3">
                  <c:v>8.9114328668031484E-2</c:v>
                </c:pt>
                <c:pt idx="4">
                  <c:v>0.12477618518456515</c:v>
                </c:pt>
                <c:pt idx="5">
                  <c:v>0.1642792573523727</c:v>
                </c:pt>
                <c:pt idx="6">
                  <c:v>0.20728851649489366</c:v>
                </c:pt>
                <c:pt idx="7">
                  <c:v>0.253542221595283</c:v>
                </c:pt>
                <c:pt idx="8">
                  <c:v>0.30282801043032281</c:v>
                </c:pt>
                <c:pt idx="9">
                  <c:v>0.35496869299875516</c:v>
                </c:pt>
                <c:pt idx="10">
                  <c:v>0.40981319821133827</c:v>
                </c:pt>
                <c:pt idx="11">
                  <c:v>0.46723049060299865</c:v>
                </c:pt>
                <c:pt idx="12">
                  <c:v>0.52710530896220886</c:v>
                </c:pt>
                <c:pt idx="13">
                  <c:v>0.58933507914017513</c:v>
                </c:pt>
                <c:pt idx="14">
                  <c:v>0.6538276145599119</c:v>
                </c:pt>
                <c:pt idx="15">
                  <c:v>0.72049936303835727</c:v>
                </c:pt>
                <c:pt idx="16">
                  <c:v>0.78927404329923312</c:v>
                </c:pt>
                <c:pt idx="17">
                  <c:v>0.86008156621808185</c:v>
                </c:pt>
                <c:pt idx="18">
                  <c:v>0.93285716848483924</c:v>
                </c:pt>
                <c:pt idx="19">
                  <c:v>1.0075407076457907</c:v>
                </c:pt>
                <c:pt idx="20">
                  <c:v>1.0840760817341859</c:v>
                </c:pt>
                <c:pt idx="21">
                  <c:v>1.1624107464688236</c:v>
                </c:pt>
                <c:pt idx="22">
                  <c:v>1.2424953098423244</c:v>
                </c:pt>
                <c:pt idx="23">
                  <c:v>1.3242831888038402</c:v>
                </c:pt>
                <c:pt idx="24">
                  <c:v>1.4077303162851427</c:v>
                </c:pt>
                <c:pt idx="25">
                  <c:v>1.4927948894310163</c:v>
                </c:pt>
                <c:pt idx="26">
                  <c:v>1.5794371518468258</c:v>
                </c:pt>
                <c:pt idx="27">
                  <c:v>1.6676192041532754</c:v>
                </c:pt>
                <c:pt idx="28">
                  <c:v>1.7573048382694336</c:v>
                </c:pt>
                <c:pt idx="29">
                  <c:v>1.8484593917202234</c:v>
                </c:pt>
                <c:pt idx="30">
                  <c:v>1.9410496189486028</c:v>
                </c:pt>
                <c:pt idx="31">
                  <c:v>2.0350435771520199</c:v>
                </c:pt>
                <c:pt idx="32">
                  <c:v>2.1304105245917317</c:v>
                </c:pt>
                <c:pt idx="33">
                  <c:v>2.2271208296674883</c:v>
                </c:pt>
                <c:pt idx="34">
                  <c:v>2.3251458893277879</c:v>
                </c:pt>
                <c:pt idx="35">
                  <c:v>2.4244580556117183</c:v>
                </c:pt>
                <c:pt idx="36">
                  <c:v>2.5250305693031891</c:v>
                </c:pt>
                <c:pt idx="37">
                  <c:v>2.6268374998305024</c:v>
                </c:pt>
                <c:pt idx="38">
                  <c:v>2.7298536906702267</c:v>
                </c:pt>
                <c:pt idx="39">
                  <c:v>2.8340547096191377</c:v>
                </c:pt>
                <c:pt idx="40">
                  <c:v>2.9394168033858747</c:v>
                </c:pt>
                <c:pt idx="41">
                  <c:v>3.0459168560275858</c:v>
                </c:pt>
                <c:pt idx="42">
                  <c:v>3.1535323508192987</c:v>
                </c:pt>
                <c:pt idx="43">
                  <c:v>3.2622413351965225</c:v>
                </c:pt>
                <c:pt idx="44">
                  <c:v>3.3720223884566325</c:v>
                </c:pt>
                <c:pt idx="45">
                  <c:v>3.4828545919431009</c:v>
                </c:pt>
                <c:pt idx="46">
                  <c:v>3.5947175014696517</c:v>
                </c:pt>
                <c:pt idx="47">
                  <c:v>3.7075911217699038</c:v>
                </c:pt>
                <c:pt idx="48">
                  <c:v>3.821455882782621</c:v>
                </c:pt>
                <c:pt idx="49">
                  <c:v>3.936292617604038</c:v>
                </c:pt>
                <c:pt idx="50">
                  <c:v>4.0520825419572901</c:v>
                </c:pt>
                <c:pt idx="51">
                  <c:v>4.1688072350450893</c:v>
                </c:pt>
                <c:pt idx="52">
                  <c:v>4.2864486216660067</c:v>
                </c:pt>
                <c:pt idx="53">
                  <c:v>4.4049889554870765</c:v>
                </c:pt>
                <c:pt idx="54">
                  <c:v>4.5244108033763997</c:v>
                </c:pt>
                <c:pt idx="55">
                  <c:v>4.6446970307090139</c:v>
                </c:pt>
                <c:pt idx="56">
                  <c:v>4.7658307875677774</c:v>
                </c:pt>
                <c:pt idx="57">
                  <c:v>4.8877954957686587</c:v>
                </c:pt>
                <c:pt idx="58">
                  <c:v>5.0105748366463416</c:v>
                </c:pt>
                <c:pt idx="59">
                  <c:v>5.1341527395421531</c:v>
                </c:pt>
                <c:pt idx="60">
                  <c:v>5.2585133709415572</c:v>
                </c:pt>
                <c:pt idx="61">
                  <c:v>5.3836411242132129</c:v>
                </c:pt>
                <c:pt idx="62">
                  <c:v>5.5095206099058061</c:v>
                </c:pt>
                <c:pt idx="63">
                  <c:v>5.6361366465627309</c:v>
                </c:pt>
                <c:pt idx="64">
                  <c:v>5.7634742520180726</c:v>
                </c:pt>
                <c:pt idx="65">
                  <c:v>5.8915186351403994</c:v>
                </c:pt>
                <c:pt idx="66">
                  <c:v>6.0202551879936932</c:v>
                </c:pt>
                <c:pt idx="67">
                  <c:v>6.1496694783872252</c:v>
                </c:pt>
                <c:pt idx="68">
                  <c:v>6.2797472427884307</c:v>
                </c:pt>
                <c:pt idx="69">
                  <c:v>6.4104743795749526</c:v>
                </c:pt>
                <c:pt idx="70">
                  <c:v>6.5418369426037541</c:v>
                </c:pt>
                <c:pt idx="71">
                  <c:v>6.6738211350770476</c:v>
                </c:pt>
                <c:pt idx="72">
                  <c:v>6.8064133036862184</c:v>
                </c:pt>
                <c:pt idx="73">
                  <c:v>6.9395999330163507</c:v>
                </c:pt>
                <c:pt idx="74">
                  <c:v>7.0733676401952401</c:v>
                </c:pt>
                <c:pt idx="75">
                  <c:v>7.2077031697719161</c:v>
                </c:pt>
                <c:pt idx="76">
                  <c:v>7.3425933888108617</c:v>
                </c:pt>
                <c:pt idx="77">
                  <c:v>7.4780252821889315</c:v>
                </c:pt>
                <c:pt idx="78">
                  <c:v>7.6139859480830143</c:v>
                </c:pt>
                <c:pt idx="79">
                  <c:v>7.7504625936371987</c:v>
                </c:pt>
                <c:pt idx="80">
                  <c:v>7.8874425307990519</c:v>
                </c:pt>
                <c:pt idx="81">
                  <c:v>8.0249131723151912</c:v>
                </c:pt>
                <c:pt idx="82">
                  <c:v>8.1628620278771002</c:v>
                </c:pt>
                <c:pt idx="83">
                  <c:v>8.301276700408609</c:v>
                </c:pt>
                <c:pt idx="84">
                  <c:v>8.4401448824870808</c:v>
                </c:pt>
                <c:pt idx="85">
                  <c:v>8.5794543528907994</c:v>
                </c:pt>
                <c:pt idx="86">
                  <c:v>8.7191929732655549</c:v>
                </c:pt>
                <c:pt idx="87">
                  <c:v>8.8593486849037699</c:v>
                </c:pt>
                <c:pt idx="88">
                  <c:v>8.9999095056300344</c:v>
                </c:pt>
                <c:pt idx="89">
                  <c:v>9.1408635267871379</c:v>
                </c:pt>
                <c:pt idx="90">
                  <c:v>9.2821989103171347</c:v>
                </c:pt>
                <c:pt idx="91">
                  <c:v>9.423903885932198</c:v>
                </c:pt>
                <c:pt idx="92">
                  <c:v>9.5659667483704443</c:v>
                </c:pt>
                <c:pt idx="93">
                  <c:v>9.7083758547320009</c:v>
                </c:pt>
                <c:pt idx="94">
                  <c:v>9.8511196218909802</c:v>
                </c:pt>
                <c:pt idx="95">
                  <c:v>9.9941865239792236</c:v>
                </c:pt>
                <c:pt idx="96">
                  <c:v>10.137565089937805</c:v>
                </c:pt>
                <c:pt idx="97">
                  <c:v>10.281243901132646</c:v>
                </c:pt>
                <c:pt idx="98">
                  <c:v>10.425211589030642</c:v>
                </c:pt>
                <c:pt idx="99">
                  <c:v>10.569456832932897</c:v>
                </c:pt>
                <c:pt idx="100">
                  <c:v>10.713968357761928</c:v>
                </c:pt>
                <c:pt idx="101">
                  <c:v>10.858734931899683</c:v>
                </c:pt>
                <c:pt idx="102">
                  <c:v>11.003745365073492</c:v>
                </c:pt>
                <c:pt idx="103">
                  <c:v>11.148988506287154</c:v>
                </c:pt>
                <c:pt idx="104">
                  <c:v>11.294453241794454</c:v>
                </c:pt>
                <c:pt idx="105">
                  <c:v>11.440128493112569</c:v>
                </c:pt>
                <c:pt idx="106">
                  <c:v>11.586003215072839</c:v>
                </c:pt>
                <c:pt idx="107">
                  <c:v>11.732066393906633</c:v>
                </c:pt>
                <c:pt idx="108">
                  <c:v>11.878307045363922</c:v>
                </c:pt>
                <c:pt idx="109">
                  <c:v>12.024714212862442</c:v>
                </c:pt>
                <c:pt idx="110">
                  <c:v>12.171276965665255</c:v>
                </c:pt>
                <c:pt idx="111">
                  <c:v>12.317984397084725</c:v>
                </c:pt>
                <c:pt idx="112">
                  <c:v>12.464825622710826</c:v>
                </c:pt>
                <c:pt idx="113">
                  <c:v>12.611789778661986</c:v>
                </c:pt>
                <c:pt idx="114">
                  <c:v>12.75886601985642</c:v>
                </c:pt>
                <c:pt idx="115">
                  <c:v>12.906043518302257</c:v>
                </c:pt>
                <c:pt idx="116">
                  <c:v>13.053311461404649</c:v>
                </c:pt>
                <c:pt idx="117">
                  <c:v>13.20065905028804</c:v>
                </c:pt>
                <c:pt idx="118">
                  <c:v>13.348075498131994</c:v>
                </c:pt>
                <c:pt idx="119">
                  <c:v>13.495550028518821</c:v>
                </c:pt>
                <c:pt idx="120">
                  <c:v>13.643071873791394</c:v>
                </c:pt>
                <c:pt idx="121">
                  <c:v>13.790630273419518</c:v>
                </c:pt>
                <c:pt idx="122">
                  <c:v>13.938214472373213</c:v>
                </c:pt>
                <c:pt idx="123">
                  <c:v>14.085813719501378</c:v>
                </c:pt>
                <c:pt idx="124">
                  <c:v>14.233417265914195</c:v>
                </c:pt>
                <c:pt idx="125">
                  <c:v>14.38101436336774</c:v>
                </c:pt>
                <c:pt idx="126">
                  <c:v>14.52859426264922</c:v>
                </c:pt>
                <c:pt idx="127">
                  <c:v>14.676146211961258</c:v>
                </c:pt>
                <c:pt idx="128">
                  <c:v>14.823659455303702</c:v>
                </c:pt>
                <c:pt idx="129">
                  <c:v>14.971123230851287</c:v>
                </c:pt>
                <c:pt idx="130">
                  <c:v>15.118526769325724</c:v>
                </c:pt>
                <c:pt idx="131">
                  <c:v>15.265859292360451</c:v>
                </c:pt>
                <c:pt idx="132">
                  <c:v>15.413110010856551</c:v>
                </c:pt>
                <c:pt idx="133">
                  <c:v>15.56026812332815</c:v>
                </c:pt>
                <c:pt idx="134">
                  <c:v>15.707322814235674</c:v>
                </c:pt>
                <c:pt idx="135">
                  <c:v>15.854263252305223</c:v>
                </c:pt>
                <c:pt idx="136">
                  <c:v>16.001078588832421</c:v>
                </c:pt>
                <c:pt idx="137">
                  <c:v>16.147757955968913</c:v>
                </c:pt>
                <c:pt idx="138">
                  <c:v>16.294290464989793</c:v>
                </c:pt>
                <c:pt idx="139">
                  <c:v>16.44066520454005</c:v>
                </c:pt>
                <c:pt idx="140">
                  <c:v>16.586871238858173</c:v>
                </c:pt>
                <c:pt idx="141">
                  <c:v>16.732897605975023</c:v>
                </c:pt>
                <c:pt idx="142">
                  <c:v>16.87873331588586</c:v>
                </c:pt>
                <c:pt idx="143">
                  <c:v>17.024367348693577</c:v>
                </c:pt>
                <c:pt idx="144">
                  <c:v>17.169788652720911</c:v>
                </c:pt>
                <c:pt idx="145">
                  <c:v>17.314986142589447</c:v>
                </c:pt>
                <c:pt idx="146">
                  <c:v>17.459948697263144</c:v>
                </c:pt>
                <c:pt idx="147">
                  <c:v>17.604665158053944</c:v>
                </c:pt>
                <c:pt idx="148">
                  <c:v>17.74912432658703</c:v>
                </c:pt>
                <c:pt idx="149">
                  <c:v>17.893314962723075</c:v>
                </c:pt>
                <c:pt idx="150">
                  <c:v>18.037225782434849</c:v>
                </c:pt>
                <c:pt idx="151">
                  <c:v>18.180845455635321</c:v>
                </c:pt>
                <c:pt idx="152">
                  <c:v>18.324162603954321</c:v>
                </c:pt>
                <c:pt idx="153">
                  <c:v>18.467165798460591</c:v>
                </c:pt>
                <c:pt idx="154">
                  <c:v>18.609843557326116</c:v>
                </c:pt>
                <c:pt idx="155">
                  <c:v>18.752184343429168</c:v>
                </c:pt>
                <c:pt idx="156">
                  <c:v>18.894176561892614</c:v>
                </c:pt>
                <c:pt idx="157">
                  <c:v>19.03580855755359</c:v>
                </c:pt>
                <c:pt idx="158">
                  <c:v>19.177068612360632</c:v>
                </c:pt>
                <c:pt idx="159">
                  <c:v>19.317944942694091</c:v>
                </c:pt>
                <c:pt idx="160">
                  <c:v>19.458425696605289</c:v>
                </c:pt>
                <c:pt idx="161">
                  <c:v>19.598498950969852</c:v>
                </c:pt>
                <c:pt idx="162">
                  <c:v>19.738152708550189</c:v>
                </c:pt>
                <c:pt idx="163">
                  <c:v>19.877374894961878</c:v>
                </c:pt>
                <c:pt idx="164">
                  <c:v>20.016153355538389</c:v>
                </c:pt>
                <c:pt idx="165">
                  <c:v>20.154475852088208</c:v>
                </c:pt>
                <c:pt idx="166">
                  <c:v>20.292330059538131</c:v>
                </c:pt>
                <c:pt idx="167">
                  <c:v>20.429703562455998</c:v>
                </c:pt>
                <c:pt idx="168">
                  <c:v>20.566583851445728</c:v>
                </c:pt>
                <c:pt idx="169">
                  <c:v>20.702958319407156</c:v>
                </c:pt>
                <c:pt idx="170">
                  <c:v>20.838814257652462</c:v>
                </c:pt>
                <c:pt idx="171">
                  <c:v>20.974138851870656</c:v>
                </c:pt>
                <c:pt idx="172">
                  <c:v>21.108919177930847</c:v>
                </c:pt>
                <c:pt idx="173">
                  <c:v>21.243142197514324</c:v>
                </c:pt>
                <c:pt idx="174">
                  <c:v>21.376794753565051</c:v>
                </c:pt>
                <c:pt idx="175">
                  <c:v>21.509863565546976</c:v>
                </c:pt>
                <c:pt idx="176">
                  <c:v>21.642335224496208</c:v>
                </c:pt>
                <c:pt idx="177">
                  <c:v>21.774196187854766</c:v>
                </c:pt>
                <c:pt idx="178">
                  <c:v>21.905432774071944</c:v>
                </c:pt>
                <c:pt idx="179">
                  <c:v>22.036031156958032</c:v>
                </c:pt>
                <c:pt idx="180">
                  <c:v>22.165977359774072</c:v>
                </c:pt>
                <c:pt idx="181">
                  <c:v>22.295257249039967</c:v>
                </c:pt>
                <c:pt idx="182">
                  <c:v>22.423856528041895</c:v>
                </c:pt>
                <c:pt idx="183">
                  <c:v>22.551760730018291</c:v>
                </c:pt>
                <c:pt idx="184">
                  <c:v>22.678955211002126</c:v>
                </c:pt>
                <c:pt idx="185">
                  <c:v>22.805425142295128</c:v>
                </c:pt>
                <c:pt idx="186">
                  <c:v>22.931155502547611</c:v>
                </c:pt>
                <c:pt idx="187">
                  <c:v>23.05613106941524</c:v>
                </c:pt>
                <c:pt idx="188">
                  <c:v>23.180336410761562</c:v>
                </c:pt>
                <c:pt idx="189">
                  <c:v>23.303755875372083</c:v>
                </c:pt>
                <c:pt idx="190">
                  <c:v>23.426373583142926</c:v>
                </c:pt>
                <c:pt idx="191">
                  <c:v>23.548173414703147</c:v>
                </c:pt>
                <c:pt idx="192">
                  <c:v>23.669139000426341</c:v>
                </c:pt>
                <c:pt idx="193">
                  <c:v>23.789253708782454</c:v>
                </c:pt>
                <c:pt idx="194">
                  <c:v>23.908500633976189</c:v>
                </c:pt>
                <c:pt idx="195">
                  <c:v>24.026862582812694</c:v>
                </c:pt>
                <c:pt idx="196">
                  <c:v>24.144322060725358</c:v>
                </c:pt>
                <c:pt idx="197">
                  <c:v>24.260861256893531</c:v>
                </c:pt>
                <c:pt idx="198">
                  <c:v>24.376462028370341</c:v>
                </c:pt>
                <c:pt idx="199">
                  <c:v>24.491105883132114</c:v>
                </c:pt>
                <c:pt idx="200">
                  <c:v>24.604773961950837</c:v>
                </c:pt>
                <c:pt idx="201">
                  <c:v>24.717447018980241</c:v>
                </c:pt>
                <c:pt idx="202">
                  <c:v>24.829105400932917</c:v>
                </c:pt>
                <c:pt idx="203">
                  <c:v>24.939729024711898</c:v>
                </c:pt>
                <c:pt idx="204">
                  <c:v>25.049297353342816</c:v>
                </c:pt>
                <c:pt idx="205">
                  <c:v>25.157789370034415</c:v>
                </c:pt>
                <c:pt idx="206">
                  <c:v>25.265183550172697</c:v>
                </c:pt>
                <c:pt idx="207">
                  <c:v>25.371457831029076</c:v>
                </c:pt>
                <c:pt idx="208">
                  <c:v>25.476589578933122</c:v>
                </c:pt>
                <c:pt idx="209">
                  <c:v>25.580555553627114</c:v>
                </c:pt>
                <c:pt idx="210">
                  <c:v>25.683331869479101</c:v>
                </c:pt>
                <c:pt idx="211">
                  <c:v>25.784893953185467</c:v>
                </c:pt>
                <c:pt idx="212">
                  <c:v>25.885216497538739</c:v>
                </c:pt>
                <c:pt idx="213">
                  <c:v>25.984273410772396</c:v>
                </c:pt>
                <c:pt idx="214">
                  <c:v>26.082037760917864</c:v>
                </c:pt>
                <c:pt idx="215">
                  <c:v>26.178481714518014</c:v>
                </c:pt>
                <c:pt idx="216">
                  <c:v>26.273576468932713</c:v>
                </c:pt>
                <c:pt idx="217">
                  <c:v>26.367292177341298</c:v>
                </c:pt>
                <c:pt idx="218">
                  <c:v>26.459597865388599</c:v>
                </c:pt>
                <c:pt idx="219">
                  <c:v>26.550461338229006</c:v>
                </c:pt>
                <c:pt idx="220">
                  <c:v>26.639849076487749</c:v>
                </c:pt>
                <c:pt idx="221">
                  <c:v>26.727726119368999</c:v>
                </c:pt>
                <c:pt idx="222">
                  <c:v>26.814055932780981</c:v>
                </c:pt>
                <c:pt idx="223">
                  <c:v>26.898800259899765</c:v>
                </c:pt>
                <c:pt idx="224">
                  <c:v>26.981918951027804</c:v>
                </c:pt>
                <c:pt idx="225">
                  <c:v>27.063369768885604</c:v>
                </c:pt>
                <c:pt idx="226">
                  <c:v>27.143108164554274</c:v>
                </c:pt>
                <c:pt idx="227">
                  <c:v>27.221087018094654</c:v>
                </c:pt>
                <c:pt idx="228">
                  <c:v>27.297256336308539</c:v>
                </c:pt>
                <c:pt idx="229">
                  <c:v>27.371562898040469</c:v>
                </c:pt>
                <c:pt idx="230">
                  <c:v>27.443949834645494</c:v>
                </c:pt>
                <c:pt idx="231">
                  <c:v>27.514356129474301</c:v>
                </c:pt>
                <c:pt idx="232">
                  <c:v>27.582716015010554</c:v>
                </c:pt>
                <c:pt idx="233">
                  <c:v>27.64895823895921</c:v>
                </c:pt>
                <c:pt idx="234">
                  <c:v>27.71300516006751</c:v>
                </c:pt>
                <c:pt idx="235">
                  <c:v>27.77477161905378</c:v>
                </c:pt>
                <c:pt idx="236">
                  <c:v>27.834163506893884</c:v>
                </c:pt>
                <c:pt idx="237">
                  <c:v>27.891075917025606</c:v>
                </c:pt>
                <c:pt idx="238">
                  <c:v>27.945390711164439</c:v>
                </c:pt>
                <c:pt idx="239">
                  <c:v>27.996973234380597</c:v>
                </c:pt>
                <c:pt idx="240">
                  <c:v>28.045667752592944</c:v>
                </c:pt>
                <c:pt idx="241">
                  <c:v>28.091290889706276</c:v>
                </c:pt>
                <c:pt idx="242">
                  <c:v>28.133621766849224</c:v>
                </c:pt>
                <c:pt idx="243">
                  <c:v>28.172386335732295</c:v>
                </c:pt>
                <c:pt idx="244">
                  <c:v>28.207230565629139</c:v>
                </c:pt>
                <c:pt idx="245">
                  <c:v>28.23766948409413</c:v>
                </c:pt>
                <c:pt idx="246">
                  <c:v>28.262973380888013</c:v>
                </c:pt>
                <c:pt idx="247">
                  <c:v>28.281826615533024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10400"/>
        <c:axId val="94724864"/>
      </c:scatterChart>
      <c:valAx>
        <c:axId val="94710400"/>
        <c:scaling>
          <c:orientation val="minMax"/>
        </c:scaling>
        <c:delete val="0"/>
        <c:axPos val="b"/>
        <c:title>
          <c:layout/>
          <c:overlay val="0"/>
        </c:title>
        <c:numFmt formatCode="0.00" sourceLinked="1"/>
        <c:majorTickMark val="out"/>
        <c:minorTickMark val="none"/>
        <c:tickLblPos val="nextTo"/>
        <c:crossAx val="94724864"/>
        <c:crosses val="autoZero"/>
        <c:crossBetween val="midCat"/>
      </c:valAx>
      <c:valAx>
        <c:axId val="94724864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947104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calcul</a:t>
            </a:r>
            <a:r>
              <a:rPr lang="fr-FR" baseline="0"/>
              <a:t> supervision</a:t>
            </a:r>
          </a:p>
        </c:rich>
      </c:tx>
      <c:layout>
        <c:manualLayout>
          <c:xMode val="edge"/>
          <c:yMode val="edge"/>
          <c:x val="0.22679907900771118"/>
          <c:y val="1.50915564326174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18746012169738"/>
          <c:y val="0.17016191947013962"/>
          <c:w val="0.78949913589836807"/>
          <c:h val="0.6187205655240490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0.29171584068258372"/>
                  <c:y val="-8.9281790826155491E-2"/>
                </c:manualLayout>
              </c:layout>
              <c:numFmt formatCode="General" sourceLinked="0"/>
            </c:trendlineLbl>
          </c:trendline>
          <c:xVal>
            <c:numRef>
              <c:f>'calcul cuveP'!$O$28:$O$277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cuveP'!$P$28:$P$277</c:f>
              <c:numCache>
                <c:formatCode>#,##0.00</c:formatCode>
                <c:ptCount val="230"/>
                <c:pt idx="0">
                  <c:v>-0.12931999999999999</c:v>
                </c:pt>
                <c:pt idx="1">
                  <c:v>-7.7287999999999982E-2</c:v>
                </c:pt>
                <c:pt idx="2">
                  <c:v>-2.3915999999999993E-2</c:v>
                </c:pt>
                <c:pt idx="3">
                  <c:v>3.0784000000000034E-2</c:v>
                </c:pt>
                <c:pt idx="4">
                  <c:v>8.6799999999999988E-2</c:v>
                </c:pt>
                <c:pt idx="5">
                  <c:v>0.14411999999999997</c:v>
                </c:pt>
                <c:pt idx="6">
                  <c:v>0.20273200000000002</c:v>
                </c:pt>
                <c:pt idx="7">
                  <c:v>0.26262400000000002</c:v>
                </c:pt>
                <c:pt idx="8">
                  <c:v>0.32378400000000002</c:v>
                </c:pt>
                <c:pt idx="9">
                  <c:v>0.38620000000000004</c:v>
                </c:pt>
                <c:pt idx="10">
                  <c:v>0.44986000000000009</c:v>
                </c:pt>
                <c:pt idx="11">
                  <c:v>0.5147520000000001</c:v>
                </c:pt>
                <c:pt idx="12">
                  <c:v>0.58086400000000005</c:v>
                </c:pt>
                <c:pt idx="13">
                  <c:v>0.64818400000000009</c:v>
                </c:pt>
                <c:pt idx="14">
                  <c:v>0.71670000000000011</c:v>
                </c:pt>
                <c:pt idx="15">
                  <c:v>0.78639999999999999</c:v>
                </c:pt>
                <c:pt idx="16">
                  <c:v>0.85727200000000026</c:v>
                </c:pt>
                <c:pt idx="17">
                  <c:v>0.92930399999999991</c:v>
                </c:pt>
                <c:pt idx="18">
                  <c:v>1.0024839999999999</c:v>
                </c:pt>
                <c:pt idx="19">
                  <c:v>1.0768000000000002</c:v>
                </c:pt>
                <c:pt idx="20">
                  <c:v>1.1522400000000002</c:v>
                </c:pt>
                <c:pt idx="21">
                  <c:v>1.2287920000000001</c:v>
                </c:pt>
                <c:pt idx="22">
                  <c:v>1.3064440000000002</c:v>
                </c:pt>
                <c:pt idx="23">
                  <c:v>1.385184</c:v>
                </c:pt>
                <c:pt idx="24">
                  <c:v>1.4650000000000001</c:v>
                </c:pt>
                <c:pt idx="25">
                  <c:v>1.5458800000000001</c:v>
                </c:pt>
                <c:pt idx="26">
                  <c:v>1.6278120000000003</c:v>
                </c:pt>
                <c:pt idx="27">
                  <c:v>1.7107840000000003</c:v>
                </c:pt>
                <c:pt idx="28">
                  <c:v>1.7947840000000002</c:v>
                </c:pt>
                <c:pt idx="29">
                  <c:v>1.8798000000000001</c:v>
                </c:pt>
                <c:pt idx="30">
                  <c:v>1.9658200000000001</c:v>
                </c:pt>
                <c:pt idx="31">
                  <c:v>2.052832</c:v>
                </c:pt>
                <c:pt idx="32">
                  <c:v>2.1408239999999998</c:v>
                </c:pt>
                <c:pt idx="33">
                  <c:v>2.229784</c:v>
                </c:pt>
                <c:pt idx="34">
                  <c:v>2.3196999999999997</c:v>
                </c:pt>
                <c:pt idx="35">
                  <c:v>2.4105599999999998</c:v>
                </c:pt>
                <c:pt idx="36">
                  <c:v>2.5023519999999997</c:v>
                </c:pt>
                <c:pt idx="37">
                  <c:v>2.5950639999999998</c:v>
                </c:pt>
                <c:pt idx="38">
                  <c:v>2.6886839999999999</c:v>
                </c:pt>
                <c:pt idx="39">
                  <c:v>2.7831999999999999</c:v>
                </c:pt>
                <c:pt idx="40">
                  <c:v>2.8785999999999996</c:v>
                </c:pt>
                <c:pt idx="41">
                  <c:v>2.974872</c:v>
                </c:pt>
                <c:pt idx="42">
                  <c:v>3.0720039999999997</c:v>
                </c:pt>
                <c:pt idx="43">
                  <c:v>3.1699839999999999</c:v>
                </c:pt>
                <c:pt idx="44">
                  <c:v>3.2688000000000001</c:v>
                </c:pt>
                <c:pt idx="45">
                  <c:v>3.3684400000000001</c:v>
                </c:pt>
                <c:pt idx="46">
                  <c:v>3.4688919999999994</c:v>
                </c:pt>
                <c:pt idx="47">
                  <c:v>3.5701439999999995</c:v>
                </c:pt>
                <c:pt idx="48">
                  <c:v>3.6721840000000001</c:v>
                </c:pt>
                <c:pt idx="49">
                  <c:v>3.7749999999999999</c:v>
                </c:pt>
                <c:pt idx="50">
                  <c:v>3.8785799999999999</c:v>
                </c:pt>
                <c:pt idx="51">
                  <c:v>3.9829120000000002</c:v>
                </c:pt>
                <c:pt idx="52">
                  <c:v>4.0879840000000005</c:v>
                </c:pt>
                <c:pt idx="53">
                  <c:v>4.1937840000000008</c:v>
                </c:pt>
                <c:pt idx="54">
                  <c:v>4.3003000000000009</c:v>
                </c:pt>
                <c:pt idx="55">
                  <c:v>4.4075200000000008</c:v>
                </c:pt>
                <c:pt idx="56">
                  <c:v>4.5154320000000006</c:v>
                </c:pt>
                <c:pt idx="57">
                  <c:v>4.6240240000000004</c:v>
                </c:pt>
                <c:pt idx="58">
                  <c:v>4.7332839999999994</c:v>
                </c:pt>
                <c:pt idx="59">
                  <c:v>4.8432000000000004</c:v>
                </c:pt>
                <c:pt idx="60">
                  <c:v>4.9537599999999999</c:v>
                </c:pt>
                <c:pt idx="61">
                  <c:v>5.0649519999999999</c:v>
                </c:pt>
                <c:pt idx="62">
                  <c:v>5.1767640000000004</c:v>
                </c:pt>
                <c:pt idx="63">
                  <c:v>5.2891840000000006</c:v>
                </c:pt>
                <c:pt idx="64">
                  <c:v>5.4022000000000006</c:v>
                </c:pt>
                <c:pt idx="65">
                  <c:v>5.5158000000000005</c:v>
                </c:pt>
                <c:pt idx="66">
                  <c:v>5.6299720000000004</c:v>
                </c:pt>
                <c:pt idx="67">
                  <c:v>5.7447040000000014</c:v>
                </c:pt>
                <c:pt idx="68">
                  <c:v>5.8599839999999999</c:v>
                </c:pt>
                <c:pt idx="69">
                  <c:v>5.9757999999999996</c:v>
                </c:pt>
                <c:pt idx="70">
                  <c:v>6.0921400000000006</c:v>
                </c:pt>
                <c:pt idx="71">
                  <c:v>6.2089920000000003</c:v>
                </c:pt>
                <c:pt idx="72">
                  <c:v>6.3263440000000006</c:v>
                </c:pt>
                <c:pt idx="73">
                  <c:v>6.4441839999999999</c:v>
                </c:pt>
                <c:pt idx="74">
                  <c:v>6.5625</c:v>
                </c:pt>
                <c:pt idx="75">
                  <c:v>6.6812800000000001</c:v>
                </c:pt>
                <c:pt idx="76">
                  <c:v>6.8005120000000003</c:v>
                </c:pt>
                <c:pt idx="77">
                  <c:v>6.9201840000000008</c:v>
                </c:pt>
                <c:pt idx="78">
                  <c:v>7.0402840000000015</c:v>
                </c:pt>
                <c:pt idx="79">
                  <c:v>7.1608000000000009</c:v>
                </c:pt>
                <c:pt idx="80">
                  <c:v>7.2817200000000017</c:v>
                </c:pt>
                <c:pt idx="81">
                  <c:v>7.4030319999999996</c:v>
                </c:pt>
                <c:pt idx="82">
                  <c:v>7.524724</c:v>
                </c:pt>
                <c:pt idx="83">
                  <c:v>7.6467840000000002</c:v>
                </c:pt>
                <c:pt idx="84">
                  <c:v>7.7691999999999997</c:v>
                </c:pt>
                <c:pt idx="85">
                  <c:v>7.891960000000001</c:v>
                </c:pt>
                <c:pt idx="86">
                  <c:v>8.0150520000000007</c:v>
                </c:pt>
                <c:pt idx="87">
                  <c:v>8.1384640000000008</c:v>
                </c:pt>
                <c:pt idx="88">
                  <c:v>8.2621840000000013</c:v>
                </c:pt>
                <c:pt idx="89">
                  <c:v>8.3862000000000005</c:v>
                </c:pt>
                <c:pt idx="90">
                  <c:v>8.5105000000000004</c:v>
                </c:pt>
                <c:pt idx="91">
                  <c:v>8.635072000000001</c:v>
                </c:pt>
                <c:pt idx="92">
                  <c:v>8.7599040000000024</c:v>
                </c:pt>
                <c:pt idx="93">
                  <c:v>8.8849839999999993</c:v>
                </c:pt>
                <c:pt idx="94">
                  <c:v>9.0103000000000009</c:v>
                </c:pt>
                <c:pt idx="95">
                  <c:v>9.1358400000000017</c:v>
                </c:pt>
                <c:pt idx="96">
                  <c:v>9.2615920000000003</c:v>
                </c:pt>
                <c:pt idx="97">
                  <c:v>9.3875440000000001</c:v>
                </c:pt>
                <c:pt idx="98">
                  <c:v>9.5136840000000014</c:v>
                </c:pt>
                <c:pt idx="99">
                  <c:v>9.64</c:v>
                </c:pt>
                <c:pt idx="100">
                  <c:v>9.7664800000000014</c:v>
                </c:pt>
                <c:pt idx="101">
                  <c:v>9.8931120000000004</c:v>
                </c:pt>
                <c:pt idx="102">
                  <c:v>10.019884000000001</c:v>
                </c:pt>
                <c:pt idx="103">
                  <c:v>10.146784</c:v>
                </c:pt>
                <c:pt idx="104">
                  <c:v>10.273800000000001</c:v>
                </c:pt>
                <c:pt idx="105">
                  <c:v>10.400920000000003</c:v>
                </c:pt>
                <c:pt idx="106">
                  <c:v>10.528131999999999</c:v>
                </c:pt>
                <c:pt idx="107">
                  <c:v>10.655424000000002</c:v>
                </c:pt>
                <c:pt idx="108">
                  <c:v>10.782783999999999</c:v>
                </c:pt>
                <c:pt idx="109">
                  <c:v>10.910200000000001</c:v>
                </c:pt>
                <c:pt idx="110">
                  <c:v>11.037660000000002</c:v>
                </c:pt>
                <c:pt idx="111">
                  <c:v>11.165152000000001</c:v>
                </c:pt>
                <c:pt idx="112">
                  <c:v>11.292663999999998</c:v>
                </c:pt>
                <c:pt idx="113">
                  <c:v>11.420184000000001</c:v>
                </c:pt>
                <c:pt idx="114">
                  <c:v>11.547700000000001</c:v>
                </c:pt>
                <c:pt idx="115">
                  <c:v>11.6752</c:v>
                </c:pt>
                <c:pt idx="116">
                  <c:v>11.802671999999999</c:v>
                </c:pt>
                <c:pt idx="117">
                  <c:v>11.930104</c:v>
                </c:pt>
                <c:pt idx="118">
                  <c:v>12.057484000000001</c:v>
                </c:pt>
                <c:pt idx="119">
                  <c:v>12.184800000000001</c:v>
                </c:pt>
                <c:pt idx="120">
                  <c:v>12.31204</c:v>
                </c:pt>
                <c:pt idx="121">
                  <c:v>12.439192</c:v>
                </c:pt>
                <c:pt idx="122">
                  <c:v>12.566244000000001</c:v>
                </c:pt>
                <c:pt idx="123">
                  <c:v>12.693184000000002</c:v>
                </c:pt>
                <c:pt idx="124">
                  <c:v>12.82</c:v>
                </c:pt>
                <c:pt idx="125">
                  <c:v>12.946680000000001</c:v>
                </c:pt>
                <c:pt idx="126">
                  <c:v>13.073212000000002</c:v>
                </c:pt>
                <c:pt idx="127">
                  <c:v>13.199584000000002</c:v>
                </c:pt>
                <c:pt idx="128">
                  <c:v>13.325784000000002</c:v>
                </c:pt>
                <c:pt idx="129">
                  <c:v>13.451800000000002</c:v>
                </c:pt>
                <c:pt idx="130">
                  <c:v>13.577620000000001</c:v>
                </c:pt>
                <c:pt idx="131">
                  <c:v>13.703232000000002</c:v>
                </c:pt>
                <c:pt idx="132">
                  <c:v>13.828624000000001</c:v>
                </c:pt>
                <c:pt idx="133">
                  <c:v>13.953784000000002</c:v>
                </c:pt>
                <c:pt idx="134">
                  <c:v>14.078700000000001</c:v>
                </c:pt>
                <c:pt idx="135">
                  <c:v>14.203360000000004</c:v>
                </c:pt>
                <c:pt idx="136">
                  <c:v>14.327752000000002</c:v>
                </c:pt>
                <c:pt idx="137">
                  <c:v>14.451864</c:v>
                </c:pt>
                <c:pt idx="138">
                  <c:v>14.575683999999999</c:v>
                </c:pt>
                <c:pt idx="139">
                  <c:v>14.699200000000001</c:v>
                </c:pt>
                <c:pt idx="140">
                  <c:v>14.8224</c:v>
                </c:pt>
                <c:pt idx="141">
                  <c:v>14.945272000000001</c:v>
                </c:pt>
                <c:pt idx="142">
                  <c:v>15.067803999999999</c:v>
                </c:pt>
                <c:pt idx="143">
                  <c:v>15.189983999999999</c:v>
                </c:pt>
                <c:pt idx="144">
                  <c:v>15.311800000000002</c:v>
                </c:pt>
                <c:pt idx="145">
                  <c:v>15.433240000000001</c:v>
                </c:pt>
                <c:pt idx="146">
                  <c:v>15.554292</c:v>
                </c:pt>
                <c:pt idx="147">
                  <c:v>15.674944000000002</c:v>
                </c:pt>
                <c:pt idx="148">
                  <c:v>15.795184000000003</c:v>
                </c:pt>
                <c:pt idx="149">
                  <c:v>15.914999999999999</c:v>
                </c:pt>
                <c:pt idx="150">
                  <c:v>16.034380000000002</c:v>
                </c:pt>
                <c:pt idx="151">
                  <c:v>16.153312</c:v>
                </c:pt>
                <c:pt idx="152">
                  <c:v>16.271784</c:v>
                </c:pt>
                <c:pt idx="153">
                  <c:v>16.389783999999999</c:v>
                </c:pt>
                <c:pt idx="154">
                  <c:v>16.507300000000001</c:v>
                </c:pt>
                <c:pt idx="155">
                  <c:v>16.624320000000001</c:v>
                </c:pt>
                <c:pt idx="156">
                  <c:v>16.740832000000001</c:v>
                </c:pt>
                <c:pt idx="157">
                  <c:v>16.856824000000003</c:v>
                </c:pt>
                <c:pt idx="158">
                  <c:v>16.972284000000002</c:v>
                </c:pt>
                <c:pt idx="159">
                  <c:v>17.087200000000003</c:v>
                </c:pt>
                <c:pt idx="160">
                  <c:v>17.201560000000001</c:v>
                </c:pt>
                <c:pt idx="161">
                  <c:v>17.315352000000004</c:v>
                </c:pt>
                <c:pt idx="162">
                  <c:v>17.428564000000001</c:v>
                </c:pt>
                <c:pt idx="163">
                  <c:v>17.541184000000001</c:v>
                </c:pt>
                <c:pt idx="164">
                  <c:v>17.653199999999998</c:v>
                </c:pt>
                <c:pt idx="165">
                  <c:v>17.764600000000002</c:v>
                </c:pt>
                <c:pt idx="166">
                  <c:v>17.875371999999999</c:v>
                </c:pt>
                <c:pt idx="167">
                  <c:v>17.985503999999999</c:v>
                </c:pt>
                <c:pt idx="168">
                  <c:v>18.094984</c:v>
                </c:pt>
                <c:pt idx="169">
                  <c:v>18.203800000000001</c:v>
                </c:pt>
                <c:pt idx="170">
                  <c:v>18.31194</c:v>
                </c:pt>
                <c:pt idx="171">
                  <c:v>18.419392000000002</c:v>
                </c:pt>
                <c:pt idx="172">
                  <c:v>18.526144000000002</c:v>
                </c:pt>
                <c:pt idx="173">
                  <c:v>18.632183999999999</c:v>
                </c:pt>
                <c:pt idx="174">
                  <c:v>18.737500000000001</c:v>
                </c:pt>
                <c:pt idx="175">
                  <c:v>18.842080000000003</c:v>
                </c:pt>
                <c:pt idx="176">
                  <c:v>18.945912</c:v>
                </c:pt>
                <c:pt idx="177">
                  <c:v>19.048984000000001</c:v>
                </c:pt>
                <c:pt idx="178">
                  <c:v>19.151284</c:v>
                </c:pt>
                <c:pt idx="179">
                  <c:v>19.252800000000001</c:v>
                </c:pt>
                <c:pt idx="180">
                  <c:v>19.353520000000003</c:v>
                </c:pt>
                <c:pt idx="181">
                  <c:v>19.453431999999999</c:v>
                </c:pt>
                <c:pt idx="182">
                  <c:v>19.552524000000002</c:v>
                </c:pt>
                <c:pt idx="183">
                  <c:v>19.650784000000002</c:v>
                </c:pt>
                <c:pt idx="184">
                  <c:v>19.748200000000001</c:v>
                </c:pt>
                <c:pt idx="185">
                  <c:v>19.844760000000001</c:v>
                </c:pt>
                <c:pt idx="186">
                  <c:v>19.940452000000001</c:v>
                </c:pt>
                <c:pt idx="187">
                  <c:v>20.035263999999998</c:v>
                </c:pt>
                <c:pt idx="188">
                  <c:v>20.129184000000002</c:v>
                </c:pt>
                <c:pt idx="189">
                  <c:v>20.222200000000001</c:v>
                </c:pt>
                <c:pt idx="190">
                  <c:v>20.314299999999999</c:v>
                </c:pt>
                <c:pt idx="191">
                  <c:v>20.405472000000003</c:v>
                </c:pt>
                <c:pt idx="192">
                  <c:v>20.495704000000003</c:v>
                </c:pt>
                <c:pt idx="193">
                  <c:v>20.584983999999999</c:v>
                </c:pt>
                <c:pt idx="194">
                  <c:v>20.673299999999998</c:v>
                </c:pt>
                <c:pt idx="195">
                  <c:v>20.760640000000002</c:v>
                </c:pt>
                <c:pt idx="196">
                  <c:v>20.846992</c:v>
                </c:pt>
                <c:pt idx="197">
                  <c:v>20.932344000000004</c:v>
                </c:pt>
                <c:pt idx="198">
                  <c:v>21.016684000000001</c:v>
                </c:pt>
                <c:pt idx="199">
                  <c:v>21.1</c:v>
                </c:pt>
                <c:pt idx="200">
                  <c:v>21.182279999999999</c:v>
                </c:pt>
                <c:pt idx="201">
                  <c:v>21.263512000000006</c:v>
                </c:pt>
                <c:pt idx="202">
                  <c:v>21.343684</c:v>
                </c:pt>
                <c:pt idx="203">
                  <c:v>21.422784</c:v>
                </c:pt>
                <c:pt idx="204">
                  <c:v>21.500800000000002</c:v>
                </c:pt>
                <c:pt idx="205">
                  <c:v>21.577719999999999</c:v>
                </c:pt>
                <c:pt idx="206">
                  <c:v>21.653531999999998</c:v>
                </c:pt>
                <c:pt idx="207">
                  <c:v>21.728224000000004</c:v>
                </c:pt>
                <c:pt idx="208">
                  <c:v>21.801783999999998</c:v>
                </c:pt>
                <c:pt idx="209">
                  <c:v>21.874200000000002</c:v>
                </c:pt>
                <c:pt idx="210">
                  <c:v>21.945460000000004</c:v>
                </c:pt>
                <c:pt idx="211">
                  <c:v>22.015552000000003</c:v>
                </c:pt>
                <c:pt idx="212">
                  <c:v>22.084464000000001</c:v>
                </c:pt>
                <c:pt idx="213">
                  <c:v>22.152183999999998</c:v>
                </c:pt>
                <c:pt idx="214">
                  <c:v>22.218700000000002</c:v>
                </c:pt>
                <c:pt idx="215">
                  <c:v>22.284000000000002</c:v>
                </c:pt>
                <c:pt idx="216">
                  <c:v>22.348071999999995</c:v>
                </c:pt>
                <c:pt idx="217">
                  <c:v>22.410904000000002</c:v>
                </c:pt>
                <c:pt idx="218">
                  <c:v>22.472484000000005</c:v>
                </c:pt>
                <c:pt idx="219">
                  <c:v>22.532800000000002</c:v>
                </c:pt>
                <c:pt idx="220">
                  <c:v>22.591840000000001</c:v>
                </c:pt>
                <c:pt idx="221">
                  <c:v>22.649592000000005</c:v>
                </c:pt>
                <c:pt idx="222">
                  <c:v>22.706044000000006</c:v>
                </c:pt>
                <c:pt idx="223">
                  <c:v>22.761184</c:v>
                </c:pt>
                <c:pt idx="224">
                  <c:v>22.815000000000005</c:v>
                </c:pt>
                <c:pt idx="225">
                  <c:v>22.86748</c:v>
                </c:pt>
                <c:pt idx="226">
                  <c:v>22.918612000000003</c:v>
                </c:pt>
                <c:pt idx="227">
                  <c:v>22.968384000000004</c:v>
                </c:pt>
                <c:pt idx="228">
                  <c:v>23.016784000000001</c:v>
                </c:pt>
                <c:pt idx="229">
                  <c:v>23.063800000000004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2512"/>
        <c:axId val="109158784"/>
      </c:scatterChart>
      <c:valAx>
        <c:axId val="109152512"/>
        <c:scaling>
          <c:orientation val="minMax"/>
          <c:max val="3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09158784"/>
        <c:crosses val="autoZero"/>
        <c:crossBetween val="midCat"/>
      </c:valAx>
      <c:valAx>
        <c:axId val="109158784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109152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5662101579783412E-2"/>
          <c:y val="0.83324459870400736"/>
          <c:w val="0.26084283976313827"/>
          <c:h val="0.146254836090369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poids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cuveP'!$T$28:$T$277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</c:numCache>
            </c:numRef>
          </c:xVal>
          <c:yVal>
            <c:numRef>
              <c:f>'calcul cuveP'!$U$28:$U$257</c:f>
              <c:numCache>
                <c:formatCode>#,##0.0</c:formatCode>
                <c:ptCount val="230"/>
                <c:pt idx="0">
                  <c:v>7.984855212387461</c:v>
                </c:pt>
                <c:pt idx="1">
                  <c:v>22.678459517611149</c:v>
                </c:pt>
                <c:pt idx="2">
                  <c:v>41.781152014036302</c:v>
                </c:pt>
                <c:pt idx="3">
                  <c:v>64.464481778043506</c:v>
                </c:pt>
                <c:pt idx="4">
                  <c:v>90.245515395423141</c:v>
                </c:pt>
                <c:pt idx="5">
                  <c:v>118.79557196244599</c:v>
                </c:pt>
                <c:pt idx="6">
                  <c:v>149.87122427962984</c:v>
                </c:pt>
                <c:pt idx="7">
                  <c:v>183.28216645362568</c:v>
                </c:pt>
                <c:pt idx="8">
                  <c:v>218.87388918916406</c:v>
                </c:pt>
                <c:pt idx="9">
                  <c:v>256.51738443744807</c:v>
                </c:pt>
                <c:pt idx="10">
                  <c:v>296.10258388791175</c:v>
                </c:pt>
                <c:pt idx="11">
                  <c:v>337.533949576613</c:v>
                </c:pt>
                <c:pt idx="12">
                  <c:v>380.72738477619436</c:v>
                </c:pt>
                <c:pt idx="13">
                  <c:v>425.60799583567348</c:v>
                </c:pt>
                <c:pt idx="14">
                  <c:v>472.10842492182348</c:v>
                </c:pt>
                <c:pt idx="15">
                  <c:v>520.16757874015207</c:v>
                </c:pt>
                <c:pt idx="16">
                  <c:v>569.72963973209198</c:v>
                </c:pt>
                <c:pt idx="17">
                  <c:v>620.7432836811488</c:v>
                </c:pt>
                <c:pt idx="18">
                  <c:v>673.16105131606071</c:v>
                </c:pt>
                <c:pt idx="19">
                  <c:v>726.93883691766621</c:v>
                </c:pt>
                <c:pt idx="20">
                  <c:v>782.03546726145998</c:v>
                </c:pt>
                <c:pt idx="21">
                  <c:v>838.41235130864061</c:v>
                </c:pt>
                <c:pt idx="22">
                  <c:v>896.03318601765159</c:v>
                </c:pt>
                <c:pt idx="23">
                  <c:v>954.86370718754324</c:v>
                </c:pt>
                <c:pt idx="24">
                  <c:v>1014.871476813434</c:v>
                </c:pt>
                <c:pt idx="25">
                  <c:v>1076.0257003277534</c:v>
                </c:pt>
                <c:pt idx="26">
                  <c:v>1138.2970685158932</c:v>
                </c:pt>
                <c:pt idx="27">
                  <c:v>1201.6576199657911</c:v>
                </c:pt>
                <c:pt idx="28">
                  <c:v>1266.0806207309054</c:v>
                </c:pt>
                <c:pt idx="29">
                  <c:v>1331.5404585205554</c:v>
                </c:pt>
                <c:pt idx="30">
                  <c:v>1398.0125492275249</c:v>
                </c:pt>
                <c:pt idx="31">
                  <c:v>1465.4732539938896</c:v>
                </c:pt>
                <c:pt idx="32">
                  <c:v>1533.8998053271391</c:v>
                </c:pt>
                <c:pt idx="33">
                  <c:v>1603.270241028004</c:v>
                </c:pt>
                <c:pt idx="34">
                  <c:v>1673.5633448928081</c:v>
                </c:pt>
                <c:pt idx="35">
                  <c:v>1744.7585933169066</c:v>
                </c:pt>
                <c:pt idx="36">
                  <c:v>1816.8361070597959</c:v>
                </c:pt>
                <c:pt idx="37">
                  <c:v>1889.7766075428226</c:v>
                </c:pt>
                <c:pt idx="38">
                  <c:v>1963.5613771417891</c:v>
                </c:pt>
                <c:pt idx="39">
                  <c:v>2038.1722230128416</c:v>
                </c:pt>
                <c:pt idx="40">
                  <c:v>2113.5914440536471</c:v>
                </c:pt>
                <c:pt idx="41">
                  <c:v>2189.8018006554298</c:v>
                </c:pt>
                <c:pt idx="42">
                  <c:v>2266.7864869465943</c:v>
                </c:pt>
                <c:pt idx="43">
                  <c:v>2344.52910526706</c:v>
                </c:pt>
                <c:pt idx="44">
                  <c:v>2423.0136426450367</c:v>
                </c:pt>
                <c:pt idx="45">
                  <c:v>2502.2244490759567</c:v>
                </c:pt>
                <c:pt idx="46">
                  <c:v>2582.1462174272033</c:v>
                </c:pt>
                <c:pt idx="47">
                  <c:v>2662.7639648129461</c:v>
                </c:pt>
                <c:pt idx="48">
                  <c:v>2744.0630153012416</c:v>
                </c:pt>
                <c:pt idx="49">
                  <c:v>2826.0289838309932</c:v>
                </c:pt>
                <c:pt idx="50">
                  <c:v>2908.6477612298772</c:v>
                </c:pt>
                <c:pt idx="51">
                  <c:v>2991.9055002360205</c:v>
                </c:pt>
                <c:pt idx="52">
                  <c:v>3075.7886024365193</c:v>
                </c:pt>
                <c:pt idx="53">
                  <c:v>3160.2837060448796</c:v>
                </c:pt>
                <c:pt idx="54">
                  <c:v>3245.3776744473848</c:v>
                </c:pt>
                <c:pt idx="55">
                  <c:v>3331.0575854553836</c:v>
                </c:pt>
                <c:pt idx="56">
                  <c:v>3417.3107212066343</c:v>
                </c:pt>
                <c:pt idx="57">
                  <c:v>3504.1245586643586</c:v>
                </c:pt>
                <c:pt idx="58">
                  <c:v>3591.4867606674597</c:v>
                </c:pt>
                <c:pt idx="59">
                  <c:v>3679.3851674897073</c:v>
                </c:pt>
                <c:pt idx="60">
                  <c:v>3767.8077888695398</c:v>
                </c:pt>
                <c:pt idx="61">
                  <c:v>3856.7427964755561</c:v>
                </c:pt>
                <c:pt idx="62">
                  <c:v>3946.178516775873</c:v>
                </c:pt>
                <c:pt idx="63">
                  <c:v>4036.1034242822407</c:v>
                </c:pt>
                <c:pt idx="64">
                  <c:v>4126.5061351423674</c:v>
                </c:pt>
                <c:pt idx="65">
                  <c:v>4217.3754010560269</c:v>
                </c:pt>
                <c:pt idx="66">
                  <c:v>4308.7001034926343</c:v>
                </c:pt>
                <c:pt idx="67">
                  <c:v>4400.46924818973</c:v>
                </c:pt>
                <c:pt idx="68">
                  <c:v>4492.6719599134804</c:v>
                </c:pt>
                <c:pt idx="69">
                  <c:v>4585.2974774637596</c:v>
                </c:pt>
                <c:pt idx="70">
                  <c:v>4678.3351489077895</c:v>
                </c:pt>
                <c:pt idx="71">
                  <c:v>4771.7744270274461</c:v>
                </c:pt>
                <c:pt idx="72">
                  <c:v>4865.6048649665472</c:v>
                </c:pt>
                <c:pt idx="73">
                  <c:v>4959.816112065384</c:v>
                </c:pt>
                <c:pt idx="74">
                  <c:v>5054.3979098707023</c:v>
                </c:pt>
                <c:pt idx="75">
                  <c:v>5149.3400883102186</c:v>
                </c:pt>
                <c:pt idx="76">
                  <c:v>5244.6325620214438</c:v>
                </c:pt>
                <c:pt idx="77">
                  <c:v>5340.2653268254007</c:v>
                </c:pt>
                <c:pt idx="78">
                  <c:v>5436.2284563363683</c:v>
                </c:pt>
                <c:pt idx="79">
                  <c:v>5532.5120986994325</c:v>
                </c:pt>
                <c:pt idx="80">
                  <c:v>5629.1064734481688</c:v>
                </c:pt>
                <c:pt idx="81">
                  <c:v>5726.0018684752395</c:v>
                </c:pt>
                <c:pt idx="82">
                  <c:v>5823.1886371091978</c:v>
                </c:pt>
                <c:pt idx="83">
                  <c:v>5920.6571952911645</c:v>
                </c:pt>
                <c:pt idx="84">
                  <c:v>6018.3980188454825</c:v>
                </c:pt>
                <c:pt idx="85">
                  <c:v>6116.4016408387579</c:v>
                </c:pt>
                <c:pt idx="86">
                  <c:v>6214.6586490220689</c:v>
                </c:pt>
                <c:pt idx="87">
                  <c:v>6313.159683351415</c:v>
                </c:pt>
                <c:pt idx="88">
                  <c:v>6411.8954335817316</c:v>
                </c:pt>
                <c:pt idx="89">
                  <c:v>6510.8566369301152</c:v>
                </c:pt>
                <c:pt idx="90">
                  <c:v>6610.0340758040802</c:v>
                </c:pt>
                <c:pt idx="91">
                  <c:v>6709.418575590922</c:v>
                </c:pt>
                <c:pt idx="92">
                  <c:v>6809.0010025044667</c:v>
                </c:pt>
                <c:pt idx="93">
                  <c:v>6908.7722614856666</c:v>
                </c:pt>
                <c:pt idx="94">
                  <c:v>7008.7232941536686</c:v>
                </c:pt>
                <c:pt idx="95">
                  <c:v>7108.8450768041657</c:v>
                </c:pt>
                <c:pt idx="96">
                  <c:v>7209.1286184519604</c:v>
                </c:pt>
                <c:pt idx="97">
                  <c:v>7309.5649589148352</c:v>
                </c:pt>
                <c:pt idx="98">
                  <c:v>7410.1451669359321</c:v>
                </c:pt>
                <c:pt idx="99">
                  <c:v>7510.8603383419631</c:v>
                </c:pt>
                <c:pt idx="100">
                  <c:v>7611.7015942346789</c:v>
                </c:pt>
                <c:pt idx="101">
                  <c:v>7712.6600792131376</c:v>
                </c:pt>
                <c:pt idx="102">
                  <c:v>7813.7269596243714</c:v>
                </c:pt>
                <c:pt idx="103">
                  <c:v>7914.8934218401637</c:v>
                </c:pt>
                <c:pt idx="104">
                  <c:v>8016.1506705577067</c:v>
                </c:pt>
                <c:pt idx="105">
                  <c:v>8117.4899271219847</c:v>
                </c:pt>
                <c:pt idx="106">
                  <c:v>8218.9024278677698</c:v>
                </c:pt>
                <c:pt idx="107">
                  <c:v>8320.3794224792091</c:v>
                </c:pt>
                <c:pt idx="108">
                  <c:v>8421.9121723649932</c:v>
                </c:pt>
                <c:pt idx="109">
                  <c:v>8523.4919490471584</c:v>
                </c:pt>
                <c:pt idx="110">
                  <c:v>8625.1100325616062</c:v>
                </c:pt>
                <c:pt idx="111">
                  <c:v>8726.7577098684596</c:v>
                </c:pt>
                <c:pt idx="112">
                  <c:v>8828.426273270401</c:v>
                </c:pt>
                <c:pt idx="113">
                  <c:v>8930.1070188371468</c:v>
                </c:pt>
                <c:pt idx="114">
                  <c:v>9031.7912448342595</c:v>
                </c:pt>
                <c:pt idx="115">
                  <c:v>9133.4702501544671</c:v>
                </c:pt>
                <c:pt idx="116">
                  <c:v>9235.1353327497145</c:v>
                </c:pt>
                <c:pt idx="117">
                  <c:v>9336.7777880621143</c:v>
                </c:pt>
                <c:pt idx="118">
                  <c:v>9438.3889074520503</c:v>
                </c:pt>
                <c:pt idx="119">
                  <c:v>9539.9599766215633</c:v>
                </c:pt>
                <c:pt idx="120">
                  <c:v>9641.4822740312411</c:v>
                </c:pt>
                <c:pt idx="121">
                  <c:v>9742.9470693087569</c:v>
                </c:pt>
                <c:pt idx="122">
                  <c:v>9844.3456216471986</c:v>
                </c:pt>
                <c:pt idx="123">
                  <c:v>9945.6691781912923</c:v>
                </c:pt>
                <c:pt idx="124">
                  <c:v>10046.908972409623</c:v>
                </c:pt>
                <c:pt idx="125">
                  <c:v>10148.056222450852</c:v>
                </c:pt>
                <c:pt idx="126">
                  <c:v>10249.102129481966</c:v>
                </c:pt>
                <c:pt idx="127">
                  <c:v>10350.037876006474</c:v>
                </c:pt>
                <c:pt idx="128">
                  <c:v>10450.85462416048</c:v>
                </c:pt>
                <c:pt idx="129">
                  <c:v>10551.543513984398</c:v>
                </c:pt>
                <c:pt idx="130">
                  <c:v>10652.09566166814</c:v>
                </c:pt>
                <c:pt idx="131">
                  <c:v>10752.50215776742</c:v>
                </c:pt>
                <c:pt idx="132">
                  <c:v>10852.754065388752</c:v>
                </c:pt>
                <c:pt idx="133">
                  <c:v>10952.842418340733</c:v>
                </c:pt>
                <c:pt idx="134">
                  <c:v>11052.758219248912</c:v>
                </c:pt>
                <c:pt idx="135">
                  <c:v>11152.492437631636</c:v>
                </c:pt>
                <c:pt idx="136">
                  <c:v>11252.036007934017</c:v>
                </c:pt>
                <c:pt idx="137">
                  <c:v>11351.379827517061</c:v>
                </c:pt>
                <c:pt idx="138">
                  <c:v>11450.51475459892</c:v>
                </c:pt>
                <c:pt idx="139">
                  <c:v>11549.431606144974</c:v>
                </c:pt>
                <c:pt idx="140">
                  <c:v>11648.121155703404</c:v>
                </c:pt>
                <c:pt idx="141">
                  <c:v>11746.57413118264</c:v>
                </c:pt>
                <c:pt idx="142">
                  <c:v>11844.781212566922</c:v>
                </c:pt>
                <c:pt idx="143">
                  <c:v>11942.733029566036</c:v>
                </c:pt>
                <c:pt idx="144">
                  <c:v>12040.420159194962</c:v>
                </c:pt>
                <c:pt idx="145">
                  <c:v>12137.83312327907</c:v>
                </c:pt>
                <c:pt idx="146">
                  <c:v>12234.962385880081</c:v>
                </c:pt>
                <c:pt idx="147">
                  <c:v>12331.798350637879</c:v>
                </c:pt>
                <c:pt idx="148">
                  <c:v>12428.331358022811</c:v>
                </c:pt>
                <c:pt idx="149">
                  <c:v>12524.551682492885</c:v>
                </c:pt>
                <c:pt idx="150">
                  <c:v>12620.44952954984</c:v>
                </c:pt>
                <c:pt idx="151">
                  <c:v>12716.015032687726</c:v>
                </c:pt>
                <c:pt idx="152">
                  <c:v>12811.238250227143</c:v>
                </c:pt>
                <c:pt idx="153">
                  <c:v>12906.109162027862</c:v>
                </c:pt>
                <c:pt idx="154">
                  <c:v>13000.617666072048</c:v>
                </c:pt>
                <c:pt idx="155">
                  <c:v>13094.753574909706</c:v>
                </c:pt>
                <c:pt idx="156">
                  <c:v>13188.506611957448</c:v>
                </c:pt>
                <c:pt idx="157">
                  <c:v>13281.866407640924</c:v>
                </c:pt>
                <c:pt idx="158">
                  <c:v>13374.82249537061</c:v>
                </c:pt>
                <c:pt idx="159">
                  <c:v>13467.364307339894</c:v>
                </c:pt>
                <c:pt idx="160">
                  <c:v>13559.481170133362</c:v>
                </c:pt>
                <c:pt idx="161">
                  <c:v>13651.162300132561</c:v>
                </c:pt>
                <c:pt idx="162">
                  <c:v>13742.396798705095</c:v>
                </c:pt>
                <c:pt idx="163">
                  <c:v>13833.173647162179</c:v>
                </c:pt>
                <c:pt idx="164">
                  <c:v>13923.481701468127</c:v>
                </c:pt>
                <c:pt idx="165">
                  <c:v>14013.309686684226</c:v>
                </c:pt>
                <c:pt idx="166">
                  <c:v>14102.646191127735</c:v>
                </c:pt>
                <c:pt idx="167">
                  <c:v>14191.479660225072</c:v>
                </c:pt>
                <c:pt idx="168">
                  <c:v>14279.798390036516</c:v>
                </c:pt>
                <c:pt idx="169">
                  <c:v>14367.59052042757</c:v>
                </c:pt>
                <c:pt idx="170">
                  <c:v>14454.844027859961</c:v>
                </c:pt>
                <c:pt idx="171">
                  <c:v>14541.54671777265</c:v>
                </c:pt>
                <c:pt idx="172">
                  <c:v>14627.686216520369</c:v>
                </c:pt>
                <c:pt idx="173">
                  <c:v>14713.249962834238</c:v>
                </c:pt>
                <c:pt idx="174">
                  <c:v>14798.225198765236</c:v>
                </c:pt>
                <c:pt idx="175">
                  <c:v>14882.598960067584</c:v>
                </c:pt>
                <c:pt idx="176">
                  <c:v>14966.358065974566</c:v>
                </c:pt>
                <c:pt idx="177">
                  <c:v>15049.489108314354</c:v>
                </c:pt>
                <c:pt idx="178">
                  <c:v>15131.978439907838</c:v>
                </c:pt>
                <c:pt idx="179">
                  <c:v>15213.812162184151</c:v>
                </c:pt>
                <c:pt idx="180">
                  <c:v>15294.976111942275</c:v>
                </c:pt>
                <c:pt idx="181">
                  <c:v>15375.455847179277</c:v>
                </c:pt>
                <c:pt idx="182">
                  <c:v>15455.236631896145</c:v>
                </c:pt>
                <c:pt idx="183">
                  <c:v>15534.3034197819</c:v>
                </c:pt>
                <c:pt idx="184">
                  <c:v>15612.640836664505</c:v>
                </c:pt>
                <c:pt idx="185">
                  <c:v>15690.233161603226</c:v>
                </c:pt>
                <c:pt idx="186">
                  <c:v>15767.064306481298</c:v>
                </c:pt>
                <c:pt idx="187">
                  <c:v>15843.117793939211</c:v>
                </c:pt>
                <c:pt idx="188">
                  <c:v>15918.376733467907</c:v>
                </c:pt>
                <c:pt idx="189">
                  <c:v>15992.823795456141</c:v>
                </c:pt>
                <c:pt idx="190">
                  <c:v>16066.441182957864</c:v>
                </c:pt>
                <c:pt idx="191">
                  <c:v>16139.210600911303</c:v>
                </c:pt>
                <c:pt idx="192">
                  <c:v>16211.113222502263</c:v>
                </c:pt>
                <c:pt idx="193">
                  <c:v>16282.129652317068</c:v>
                </c:pt>
                <c:pt idx="194">
                  <c:v>16352.239885875335</c:v>
                </c:pt>
                <c:pt idx="195">
                  <c:v>16421.423265066878</c:v>
                </c:pt>
                <c:pt idx="196">
                  <c:v>16489.658428938048</c:v>
                </c:pt>
                <c:pt idx="197">
                  <c:v>16556.923259178013</c:v>
                </c:pt>
                <c:pt idx="198">
                  <c:v>16623.194819540822</c:v>
                </c:pt>
                <c:pt idx="199">
                  <c:v>16688.449288299766</c:v>
                </c:pt>
                <c:pt idx="200">
                  <c:v>16752.661882659697</c:v>
                </c:pt>
                <c:pt idx="201">
                  <c:v>16815.806773843229</c:v>
                </c:pt>
                <c:pt idx="202">
                  <c:v>16877.856991306027</c:v>
                </c:pt>
                <c:pt idx="203">
                  <c:v>16938.784314211087</c:v>
                </c:pt>
                <c:pt idx="204">
                  <c:v>16998.559147881937</c:v>
                </c:pt>
                <c:pt idx="205">
                  <c:v>17057.150382434298</c:v>
                </c:pt>
                <c:pt idx="206">
                  <c:v>17114.525230118292</c:v>
                </c:pt>
                <c:pt idx="207">
                  <c:v>17170.649037039017</c:v>
                </c:pt>
                <c:pt idx="208">
                  <c:v>17225.485063792366</c:v>
                </c:pt>
                <c:pt idx="209">
                  <c:v>17278.994228054587</c:v>
                </c:pt>
                <c:pt idx="210">
                  <c:v>17331.134800153799</c:v>
                </c:pt>
                <c:pt idx="211">
                  <c:v>17381.86203991629</c:v>
                </c:pt>
                <c:pt idx="212">
                  <c:v>17431.127759299379</c:v>
                </c:pt>
                <c:pt idx="213">
                  <c:v>17478.879790005674</c:v>
                </c:pt>
                <c:pt idx="214">
                  <c:v>17525.061327651252</c:v>
                </c:pt>
                <c:pt idx="215">
                  <c:v>17569.610112895389</c:v>
                </c:pt>
                <c:pt idx="216">
                  <c:v>17612.457393180761</c:v>
                </c:pt>
                <c:pt idx="217">
                  <c:v>17653.52658287144</c:v>
                </c:pt>
                <c:pt idx="218">
                  <c:v>17692.731498369471</c:v>
                </c:pt>
                <c:pt idx="219">
                  <c:v>17729.973976650152</c:v>
                </c:pt>
                <c:pt idx="220">
                  <c:v>17765.140567922397</c:v>
                </c:pt>
                <c:pt idx="221">
                  <c:v>17798.097778719744</c:v>
                </c:pt>
                <c:pt idx="222">
                  <c:v>17828.684925325804</c:v>
                </c:pt>
                <c:pt idx="223">
                  <c:v>17856.70278055892</c:v>
                </c:pt>
                <c:pt idx="224">
                  <c:v>17881.894145079532</c:v>
                </c:pt>
                <c:pt idx="225">
                  <c:v>17903.906926246644</c:v>
                </c:pt>
                <c:pt idx="226">
                  <c:v>17922.211699354222</c:v>
                </c:pt>
                <c:pt idx="227">
                  <c:v>17935.854562411474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'calcul cuveP'!$T$28:$T$277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</c:numCache>
            </c:numRef>
          </c:xVal>
          <c:yVal>
            <c:numRef>
              <c:f>'calcul cuveP'!$V$28:$V$257</c:f>
              <c:numCache>
                <c:formatCode>#,##0.0</c:formatCode>
                <c:ptCount val="230"/>
                <c:pt idx="0">
                  <c:v>-99.576399999999992</c:v>
                </c:pt>
                <c:pt idx="1">
                  <c:v>-59.511759999999988</c:v>
                </c:pt>
                <c:pt idx="2">
                  <c:v>-18.415319999999994</c:v>
                </c:pt>
                <c:pt idx="3">
                  <c:v>23.703680000000027</c:v>
                </c:pt>
                <c:pt idx="4">
                  <c:v>66.835999999999984</c:v>
                </c:pt>
                <c:pt idx="5">
                  <c:v>110.97239999999998</c:v>
                </c:pt>
                <c:pt idx="6">
                  <c:v>156.10364000000001</c:v>
                </c:pt>
                <c:pt idx="7">
                  <c:v>202.22048000000001</c:v>
                </c:pt>
                <c:pt idx="8">
                  <c:v>249.31368000000001</c:v>
                </c:pt>
                <c:pt idx="9">
                  <c:v>297.37400000000002</c:v>
                </c:pt>
                <c:pt idx="10">
                  <c:v>346.39220000000006</c:v>
                </c:pt>
                <c:pt idx="11">
                  <c:v>396.35904000000005</c:v>
                </c:pt>
                <c:pt idx="12">
                  <c:v>447.26528000000002</c:v>
                </c:pt>
                <c:pt idx="13">
                  <c:v>499.1016800000001</c:v>
                </c:pt>
                <c:pt idx="14">
                  <c:v>551.85900000000015</c:v>
                </c:pt>
                <c:pt idx="15">
                  <c:v>605.52800000000002</c:v>
                </c:pt>
                <c:pt idx="16">
                  <c:v>660.09944000000019</c:v>
                </c:pt>
                <c:pt idx="17">
                  <c:v>715.56407999999988</c:v>
                </c:pt>
                <c:pt idx="18">
                  <c:v>771.91267999999991</c:v>
                </c:pt>
                <c:pt idx="19">
                  <c:v>829.13600000000019</c:v>
                </c:pt>
                <c:pt idx="20">
                  <c:v>887.22480000000019</c:v>
                </c:pt>
                <c:pt idx="21">
                  <c:v>946.16984000000014</c:v>
                </c:pt>
                <c:pt idx="22">
                  <c:v>1005.9618800000002</c:v>
                </c:pt>
                <c:pt idx="23">
                  <c:v>1066.59168</c:v>
                </c:pt>
                <c:pt idx="24">
                  <c:v>1128.05</c:v>
                </c:pt>
                <c:pt idx="25">
                  <c:v>1190.3276000000001</c:v>
                </c:pt>
                <c:pt idx="26">
                  <c:v>1253.4152400000003</c:v>
                </c:pt>
                <c:pt idx="27">
                  <c:v>1317.3036800000002</c:v>
                </c:pt>
                <c:pt idx="28">
                  <c:v>1381.98368</c:v>
                </c:pt>
                <c:pt idx="29">
                  <c:v>1447.4460000000001</c:v>
                </c:pt>
                <c:pt idx="30">
                  <c:v>1513.6814000000002</c:v>
                </c:pt>
                <c:pt idx="31">
                  <c:v>1580.68064</c:v>
                </c:pt>
                <c:pt idx="32">
                  <c:v>1648.4344799999997</c:v>
                </c:pt>
                <c:pt idx="33">
                  <c:v>1716.9336800000001</c:v>
                </c:pt>
                <c:pt idx="34">
                  <c:v>1786.1689999999999</c:v>
                </c:pt>
                <c:pt idx="35">
                  <c:v>1856.1312</c:v>
                </c:pt>
                <c:pt idx="36">
                  <c:v>1926.81104</c:v>
                </c:pt>
                <c:pt idx="37">
                  <c:v>1998.19928</c:v>
                </c:pt>
                <c:pt idx="38">
                  <c:v>2070.2866799999997</c:v>
                </c:pt>
                <c:pt idx="39">
                  <c:v>2143.0639999999999</c:v>
                </c:pt>
                <c:pt idx="40">
                  <c:v>2216.5219999999995</c:v>
                </c:pt>
                <c:pt idx="41">
                  <c:v>2290.6514400000001</c:v>
                </c:pt>
                <c:pt idx="42">
                  <c:v>2365.44308</c:v>
                </c:pt>
                <c:pt idx="43">
                  <c:v>2440.8876799999998</c:v>
                </c:pt>
                <c:pt idx="44">
                  <c:v>2516.9760000000001</c:v>
                </c:pt>
                <c:pt idx="45">
                  <c:v>2593.6988000000001</c:v>
                </c:pt>
                <c:pt idx="46">
                  <c:v>2671.0468399999995</c:v>
                </c:pt>
                <c:pt idx="47">
                  <c:v>2749.0108799999994</c:v>
                </c:pt>
                <c:pt idx="48">
                  <c:v>2827.5816800000002</c:v>
                </c:pt>
                <c:pt idx="49">
                  <c:v>2906.75</c:v>
                </c:pt>
                <c:pt idx="50">
                  <c:v>2986.5066000000002</c:v>
                </c:pt>
                <c:pt idx="51">
                  <c:v>3066.8422400000004</c:v>
                </c:pt>
                <c:pt idx="52">
                  <c:v>3147.7476800000004</c:v>
                </c:pt>
                <c:pt idx="53">
                  <c:v>3229.2136800000003</c:v>
                </c:pt>
                <c:pt idx="54">
                  <c:v>3311.2310000000011</c:v>
                </c:pt>
                <c:pt idx="55">
                  <c:v>3393.7904000000003</c:v>
                </c:pt>
                <c:pt idx="56">
                  <c:v>3476.8826400000007</c:v>
                </c:pt>
                <c:pt idx="57">
                  <c:v>3560.4984800000002</c:v>
                </c:pt>
                <c:pt idx="58">
                  <c:v>3644.6286799999998</c:v>
                </c:pt>
                <c:pt idx="59">
                  <c:v>3729.2640000000006</c:v>
                </c:pt>
                <c:pt idx="60">
                  <c:v>3814.3952000000004</c:v>
                </c:pt>
                <c:pt idx="61">
                  <c:v>3900.0130400000003</c:v>
                </c:pt>
                <c:pt idx="62">
                  <c:v>3986.1082800000004</c:v>
                </c:pt>
                <c:pt idx="63">
                  <c:v>4072.6716800000004</c:v>
                </c:pt>
                <c:pt idx="64">
                  <c:v>4159.6940000000004</c:v>
                </c:pt>
                <c:pt idx="65">
                  <c:v>4247.1660000000002</c:v>
                </c:pt>
                <c:pt idx="66">
                  <c:v>4335.0784400000002</c:v>
                </c:pt>
                <c:pt idx="67">
                  <c:v>4423.4220800000012</c:v>
                </c:pt>
                <c:pt idx="68">
                  <c:v>4512.18768</c:v>
                </c:pt>
                <c:pt idx="69">
                  <c:v>4601.366</c:v>
                </c:pt>
                <c:pt idx="70">
                  <c:v>4690.9477999999999</c:v>
                </c:pt>
                <c:pt idx="71">
                  <c:v>4780.9238400000004</c:v>
                </c:pt>
                <c:pt idx="72">
                  <c:v>4871.2848800000011</c:v>
                </c:pt>
                <c:pt idx="73">
                  <c:v>4962.0216799999998</c:v>
                </c:pt>
                <c:pt idx="74">
                  <c:v>5053.125</c:v>
                </c:pt>
                <c:pt idx="75">
                  <c:v>5144.5856000000003</c:v>
                </c:pt>
                <c:pt idx="76">
                  <c:v>5236.3942400000005</c:v>
                </c:pt>
                <c:pt idx="77">
                  <c:v>5328.5416800000012</c:v>
                </c:pt>
                <c:pt idx="78">
                  <c:v>5421.018680000001</c:v>
                </c:pt>
                <c:pt idx="79">
                  <c:v>5513.8160000000007</c:v>
                </c:pt>
                <c:pt idx="80">
                  <c:v>5606.9244000000017</c:v>
                </c:pt>
                <c:pt idx="81">
                  <c:v>5700.3346399999991</c:v>
                </c:pt>
                <c:pt idx="82">
                  <c:v>5794.03748</c:v>
                </c:pt>
                <c:pt idx="83">
                  <c:v>5888.0236800000002</c:v>
                </c:pt>
                <c:pt idx="84">
                  <c:v>5982.2839999999997</c:v>
                </c:pt>
                <c:pt idx="85">
                  <c:v>6076.8092000000006</c:v>
                </c:pt>
                <c:pt idx="86">
                  <c:v>6171.590040000001</c:v>
                </c:pt>
                <c:pt idx="87">
                  <c:v>6266.6172800000004</c:v>
                </c:pt>
                <c:pt idx="88">
                  <c:v>6361.8816800000013</c:v>
                </c:pt>
                <c:pt idx="89">
                  <c:v>6457.3740000000007</c:v>
                </c:pt>
                <c:pt idx="90">
                  <c:v>6553.085</c:v>
                </c:pt>
                <c:pt idx="91">
                  <c:v>6649.0054399999999</c:v>
                </c:pt>
                <c:pt idx="92">
                  <c:v>6745.1260800000018</c:v>
                </c:pt>
                <c:pt idx="93">
                  <c:v>6841.4376799999991</c:v>
                </c:pt>
                <c:pt idx="94">
                  <c:v>6937.9310000000014</c:v>
                </c:pt>
                <c:pt idx="95">
                  <c:v>7034.5968000000021</c:v>
                </c:pt>
                <c:pt idx="96">
                  <c:v>7131.4258400000008</c:v>
                </c:pt>
                <c:pt idx="97">
                  <c:v>7228.40888</c:v>
                </c:pt>
                <c:pt idx="98">
                  <c:v>7325.5366800000011</c:v>
                </c:pt>
                <c:pt idx="99">
                  <c:v>7422.8</c:v>
                </c:pt>
                <c:pt idx="100">
                  <c:v>7520.1896000000015</c:v>
                </c:pt>
                <c:pt idx="101">
                  <c:v>7617.6962400000011</c:v>
                </c:pt>
                <c:pt idx="102">
                  <c:v>7715.3106800000014</c:v>
                </c:pt>
                <c:pt idx="103">
                  <c:v>7813.0236800000002</c:v>
                </c:pt>
                <c:pt idx="104">
                  <c:v>7910.8260000000009</c:v>
                </c:pt>
                <c:pt idx="105">
                  <c:v>8008.7084000000032</c:v>
                </c:pt>
                <c:pt idx="106">
                  <c:v>8106.6616400000003</c:v>
                </c:pt>
                <c:pt idx="107">
                  <c:v>8204.6764800000001</c:v>
                </c:pt>
                <c:pt idx="108">
                  <c:v>8302.7436799999996</c:v>
                </c:pt>
                <c:pt idx="109">
                  <c:v>8400.8540000000012</c:v>
                </c:pt>
                <c:pt idx="110">
                  <c:v>8498.9982000000018</c:v>
                </c:pt>
                <c:pt idx="111">
                  <c:v>8597.1670400000003</c:v>
                </c:pt>
                <c:pt idx="112">
                  <c:v>8695.351279999999</c:v>
                </c:pt>
                <c:pt idx="113">
                  <c:v>8793.5416800000003</c:v>
                </c:pt>
                <c:pt idx="114">
                  <c:v>8891.7290000000012</c:v>
                </c:pt>
                <c:pt idx="115">
                  <c:v>8989.9040000000005</c:v>
                </c:pt>
                <c:pt idx="116">
                  <c:v>9088.0574399999987</c:v>
                </c:pt>
                <c:pt idx="117">
                  <c:v>9186.1800800000001</c:v>
                </c:pt>
                <c:pt idx="118">
                  <c:v>9284.2626799999998</c:v>
                </c:pt>
                <c:pt idx="119">
                  <c:v>9382.2960000000003</c:v>
                </c:pt>
                <c:pt idx="120">
                  <c:v>9480.2708000000002</c:v>
                </c:pt>
                <c:pt idx="121">
                  <c:v>9578.1778400000003</c:v>
                </c:pt>
                <c:pt idx="122">
                  <c:v>9676.007880000001</c:v>
                </c:pt>
                <c:pt idx="123">
                  <c:v>9773.751680000003</c:v>
                </c:pt>
                <c:pt idx="124">
                  <c:v>9871.4</c:v>
                </c:pt>
                <c:pt idx="125">
                  <c:v>9968.9436000000005</c:v>
                </c:pt>
                <c:pt idx="126">
                  <c:v>10066.373240000001</c:v>
                </c:pt>
                <c:pt idx="127">
                  <c:v>10163.679680000001</c:v>
                </c:pt>
                <c:pt idx="128">
                  <c:v>10260.853680000002</c:v>
                </c:pt>
                <c:pt idx="129">
                  <c:v>10357.886000000002</c:v>
                </c:pt>
                <c:pt idx="130">
                  <c:v>10454.767400000001</c:v>
                </c:pt>
                <c:pt idx="131">
                  <c:v>10551.488640000001</c:v>
                </c:pt>
                <c:pt idx="132">
                  <c:v>10648.040480000001</c:v>
                </c:pt>
                <c:pt idx="133">
                  <c:v>10744.413680000003</c:v>
                </c:pt>
                <c:pt idx="134">
                  <c:v>10840.599</c:v>
                </c:pt>
                <c:pt idx="135">
                  <c:v>10936.587200000004</c:v>
                </c:pt>
                <c:pt idx="136">
                  <c:v>11032.369040000001</c:v>
                </c:pt>
                <c:pt idx="137">
                  <c:v>11127.935280000002</c:v>
                </c:pt>
                <c:pt idx="138">
                  <c:v>11223.276679999999</c:v>
                </c:pt>
                <c:pt idx="139">
                  <c:v>11318.384</c:v>
                </c:pt>
                <c:pt idx="140">
                  <c:v>11413.248</c:v>
                </c:pt>
                <c:pt idx="141">
                  <c:v>11507.85944</c:v>
                </c:pt>
                <c:pt idx="142">
                  <c:v>11602.209079999999</c:v>
                </c:pt>
                <c:pt idx="143">
                  <c:v>11696.287679999999</c:v>
                </c:pt>
                <c:pt idx="144">
                  <c:v>11790.086000000001</c:v>
                </c:pt>
                <c:pt idx="145">
                  <c:v>11883.594800000001</c:v>
                </c:pt>
                <c:pt idx="146">
                  <c:v>11976.804840000001</c:v>
                </c:pt>
                <c:pt idx="147">
                  <c:v>12069.706880000002</c:v>
                </c:pt>
                <c:pt idx="148">
                  <c:v>12162.291680000002</c:v>
                </c:pt>
                <c:pt idx="149">
                  <c:v>12254.550000000001</c:v>
                </c:pt>
                <c:pt idx="150">
                  <c:v>12346.472600000003</c:v>
                </c:pt>
                <c:pt idx="151">
                  <c:v>12438.05024</c:v>
                </c:pt>
                <c:pt idx="152">
                  <c:v>12529.27368</c:v>
                </c:pt>
                <c:pt idx="153">
                  <c:v>12620.133680000001</c:v>
                </c:pt>
                <c:pt idx="154">
                  <c:v>12710.620999999999</c:v>
                </c:pt>
                <c:pt idx="155">
                  <c:v>12800.7264</c:v>
                </c:pt>
                <c:pt idx="156">
                  <c:v>12890.440640000003</c:v>
                </c:pt>
                <c:pt idx="157">
                  <c:v>12979.754480000003</c:v>
                </c:pt>
                <c:pt idx="158">
                  <c:v>13068.658680000002</c:v>
                </c:pt>
                <c:pt idx="159">
                  <c:v>13157.144000000004</c:v>
                </c:pt>
                <c:pt idx="160">
                  <c:v>13245.201200000001</c:v>
                </c:pt>
                <c:pt idx="161">
                  <c:v>13332.821040000003</c:v>
                </c:pt>
                <c:pt idx="162">
                  <c:v>13419.994280000003</c:v>
                </c:pt>
                <c:pt idx="163">
                  <c:v>13506.71168</c:v>
                </c:pt>
                <c:pt idx="164">
                  <c:v>13592.963999999998</c:v>
                </c:pt>
                <c:pt idx="165">
                  <c:v>13678.742000000002</c:v>
                </c:pt>
                <c:pt idx="166">
                  <c:v>13764.03644</c:v>
                </c:pt>
                <c:pt idx="167">
                  <c:v>13848.838079999998</c:v>
                </c:pt>
                <c:pt idx="168">
                  <c:v>13933.13768</c:v>
                </c:pt>
                <c:pt idx="169">
                  <c:v>14016.926000000003</c:v>
                </c:pt>
                <c:pt idx="170">
                  <c:v>14100.193799999999</c:v>
                </c:pt>
                <c:pt idx="171">
                  <c:v>14182.931840000003</c:v>
                </c:pt>
                <c:pt idx="172">
                  <c:v>14265.130880000002</c:v>
                </c:pt>
                <c:pt idx="173">
                  <c:v>14346.781679999998</c:v>
                </c:pt>
                <c:pt idx="174">
                  <c:v>14427.875</c:v>
                </c:pt>
                <c:pt idx="175">
                  <c:v>14508.401600000001</c:v>
                </c:pt>
                <c:pt idx="176">
                  <c:v>14588.35224</c:v>
                </c:pt>
                <c:pt idx="177">
                  <c:v>14667.71768</c:v>
                </c:pt>
                <c:pt idx="178">
                  <c:v>14746.48868</c:v>
                </c:pt>
                <c:pt idx="179">
                  <c:v>14824.655999999999</c:v>
                </c:pt>
                <c:pt idx="180">
                  <c:v>14902.210400000004</c:v>
                </c:pt>
                <c:pt idx="181">
                  <c:v>14979.14264</c:v>
                </c:pt>
                <c:pt idx="182">
                  <c:v>15055.443480000002</c:v>
                </c:pt>
                <c:pt idx="183">
                  <c:v>15131.103680000002</c:v>
                </c:pt>
                <c:pt idx="184">
                  <c:v>15206.114000000001</c:v>
                </c:pt>
                <c:pt idx="185">
                  <c:v>15280.465200000002</c:v>
                </c:pt>
                <c:pt idx="186">
                  <c:v>15354.148040000002</c:v>
                </c:pt>
                <c:pt idx="187">
                  <c:v>15427.15328</c:v>
                </c:pt>
                <c:pt idx="188">
                  <c:v>15499.471680000001</c:v>
                </c:pt>
                <c:pt idx="189">
                  <c:v>15571.094000000001</c:v>
                </c:pt>
                <c:pt idx="190">
                  <c:v>15642.011</c:v>
                </c:pt>
                <c:pt idx="191">
                  <c:v>15712.213440000001</c:v>
                </c:pt>
                <c:pt idx="192">
                  <c:v>15781.692080000004</c:v>
                </c:pt>
                <c:pt idx="193">
                  <c:v>15850.437680000001</c:v>
                </c:pt>
                <c:pt idx="194">
                  <c:v>15918.441000000001</c:v>
                </c:pt>
                <c:pt idx="195">
                  <c:v>15985.692800000003</c:v>
                </c:pt>
                <c:pt idx="196">
                  <c:v>16052.18384</c:v>
                </c:pt>
                <c:pt idx="197">
                  <c:v>16117.904880000004</c:v>
                </c:pt>
                <c:pt idx="198">
                  <c:v>16182.846680000001</c:v>
                </c:pt>
                <c:pt idx="199">
                  <c:v>16247</c:v>
                </c:pt>
                <c:pt idx="200">
                  <c:v>16310.355599999999</c:v>
                </c:pt>
                <c:pt idx="201">
                  <c:v>16372.904240000005</c:v>
                </c:pt>
                <c:pt idx="202">
                  <c:v>16434.63668</c:v>
                </c:pt>
                <c:pt idx="203">
                  <c:v>16495.543679999999</c:v>
                </c:pt>
                <c:pt idx="204">
                  <c:v>16555.616000000002</c:v>
                </c:pt>
                <c:pt idx="205">
                  <c:v>16614.844400000002</c:v>
                </c:pt>
                <c:pt idx="206">
                  <c:v>16673.219639999999</c:v>
                </c:pt>
                <c:pt idx="207">
                  <c:v>16730.732480000006</c:v>
                </c:pt>
                <c:pt idx="208">
                  <c:v>16787.373680000001</c:v>
                </c:pt>
                <c:pt idx="209">
                  <c:v>16843.134000000002</c:v>
                </c:pt>
                <c:pt idx="210">
                  <c:v>16898.004200000003</c:v>
                </c:pt>
                <c:pt idx="211">
                  <c:v>16951.975040000001</c:v>
                </c:pt>
                <c:pt idx="212">
                  <c:v>17005.03728</c:v>
                </c:pt>
                <c:pt idx="213">
                  <c:v>17057.181679999998</c:v>
                </c:pt>
                <c:pt idx="214">
                  <c:v>17108.399000000001</c:v>
                </c:pt>
                <c:pt idx="215">
                  <c:v>17158.680000000004</c:v>
                </c:pt>
                <c:pt idx="216">
                  <c:v>17208.015439999999</c:v>
                </c:pt>
                <c:pt idx="217">
                  <c:v>17256.396080000002</c:v>
                </c:pt>
                <c:pt idx="218">
                  <c:v>17303.812680000003</c:v>
                </c:pt>
                <c:pt idx="219">
                  <c:v>17350.256000000001</c:v>
                </c:pt>
                <c:pt idx="220">
                  <c:v>17395.716800000002</c:v>
                </c:pt>
                <c:pt idx="221">
                  <c:v>17440.185840000002</c:v>
                </c:pt>
                <c:pt idx="222">
                  <c:v>17483.653880000005</c:v>
                </c:pt>
                <c:pt idx="223">
                  <c:v>17526.111680000002</c:v>
                </c:pt>
                <c:pt idx="224">
                  <c:v>17567.550000000003</c:v>
                </c:pt>
                <c:pt idx="225">
                  <c:v>17607.959599999998</c:v>
                </c:pt>
                <c:pt idx="226">
                  <c:v>17647.331240000003</c:v>
                </c:pt>
                <c:pt idx="227">
                  <c:v>17685.655680000003</c:v>
                </c:pt>
                <c:pt idx="228">
                  <c:v>17722.92368</c:v>
                </c:pt>
                <c:pt idx="229">
                  <c:v>17759.126000000004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99296"/>
        <c:axId val="113401216"/>
      </c:scatterChart>
      <c:valAx>
        <c:axId val="11339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none"/>
        <c:minorTickMark val="none"/>
        <c:tickLblPos val="nextTo"/>
        <c:crossAx val="113401216"/>
        <c:crosses val="autoZero"/>
        <c:crossBetween val="midCat"/>
      </c:valAx>
      <c:valAx>
        <c:axId val="11340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crossAx val="113399296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calcul jeanjx total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'calcul cuveP'!$D$28:$D$257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cuveP'!$G$28:$G$257</c:f>
              <c:numCache>
                <c:formatCode>0.000</c:formatCode>
                <c:ptCount val="230"/>
                <c:pt idx="0">
                  <c:v>1.036994183426943E-2</c:v>
                </c:pt>
                <c:pt idx="1">
                  <c:v>2.9452544828066425E-2</c:v>
                </c:pt>
                <c:pt idx="2">
                  <c:v>5.4261236381865321E-2</c:v>
                </c:pt>
                <c:pt idx="3">
                  <c:v>8.3720106205251318E-2</c:v>
                </c:pt>
                <c:pt idx="4">
                  <c:v>0.11720196804600408</c:v>
                </c:pt>
                <c:pt idx="5">
                  <c:v>0.15427996358759219</c:v>
                </c:pt>
                <c:pt idx="6">
                  <c:v>0.1946379536099089</c:v>
                </c:pt>
                <c:pt idx="7">
                  <c:v>0.23802878760211127</c:v>
                </c:pt>
                <c:pt idx="8">
                  <c:v>0.28425180414177154</c:v>
                </c:pt>
                <c:pt idx="9">
                  <c:v>0.3331394603083741</c:v>
                </c:pt>
                <c:pt idx="10">
                  <c:v>0.38454881024404125</c:v>
                </c:pt>
                <c:pt idx="11">
                  <c:v>0.43835577867092601</c:v>
                </c:pt>
                <c:pt idx="12">
                  <c:v>0.49445114905999266</c:v>
                </c:pt>
                <c:pt idx="13">
                  <c:v>0.5527376569294461</c:v>
                </c:pt>
                <c:pt idx="14">
                  <c:v>0.61312782457379666</c:v>
                </c:pt>
                <c:pt idx="15">
                  <c:v>0.67554231005214549</c:v>
                </c:pt>
                <c:pt idx="16">
                  <c:v>0.73990862302869087</c:v>
                </c:pt>
                <c:pt idx="17">
                  <c:v>0.80616010867681653</c:v>
                </c:pt>
                <c:pt idx="18">
                  <c:v>0.87423513157929955</c:v>
                </c:pt>
                <c:pt idx="19">
                  <c:v>0.94407641158138456</c:v>
                </c:pt>
                <c:pt idx="20">
                  <c:v>1.015630476962935</c:v>
                </c:pt>
                <c:pt idx="21">
                  <c:v>1.088847209491741</c:v>
                </c:pt>
                <c:pt idx="22">
                  <c:v>1.1636794623605866</c:v>
                </c:pt>
                <c:pt idx="23">
                  <c:v>1.2400827366071989</c:v>
                </c:pt>
                <c:pt idx="24">
                  <c:v>1.3180149049525116</c:v>
                </c:pt>
                <c:pt idx="25">
                  <c:v>1.3974359744516278</c:v>
                </c:pt>
                <c:pt idx="26">
                  <c:v>1.4783078811894717</c:v>
                </c:pt>
                <c:pt idx="27">
                  <c:v>1.5605943116438845</c:v>
                </c:pt>
                <c:pt idx="28">
                  <c:v>1.6442605464037732</c:v>
                </c:pt>
                <c:pt idx="29">
                  <c:v>1.7292733227539678</c:v>
                </c:pt>
                <c:pt idx="30">
                  <c:v>1.8156007132824998</c:v>
                </c:pt>
                <c:pt idx="31">
                  <c:v>1.9032120181738823</c:v>
                </c:pt>
                <c:pt idx="32">
                  <c:v>1.9920776692560249</c:v>
                </c:pt>
                <c:pt idx="33">
                  <c:v>2.0821691441922132</c:v>
                </c:pt>
                <c:pt idx="34">
                  <c:v>2.173458889471179</c:v>
                </c:pt>
                <c:pt idx="35">
                  <c:v>2.2659202510609173</c:v>
                </c:pt>
                <c:pt idx="36">
                  <c:v>2.3595274117659688</c:v>
                </c:pt>
                <c:pt idx="37">
                  <c:v>2.4542553344711981</c:v>
                </c:pt>
                <c:pt idx="38">
                  <c:v>2.550079710573752</c:v>
                </c:pt>
                <c:pt idx="39">
                  <c:v>2.6469769130036904</c:v>
                </c:pt>
                <c:pt idx="40">
                  <c:v>2.7449239533164245</c:v>
                </c:pt>
                <c:pt idx="41">
                  <c:v>2.8438984424096487</c:v>
                </c:pt>
                <c:pt idx="42">
                  <c:v>2.9438785544760964</c:v>
                </c:pt>
                <c:pt idx="43">
                  <c:v>3.0448429938533246</c:v>
                </c:pt>
                <c:pt idx="44">
                  <c:v>3.1467709644740736</c:v>
                </c:pt>
                <c:pt idx="45">
                  <c:v>3.2496421416570866</c:v>
                </c:pt>
                <c:pt idx="46">
                  <c:v>3.3534366460093548</c:v>
                </c:pt>
                <c:pt idx="47">
                  <c:v>3.4581350192375928</c:v>
                </c:pt>
                <c:pt idx="48">
                  <c:v>3.563718201689924</c:v>
                </c:pt>
                <c:pt idx="49">
                  <c:v>3.6701675114688221</c:v>
                </c:pt>
                <c:pt idx="50">
                  <c:v>3.7774646249738666</c:v>
                </c:pt>
                <c:pt idx="51">
                  <c:v>3.8855915587480787</c:v>
                </c:pt>
                <c:pt idx="52">
                  <c:v>3.99453065251496</c:v>
                </c:pt>
                <c:pt idx="53">
                  <c:v>4.1042645533050379</c:v>
                </c:pt>
                <c:pt idx="54">
                  <c:v>4.214776200581019</c:v>
                </c:pt>
                <c:pt idx="55">
                  <c:v>4.3260488122797192</c:v>
                </c:pt>
                <c:pt idx="56">
                  <c:v>4.438065871696927</c:v>
                </c:pt>
                <c:pt idx="57">
                  <c:v>4.5508111151485169</c:v>
                </c:pt>
                <c:pt idx="58">
                  <c:v>4.66426852034735</c:v>
                </c:pt>
                <c:pt idx="59">
                  <c:v>4.7784222954411781</c:v>
                </c:pt>
                <c:pt idx="60">
                  <c:v>4.8932568686617399</c:v>
                </c:pt>
                <c:pt idx="61">
                  <c:v>5.0087568785396837</c:v>
                </c:pt>
                <c:pt idx="62">
                  <c:v>5.1249071646439903</c:v>
                </c:pt>
                <c:pt idx="63">
                  <c:v>5.2416927588081048</c:v>
                </c:pt>
                <c:pt idx="64">
                  <c:v>5.359098876808269</c:v>
                </c:pt>
                <c:pt idx="65">
                  <c:v>5.4771109104623719</c:v>
                </c:pt>
                <c:pt idx="66">
                  <c:v>5.595714420120304</c:v>
                </c:pt>
                <c:pt idx="67">
                  <c:v>5.7148951275191298</c:v>
                </c:pt>
                <c:pt idx="68">
                  <c:v>5.8346389089785449</c:v>
                </c:pt>
                <c:pt idx="69">
                  <c:v>5.9549317889139726</c:v>
                </c:pt>
                <c:pt idx="70">
                  <c:v>6.0757599336464798</c:v>
                </c:pt>
                <c:pt idx="71">
                  <c:v>6.1971096454901895</c:v>
                </c:pt>
                <c:pt idx="72">
                  <c:v>6.318967357099412</c:v>
                </c:pt>
                <c:pt idx="73">
                  <c:v>6.4413196260589398</c:v>
                </c:pt>
                <c:pt idx="74">
                  <c:v>6.5641531297022109</c:v>
                </c:pt>
                <c:pt idx="75">
                  <c:v>6.6874546601431399</c:v>
                </c:pt>
                <c:pt idx="76">
                  <c:v>6.8112111195083678</c:v>
                </c:pt>
                <c:pt idx="77">
                  <c:v>6.935409515357664</c:v>
                </c:pt>
                <c:pt idx="78">
                  <c:v>7.0600369562809977</c:v>
                </c:pt>
                <c:pt idx="79">
                  <c:v>7.1850806476616009</c:v>
                </c:pt>
                <c:pt idx="80">
                  <c:v>7.3105278875950246</c:v>
                </c:pt>
                <c:pt idx="81">
                  <c:v>7.436366062954856</c:v>
                </c:pt>
                <c:pt idx="82">
                  <c:v>7.5625826455963603</c:v>
                </c:pt>
                <c:pt idx="83">
                  <c:v>7.6891651886898247</c:v>
                </c:pt>
                <c:pt idx="84">
                  <c:v>7.8161013231759506</c:v>
                </c:pt>
                <c:pt idx="85">
                  <c:v>7.9433787543360488</c:v>
                </c:pt>
                <c:pt idx="86">
                  <c:v>8.0709852584702197</c:v>
                </c:pt>
                <c:pt idx="87">
                  <c:v>8.198908679677162</c:v>
                </c:pt>
                <c:pt idx="88">
                  <c:v>8.327136926729521</c:v>
                </c:pt>
                <c:pt idx="89">
                  <c:v>8.4556579700391108</c:v>
                </c:pt>
                <c:pt idx="90">
                  <c:v>8.5844598387065982</c:v>
                </c:pt>
                <c:pt idx="91">
                  <c:v>8.713530617650548</c:v>
                </c:pt>
                <c:pt idx="92">
                  <c:v>8.8428584448109966</c:v>
                </c:pt>
                <c:pt idx="93">
                  <c:v>8.9724315084229431</c:v>
                </c:pt>
                <c:pt idx="94">
                  <c:v>9.1022380443554134</c:v>
                </c:pt>
                <c:pt idx="95">
                  <c:v>9.2322663335119035</c:v>
                </c:pt>
                <c:pt idx="96">
                  <c:v>9.3625046992882606</c:v>
                </c:pt>
                <c:pt idx="97">
                  <c:v>9.4929415050842021</c:v>
                </c:pt>
                <c:pt idx="98">
                  <c:v>9.6235651518648471</c:v>
                </c:pt>
                <c:pt idx="99">
                  <c:v>9.7543640757687822</c:v>
                </c:pt>
                <c:pt idx="100">
                  <c:v>9.8853267457593237</c:v>
                </c:pt>
                <c:pt idx="101">
                  <c:v>10.016441661315763</c:v>
                </c:pt>
                <c:pt idx="102">
                  <c:v>10.147697350161522</c:v>
                </c:pt>
                <c:pt idx="103">
                  <c:v>10.279082366026186</c:v>
                </c:pt>
                <c:pt idx="104">
                  <c:v>10.410585286438579</c:v>
                </c:pt>
                <c:pt idx="105">
                  <c:v>10.542194710548031</c:v>
                </c:pt>
                <c:pt idx="106">
                  <c:v>10.673899256971129</c:v>
                </c:pt>
                <c:pt idx="107">
                  <c:v>10.80568756166131</c:v>
                </c:pt>
                <c:pt idx="108">
                  <c:v>10.937548275798692</c:v>
                </c:pt>
                <c:pt idx="109">
                  <c:v>11.069470063697608</c:v>
                </c:pt>
                <c:pt idx="110">
                  <c:v>11.201441600729359</c:v>
                </c:pt>
                <c:pt idx="111">
                  <c:v>11.33345157125774</c:v>
                </c:pt>
                <c:pt idx="112">
                  <c:v>11.465488666584935</c:v>
                </c:pt>
                <c:pt idx="113">
                  <c:v>11.597541582905386</c:v>
                </c:pt>
                <c:pt idx="114">
                  <c:v>11.729599019265272</c:v>
                </c:pt>
                <c:pt idx="115">
                  <c:v>11.861649675525282</c:v>
                </c:pt>
                <c:pt idx="116">
                  <c:v>11.993682250324303</c:v>
                </c:pt>
                <c:pt idx="117">
                  <c:v>12.125685439041707</c:v>
                </c:pt>
                <c:pt idx="118">
                  <c:v>12.25764793175591</c:v>
                </c:pt>
                <c:pt idx="119">
                  <c:v>12.389558411196834</c:v>
                </c:pt>
                <c:pt idx="120">
                  <c:v>12.521405550689924</c:v>
                </c:pt>
                <c:pt idx="121">
                  <c:v>12.653178012089295</c:v>
                </c:pt>
                <c:pt idx="122">
                  <c:v>12.784864443697659</c:v>
                </c:pt>
                <c:pt idx="123">
                  <c:v>12.91645347817051</c:v>
                </c:pt>
                <c:pt idx="124">
                  <c:v>13.047933730402107</c:v>
                </c:pt>
                <c:pt idx="125">
                  <c:v>13.179293795390716</c:v>
                </c:pt>
                <c:pt idx="126">
                  <c:v>13.310522246080474</c:v>
                </c:pt>
                <c:pt idx="127">
                  <c:v>13.44160763117724</c:v>
                </c:pt>
                <c:pt idx="128">
                  <c:v>13.572538472935689</c:v>
                </c:pt>
                <c:pt idx="129">
                  <c:v>13.703303264914801</c:v>
                </c:pt>
                <c:pt idx="130">
                  <c:v>13.833890469698883</c:v>
                </c:pt>
                <c:pt idx="131">
                  <c:v>13.964288516581064</c:v>
                </c:pt>
                <c:pt idx="132">
                  <c:v>14.094485799206172</c:v>
                </c:pt>
                <c:pt idx="133">
                  <c:v>14.224470673169783</c:v>
                </c:pt>
                <c:pt idx="134">
                  <c:v>14.354231453570016</c:v>
                </c:pt>
                <c:pt idx="135">
                  <c:v>14.483756412508617</c:v>
                </c:pt>
                <c:pt idx="136">
                  <c:v>14.613033776537684</c:v>
                </c:pt>
                <c:pt idx="137">
                  <c:v>14.742051724048132</c:v>
                </c:pt>
                <c:pt idx="138">
                  <c:v>14.870798382596</c:v>
                </c:pt>
                <c:pt idx="139">
                  <c:v>14.999261826162304</c:v>
                </c:pt>
                <c:pt idx="140">
                  <c:v>15.127430072342083</c:v>
                </c:pt>
                <c:pt idx="141">
                  <c:v>15.255291079457974</c:v>
                </c:pt>
                <c:pt idx="142">
                  <c:v>15.382832743593404</c:v>
                </c:pt>
                <c:pt idx="143">
                  <c:v>15.510042895540305</c:v>
                </c:pt>
                <c:pt idx="144">
                  <c:v>15.636909297655794</c:v>
                </c:pt>
                <c:pt idx="145">
                  <c:v>15.763419640622168</c:v>
                </c:pt>
                <c:pt idx="146">
                  <c:v>15.889561540103999</c:v>
                </c:pt>
                <c:pt idx="147">
                  <c:v>16.015322533295947</c:v>
                </c:pt>
                <c:pt idx="148">
                  <c:v>16.1406900753543</c:v>
                </c:pt>
                <c:pt idx="149">
                  <c:v>16.265651535705047</c:v>
                </c:pt>
                <c:pt idx="150">
                  <c:v>16.39019419422057</c:v>
                </c:pt>
                <c:pt idx="151">
                  <c:v>16.514305237256789</c:v>
                </c:pt>
                <c:pt idx="152">
                  <c:v>16.637971753541745</c:v>
                </c:pt>
                <c:pt idx="153">
                  <c:v>16.761180729906314</c:v>
                </c:pt>
                <c:pt idx="154">
                  <c:v>16.883919046846813</c:v>
                </c:pt>
                <c:pt idx="155">
                  <c:v>17.006173473908706</c:v>
                </c:pt>
                <c:pt idx="156">
                  <c:v>17.127930664879802</c:v>
                </c:pt>
                <c:pt idx="157">
                  <c:v>17.249177152780419</c:v>
                </c:pt>
                <c:pt idx="158">
                  <c:v>17.369899344637158</c:v>
                </c:pt>
                <c:pt idx="159">
                  <c:v>17.490083516025834</c:v>
                </c:pt>
                <c:pt idx="160">
                  <c:v>17.609715805368005</c:v>
                </c:pt>
                <c:pt idx="161">
                  <c:v>17.728782207964361</c:v>
                </c:pt>
                <c:pt idx="162">
                  <c:v>17.847268569746877</c:v>
                </c:pt>
                <c:pt idx="163">
                  <c:v>17.965160580730103</c:v>
                </c:pt>
                <c:pt idx="164">
                  <c:v>18.082443768140422</c:v>
                </c:pt>
                <c:pt idx="165">
                  <c:v>18.199103489200294</c:v>
                </c:pt>
                <c:pt idx="166">
                  <c:v>18.315124923542513</c:v>
                </c:pt>
                <c:pt idx="167">
                  <c:v>18.430493065227367</c:v>
                </c:pt>
                <c:pt idx="168">
                  <c:v>18.545192714333137</c:v>
                </c:pt>
                <c:pt idx="169">
                  <c:v>18.659208468087751</c:v>
                </c:pt>
                <c:pt idx="170">
                  <c:v>18.772524711506442</c:v>
                </c:pt>
                <c:pt idx="171">
                  <c:v>18.885125607496946</c:v>
                </c:pt>
                <c:pt idx="172">
                  <c:v>18.99699508639009</c:v>
                </c:pt>
                <c:pt idx="173">
                  <c:v>19.108116834849657</c:v>
                </c:pt>
                <c:pt idx="174">
                  <c:v>19.218474284110695</c:v>
                </c:pt>
                <c:pt idx="175">
                  <c:v>19.328050597490368</c:v>
                </c:pt>
                <c:pt idx="176">
                  <c:v>19.436828657109825</c:v>
                </c:pt>
                <c:pt idx="177">
                  <c:v>19.544791049758899</c:v>
                </c:pt>
                <c:pt idx="178">
                  <c:v>19.651920051828363</c:v>
                </c:pt>
                <c:pt idx="179">
                  <c:v>19.758197613226169</c:v>
                </c:pt>
                <c:pt idx="180">
                  <c:v>19.863605340184773</c:v>
                </c:pt>
                <c:pt idx="181">
                  <c:v>19.968124476856204</c:v>
                </c:pt>
                <c:pt idx="182">
                  <c:v>20.071735885579407</c:v>
                </c:pt>
                <c:pt idx="183">
                  <c:v>20.174420025690779</c:v>
                </c:pt>
                <c:pt idx="184">
                  <c:v>20.276156930733123</c:v>
                </c:pt>
                <c:pt idx="185">
                  <c:v>20.376926183900295</c:v>
                </c:pt>
                <c:pt idx="186">
                  <c:v>20.47670689153415</c:v>
                </c:pt>
                <c:pt idx="187">
                  <c:v>20.575477654466507</c:v>
                </c:pt>
                <c:pt idx="188">
                  <c:v>20.673216536971307</c:v>
                </c:pt>
                <c:pt idx="189">
                  <c:v>20.769901033059924</c:v>
                </c:pt>
                <c:pt idx="190">
                  <c:v>20.865508029815405</c:v>
                </c:pt>
                <c:pt idx="191">
                  <c:v>20.960013767417276</c:v>
                </c:pt>
                <c:pt idx="192">
                  <c:v>21.053393795457485</c:v>
                </c:pt>
                <c:pt idx="193">
                  <c:v>21.1456229250871</c:v>
                </c:pt>
                <c:pt idx="194">
                  <c:v>21.236675176461475</c:v>
                </c:pt>
                <c:pt idx="195">
                  <c:v>21.326523720866074</c:v>
                </c:pt>
                <c:pt idx="196">
                  <c:v>21.415140816802662</c:v>
                </c:pt>
                <c:pt idx="197">
                  <c:v>21.502497739192222</c:v>
                </c:pt>
                <c:pt idx="198">
                  <c:v>21.588564700702364</c:v>
                </c:pt>
                <c:pt idx="199">
                  <c:v>21.673310764025668</c:v>
                </c:pt>
                <c:pt idx="200">
                  <c:v>21.756703743713889</c:v>
                </c:pt>
                <c:pt idx="201">
                  <c:v>21.838710095900296</c:v>
                </c:pt>
                <c:pt idx="202">
                  <c:v>21.919294793903934</c:v>
                </c:pt>
                <c:pt idx="203">
                  <c:v>21.998421187287128</c:v>
                </c:pt>
                <c:pt idx="204">
                  <c:v>22.076050841405113</c:v>
                </c:pt>
                <c:pt idx="205">
                  <c:v>22.152143353810779</c:v>
                </c:pt>
                <c:pt idx="206">
                  <c:v>22.226656143010768</c:v>
                </c:pt>
                <c:pt idx="207">
                  <c:v>22.299544203946773</c:v>
                </c:pt>
                <c:pt idx="208">
                  <c:v>22.370759823106969</c:v>
                </c:pt>
                <c:pt idx="209">
                  <c:v>22.440252244226738</c:v>
                </c:pt>
                <c:pt idx="210">
                  <c:v>22.507967272927011</c:v>
                </c:pt>
                <c:pt idx="211">
                  <c:v>22.573846805086092</c:v>
                </c:pt>
                <c:pt idx="212">
                  <c:v>22.637828258830364</c:v>
                </c:pt>
                <c:pt idx="213">
                  <c:v>22.699843883124252</c:v>
                </c:pt>
                <c:pt idx="214">
                  <c:v>22.759819906040587</c:v>
                </c:pt>
                <c:pt idx="215">
                  <c:v>22.817675471292713</c:v>
                </c:pt>
                <c:pt idx="216">
                  <c:v>22.873321289845144</c:v>
                </c:pt>
                <c:pt idx="217">
                  <c:v>22.926657899833035</c:v>
                </c:pt>
                <c:pt idx="218">
                  <c:v>22.977573374505806</c:v>
                </c:pt>
                <c:pt idx="219">
                  <c:v>23.025940229415781</c:v>
                </c:pt>
                <c:pt idx="220">
                  <c:v>23.071611127171941</c:v>
                </c:pt>
                <c:pt idx="221">
                  <c:v>23.114412699636031</c:v>
                </c:pt>
                <c:pt idx="222">
                  <c:v>23.154136266656888</c:v>
                </c:pt>
                <c:pt idx="223">
                  <c:v>23.190523091634962</c:v>
                </c:pt>
                <c:pt idx="224">
                  <c:v>23.223239149453939</c:v>
                </c:pt>
                <c:pt idx="225">
                  <c:v>23.251827176943692</c:v>
                </c:pt>
                <c:pt idx="226">
                  <c:v>23.275599609550937</c:v>
                </c:pt>
                <c:pt idx="227">
                  <c:v>23.293317613521396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'calcul cuveP'!$O$25:$R$25</c:f>
              <c:strCache>
                <c:ptCount val="1"/>
                <c:pt idx="0">
                  <c:v>Supervision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cuveP'!$O$28:$O$257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cuveP'!$P$28:$P$257</c:f>
              <c:numCache>
                <c:formatCode>#,##0.00</c:formatCode>
                <c:ptCount val="230"/>
                <c:pt idx="0">
                  <c:v>-0.12931999999999999</c:v>
                </c:pt>
                <c:pt idx="1">
                  <c:v>-7.7287999999999982E-2</c:v>
                </c:pt>
                <c:pt idx="2">
                  <c:v>-2.3915999999999993E-2</c:v>
                </c:pt>
                <c:pt idx="3">
                  <c:v>3.0784000000000034E-2</c:v>
                </c:pt>
                <c:pt idx="4">
                  <c:v>8.6799999999999988E-2</c:v>
                </c:pt>
                <c:pt idx="5">
                  <c:v>0.14411999999999997</c:v>
                </c:pt>
                <c:pt idx="6">
                  <c:v>0.20273200000000002</c:v>
                </c:pt>
                <c:pt idx="7">
                  <c:v>0.26262400000000002</c:v>
                </c:pt>
                <c:pt idx="8">
                  <c:v>0.32378400000000002</c:v>
                </c:pt>
                <c:pt idx="9">
                  <c:v>0.38620000000000004</c:v>
                </c:pt>
                <c:pt idx="10">
                  <c:v>0.44986000000000009</c:v>
                </c:pt>
                <c:pt idx="11">
                  <c:v>0.5147520000000001</c:v>
                </c:pt>
                <c:pt idx="12">
                  <c:v>0.58086400000000005</c:v>
                </c:pt>
                <c:pt idx="13">
                  <c:v>0.64818400000000009</c:v>
                </c:pt>
                <c:pt idx="14">
                  <c:v>0.71670000000000011</c:v>
                </c:pt>
                <c:pt idx="15">
                  <c:v>0.78639999999999999</c:v>
                </c:pt>
                <c:pt idx="16">
                  <c:v>0.85727200000000026</c:v>
                </c:pt>
                <c:pt idx="17">
                  <c:v>0.92930399999999991</c:v>
                </c:pt>
                <c:pt idx="18">
                  <c:v>1.0024839999999999</c:v>
                </c:pt>
                <c:pt idx="19">
                  <c:v>1.0768000000000002</c:v>
                </c:pt>
                <c:pt idx="20">
                  <c:v>1.1522400000000002</c:v>
                </c:pt>
                <c:pt idx="21">
                  <c:v>1.2287920000000001</c:v>
                </c:pt>
                <c:pt idx="22">
                  <c:v>1.3064440000000002</c:v>
                </c:pt>
                <c:pt idx="23">
                  <c:v>1.385184</c:v>
                </c:pt>
                <c:pt idx="24">
                  <c:v>1.4650000000000001</c:v>
                </c:pt>
                <c:pt idx="25">
                  <c:v>1.5458800000000001</c:v>
                </c:pt>
                <c:pt idx="26">
                  <c:v>1.6278120000000003</c:v>
                </c:pt>
                <c:pt idx="27">
                  <c:v>1.7107840000000003</c:v>
                </c:pt>
                <c:pt idx="28">
                  <c:v>1.7947840000000002</c:v>
                </c:pt>
                <c:pt idx="29">
                  <c:v>1.8798000000000001</c:v>
                </c:pt>
                <c:pt idx="30">
                  <c:v>1.9658200000000001</c:v>
                </c:pt>
                <c:pt idx="31">
                  <c:v>2.052832</c:v>
                </c:pt>
                <c:pt idx="32">
                  <c:v>2.1408239999999998</c:v>
                </c:pt>
                <c:pt idx="33">
                  <c:v>2.229784</c:v>
                </c:pt>
                <c:pt idx="34">
                  <c:v>2.3196999999999997</c:v>
                </c:pt>
                <c:pt idx="35">
                  <c:v>2.4105599999999998</c:v>
                </c:pt>
                <c:pt idx="36">
                  <c:v>2.5023519999999997</c:v>
                </c:pt>
                <c:pt idx="37">
                  <c:v>2.5950639999999998</c:v>
                </c:pt>
                <c:pt idx="38">
                  <c:v>2.6886839999999999</c:v>
                </c:pt>
                <c:pt idx="39">
                  <c:v>2.7831999999999999</c:v>
                </c:pt>
                <c:pt idx="40">
                  <c:v>2.8785999999999996</c:v>
                </c:pt>
                <c:pt idx="41">
                  <c:v>2.974872</c:v>
                </c:pt>
                <c:pt idx="42">
                  <c:v>3.0720039999999997</c:v>
                </c:pt>
                <c:pt idx="43">
                  <c:v>3.1699839999999999</c:v>
                </c:pt>
                <c:pt idx="44">
                  <c:v>3.2688000000000001</c:v>
                </c:pt>
                <c:pt idx="45">
                  <c:v>3.3684400000000001</c:v>
                </c:pt>
                <c:pt idx="46">
                  <c:v>3.4688919999999994</c:v>
                </c:pt>
                <c:pt idx="47">
                  <c:v>3.5701439999999995</c:v>
                </c:pt>
                <c:pt idx="48">
                  <c:v>3.6721840000000001</c:v>
                </c:pt>
                <c:pt idx="49">
                  <c:v>3.7749999999999999</c:v>
                </c:pt>
                <c:pt idx="50">
                  <c:v>3.8785799999999999</c:v>
                </c:pt>
                <c:pt idx="51">
                  <c:v>3.9829120000000002</c:v>
                </c:pt>
                <c:pt idx="52">
                  <c:v>4.0879840000000005</c:v>
                </c:pt>
                <c:pt idx="53">
                  <c:v>4.1937840000000008</c:v>
                </c:pt>
                <c:pt idx="54">
                  <c:v>4.3003000000000009</c:v>
                </c:pt>
                <c:pt idx="55">
                  <c:v>4.4075200000000008</c:v>
                </c:pt>
                <c:pt idx="56">
                  <c:v>4.5154320000000006</c:v>
                </c:pt>
                <c:pt idx="57">
                  <c:v>4.6240240000000004</c:v>
                </c:pt>
                <c:pt idx="58">
                  <c:v>4.7332839999999994</c:v>
                </c:pt>
                <c:pt idx="59">
                  <c:v>4.8432000000000004</c:v>
                </c:pt>
                <c:pt idx="60">
                  <c:v>4.9537599999999999</c:v>
                </c:pt>
                <c:pt idx="61">
                  <c:v>5.0649519999999999</c:v>
                </c:pt>
                <c:pt idx="62">
                  <c:v>5.1767640000000004</c:v>
                </c:pt>
                <c:pt idx="63">
                  <c:v>5.2891840000000006</c:v>
                </c:pt>
                <c:pt idx="64">
                  <c:v>5.4022000000000006</c:v>
                </c:pt>
                <c:pt idx="65">
                  <c:v>5.5158000000000005</c:v>
                </c:pt>
                <c:pt idx="66">
                  <c:v>5.6299720000000004</c:v>
                </c:pt>
                <c:pt idx="67">
                  <c:v>5.7447040000000014</c:v>
                </c:pt>
                <c:pt idx="68">
                  <c:v>5.8599839999999999</c:v>
                </c:pt>
                <c:pt idx="69">
                  <c:v>5.9757999999999996</c:v>
                </c:pt>
                <c:pt idx="70">
                  <c:v>6.0921400000000006</c:v>
                </c:pt>
                <c:pt idx="71">
                  <c:v>6.2089920000000003</c:v>
                </c:pt>
                <c:pt idx="72">
                  <c:v>6.3263440000000006</c:v>
                </c:pt>
                <c:pt idx="73">
                  <c:v>6.4441839999999999</c:v>
                </c:pt>
                <c:pt idx="74">
                  <c:v>6.5625</c:v>
                </c:pt>
                <c:pt idx="75">
                  <c:v>6.6812800000000001</c:v>
                </c:pt>
                <c:pt idx="76">
                  <c:v>6.8005120000000003</c:v>
                </c:pt>
                <c:pt idx="77">
                  <c:v>6.9201840000000008</c:v>
                </c:pt>
                <c:pt idx="78">
                  <c:v>7.0402840000000015</c:v>
                </c:pt>
                <c:pt idx="79">
                  <c:v>7.1608000000000009</c:v>
                </c:pt>
                <c:pt idx="80">
                  <c:v>7.2817200000000017</c:v>
                </c:pt>
                <c:pt idx="81">
                  <c:v>7.4030319999999996</c:v>
                </c:pt>
                <c:pt idx="82">
                  <c:v>7.524724</c:v>
                </c:pt>
                <c:pt idx="83">
                  <c:v>7.6467840000000002</c:v>
                </c:pt>
                <c:pt idx="84">
                  <c:v>7.7691999999999997</c:v>
                </c:pt>
                <c:pt idx="85">
                  <c:v>7.891960000000001</c:v>
                </c:pt>
                <c:pt idx="86">
                  <c:v>8.0150520000000007</c:v>
                </c:pt>
                <c:pt idx="87">
                  <c:v>8.1384640000000008</c:v>
                </c:pt>
                <c:pt idx="88">
                  <c:v>8.2621840000000013</c:v>
                </c:pt>
                <c:pt idx="89">
                  <c:v>8.3862000000000005</c:v>
                </c:pt>
                <c:pt idx="90">
                  <c:v>8.5105000000000004</c:v>
                </c:pt>
                <c:pt idx="91">
                  <c:v>8.635072000000001</c:v>
                </c:pt>
                <c:pt idx="92">
                  <c:v>8.7599040000000024</c:v>
                </c:pt>
                <c:pt idx="93">
                  <c:v>8.8849839999999993</c:v>
                </c:pt>
                <c:pt idx="94">
                  <c:v>9.0103000000000009</c:v>
                </c:pt>
                <c:pt idx="95">
                  <c:v>9.1358400000000017</c:v>
                </c:pt>
                <c:pt idx="96">
                  <c:v>9.2615920000000003</c:v>
                </c:pt>
                <c:pt idx="97">
                  <c:v>9.3875440000000001</c:v>
                </c:pt>
                <c:pt idx="98">
                  <c:v>9.5136840000000014</c:v>
                </c:pt>
                <c:pt idx="99">
                  <c:v>9.64</c:v>
                </c:pt>
                <c:pt idx="100">
                  <c:v>9.7664800000000014</c:v>
                </c:pt>
                <c:pt idx="101">
                  <c:v>9.8931120000000004</c:v>
                </c:pt>
                <c:pt idx="102">
                  <c:v>10.019884000000001</c:v>
                </c:pt>
                <c:pt idx="103">
                  <c:v>10.146784</c:v>
                </c:pt>
                <c:pt idx="104">
                  <c:v>10.273800000000001</c:v>
                </c:pt>
                <c:pt idx="105">
                  <c:v>10.400920000000003</c:v>
                </c:pt>
                <c:pt idx="106">
                  <c:v>10.528131999999999</c:v>
                </c:pt>
                <c:pt idx="107">
                  <c:v>10.655424000000002</c:v>
                </c:pt>
                <c:pt idx="108">
                  <c:v>10.782783999999999</c:v>
                </c:pt>
                <c:pt idx="109">
                  <c:v>10.910200000000001</c:v>
                </c:pt>
                <c:pt idx="110">
                  <c:v>11.037660000000002</c:v>
                </c:pt>
                <c:pt idx="111">
                  <c:v>11.165152000000001</c:v>
                </c:pt>
                <c:pt idx="112">
                  <c:v>11.292663999999998</c:v>
                </c:pt>
                <c:pt idx="113">
                  <c:v>11.420184000000001</c:v>
                </c:pt>
                <c:pt idx="114">
                  <c:v>11.547700000000001</c:v>
                </c:pt>
                <c:pt idx="115">
                  <c:v>11.6752</c:v>
                </c:pt>
                <c:pt idx="116">
                  <c:v>11.802671999999999</c:v>
                </c:pt>
                <c:pt idx="117">
                  <c:v>11.930104</c:v>
                </c:pt>
                <c:pt idx="118">
                  <c:v>12.057484000000001</c:v>
                </c:pt>
                <c:pt idx="119">
                  <c:v>12.184800000000001</c:v>
                </c:pt>
                <c:pt idx="120">
                  <c:v>12.31204</c:v>
                </c:pt>
                <c:pt idx="121">
                  <c:v>12.439192</c:v>
                </c:pt>
                <c:pt idx="122">
                  <c:v>12.566244000000001</c:v>
                </c:pt>
                <c:pt idx="123">
                  <c:v>12.693184000000002</c:v>
                </c:pt>
                <c:pt idx="124">
                  <c:v>12.82</c:v>
                </c:pt>
                <c:pt idx="125">
                  <c:v>12.946680000000001</c:v>
                </c:pt>
                <c:pt idx="126">
                  <c:v>13.073212000000002</c:v>
                </c:pt>
                <c:pt idx="127">
                  <c:v>13.199584000000002</c:v>
                </c:pt>
                <c:pt idx="128">
                  <c:v>13.325784000000002</c:v>
                </c:pt>
                <c:pt idx="129">
                  <c:v>13.451800000000002</c:v>
                </c:pt>
                <c:pt idx="130">
                  <c:v>13.577620000000001</c:v>
                </c:pt>
                <c:pt idx="131">
                  <c:v>13.703232000000002</c:v>
                </c:pt>
                <c:pt idx="132">
                  <c:v>13.828624000000001</c:v>
                </c:pt>
                <c:pt idx="133">
                  <c:v>13.953784000000002</c:v>
                </c:pt>
                <c:pt idx="134">
                  <c:v>14.078700000000001</c:v>
                </c:pt>
                <c:pt idx="135">
                  <c:v>14.203360000000004</c:v>
                </c:pt>
                <c:pt idx="136">
                  <c:v>14.327752000000002</c:v>
                </c:pt>
                <c:pt idx="137">
                  <c:v>14.451864</c:v>
                </c:pt>
                <c:pt idx="138">
                  <c:v>14.575683999999999</c:v>
                </c:pt>
                <c:pt idx="139">
                  <c:v>14.699200000000001</c:v>
                </c:pt>
                <c:pt idx="140">
                  <c:v>14.8224</c:v>
                </c:pt>
                <c:pt idx="141">
                  <c:v>14.945272000000001</c:v>
                </c:pt>
                <c:pt idx="142">
                  <c:v>15.067803999999999</c:v>
                </c:pt>
                <c:pt idx="143">
                  <c:v>15.189983999999999</c:v>
                </c:pt>
                <c:pt idx="144">
                  <c:v>15.311800000000002</c:v>
                </c:pt>
                <c:pt idx="145">
                  <c:v>15.433240000000001</c:v>
                </c:pt>
                <c:pt idx="146">
                  <c:v>15.554292</c:v>
                </c:pt>
                <c:pt idx="147">
                  <c:v>15.674944000000002</c:v>
                </c:pt>
                <c:pt idx="148">
                  <c:v>15.795184000000003</c:v>
                </c:pt>
                <c:pt idx="149">
                  <c:v>15.914999999999999</c:v>
                </c:pt>
                <c:pt idx="150">
                  <c:v>16.034380000000002</c:v>
                </c:pt>
                <c:pt idx="151">
                  <c:v>16.153312</c:v>
                </c:pt>
                <c:pt idx="152">
                  <c:v>16.271784</c:v>
                </c:pt>
                <c:pt idx="153">
                  <c:v>16.389783999999999</c:v>
                </c:pt>
                <c:pt idx="154">
                  <c:v>16.507300000000001</c:v>
                </c:pt>
                <c:pt idx="155">
                  <c:v>16.624320000000001</c:v>
                </c:pt>
                <c:pt idx="156">
                  <c:v>16.740832000000001</c:v>
                </c:pt>
                <c:pt idx="157">
                  <c:v>16.856824000000003</c:v>
                </c:pt>
                <c:pt idx="158">
                  <c:v>16.972284000000002</c:v>
                </c:pt>
                <c:pt idx="159">
                  <c:v>17.087200000000003</c:v>
                </c:pt>
                <c:pt idx="160">
                  <c:v>17.201560000000001</c:v>
                </c:pt>
                <c:pt idx="161">
                  <c:v>17.315352000000004</c:v>
                </c:pt>
                <c:pt idx="162">
                  <c:v>17.428564000000001</c:v>
                </c:pt>
                <c:pt idx="163">
                  <c:v>17.541184000000001</c:v>
                </c:pt>
                <c:pt idx="164">
                  <c:v>17.653199999999998</c:v>
                </c:pt>
                <c:pt idx="165">
                  <c:v>17.764600000000002</c:v>
                </c:pt>
                <c:pt idx="166">
                  <c:v>17.875371999999999</c:v>
                </c:pt>
                <c:pt idx="167">
                  <c:v>17.985503999999999</c:v>
                </c:pt>
                <c:pt idx="168">
                  <c:v>18.094984</c:v>
                </c:pt>
                <c:pt idx="169">
                  <c:v>18.203800000000001</c:v>
                </c:pt>
                <c:pt idx="170">
                  <c:v>18.31194</c:v>
                </c:pt>
                <c:pt idx="171">
                  <c:v>18.419392000000002</c:v>
                </c:pt>
                <c:pt idx="172">
                  <c:v>18.526144000000002</c:v>
                </c:pt>
                <c:pt idx="173">
                  <c:v>18.632183999999999</c:v>
                </c:pt>
                <c:pt idx="174">
                  <c:v>18.737500000000001</c:v>
                </c:pt>
                <c:pt idx="175">
                  <c:v>18.842080000000003</c:v>
                </c:pt>
                <c:pt idx="176">
                  <c:v>18.945912</c:v>
                </c:pt>
                <c:pt idx="177">
                  <c:v>19.048984000000001</c:v>
                </c:pt>
                <c:pt idx="178">
                  <c:v>19.151284</c:v>
                </c:pt>
                <c:pt idx="179">
                  <c:v>19.252800000000001</c:v>
                </c:pt>
                <c:pt idx="180">
                  <c:v>19.353520000000003</c:v>
                </c:pt>
                <c:pt idx="181">
                  <c:v>19.453431999999999</c:v>
                </c:pt>
                <c:pt idx="182">
                  <c:v>19.552524000000002</c:v>
                </c:pt>
                <c:pt idx="183">
                  <c:v>19.650784000000002</c:v>
                </c:pt>
                <c:pt idx="184">
                  <c:v>19.748200000000001</c:v>
                </c:pt>
                <c:pt idx="185">
                  <c:v>19.844760000000001</c:v>
                </c:pt>
                <c:pt idx="186">
                  <c:v>19.940452000000001</c:v>
                </c:pt>
                <c:pt idx="187">
                  <c:v>20.035263999999998</c:v>
                </c:pt>
                <c:pt idx="188">
                  <c:v>20.129184000000002</c:v>
                </c:pt>
                <c:pt idx="189">
                  <c:v>20.222200000000001</c:v>
                </c:pt>
                <c:pt idx="190">
                  <c:v>20.314299999999999</c:v>
                </c:pt>
                <c:pt idx="191">
                  <c:v>20.405472000000003</c:v>
                </c:pt>
                <c:pt idx="192">
                  <c:v>20.495704000000003</c:v>
                </c:pt>
                <c:pt idx="193">
                  <c:v>20.584983999999999</c:v>
                </c:pt>
                <c:pt idx="194">
                  <c:v>20.673299999999998</c:v>
                </c:pt>
                <c:pt idx="195">
                  <c:v>20.760640000000002</c:v>
                </c:pt>
                <c:pt idx="196">
                  <c:v>20.846992</c:v>
                </c:pt>
                <c:pt idx="197">
                  <c:v>20.932344000000004</c:v>
                </c:pt>
                <c:pt idx="198">
                  <c:v>21.016684000000001</c:v>
                </c:pt>
                <c:pt idx="199">
                  <c:v>21.1</c:v>
                </c:pt>
                <c:pt idx="200">
                  <c:v>21.182279999999999</c:v>
                </c:pt>
                <c:pt idx="201">
                  <c:v>21.263512000000006</c:v>
                </c:pt>
                <c:pt idx="202">
                  <c:v>21.343684</c:v>
                </c:pt>
                <c:pt idx="203">
                  <c:v>21.422784</c:v>
                </c:pt>
                <c:pt idx="204">
                  <c:v>21.500800000000002</c:v>
                </c:pt>
                <c:pt idx="205">
                  <c:v>21.577719999999999</c:v>
                </c:pt>
                <c:pt idx="206">
                  <c:v>21.653531999999998</c:v>
                </c:pt>
                <c:pt idx="207">
                  <c:v>21.728224000000004</c:v>
                </c:pt>
                <c:pt idx="208">
                  <c:v>21.801783999999998</c:v>
                </c:pt>
                <c:pt idx="209">
                  <c:v>21.874200000000002</c:v>
                </c:pt>
                <c:pt idx="210">
                  <c:v>21.945460000000004</c:v>
                </c:pt>
                <c:pt idx="211">
                  <c:v>22.015552000000003</c:v>
                </c:pt>
                <c:pt idx="212">
                  <c:v>22.084464000000001</c:v>
                </c:pt>
                <c:pt idx="213">
                  <c:v>22.152183999999998</c:v>
                </c:pt>
                <c:pt idx="214">
                  <c:v>22.218700000000002</c:v>
                </c:pt>
                <c:pt idx="215">
                  <c:v>22.284000000000002</c:v>
                </c:pt>
                <c:pt idx="216">
                  <c:v>22.348071999999995</c:v>
                </c:pt>
                <c:pt idx="217">
                  <c:v>22.410904000000002</c:v>
                </c:pt>
                <c:pt idx="218">
                  <c:v>22.472484000000005</c:v>
                </c:pt>
                <c:pt idx="219">
                  <c:v>22.532800000000002</c:v>
                </c:pt>
                <c:pt idx="220">
                  <c:v>22.591840000000001</c:v>
                </c:pt>
                <c:pt idx="221">
                  <c:v>22.649592000000005</c:v>
                </c:pt>
                <c:pt idx="222">
                  <c:v>22.706044000000006</c:v>
                </c:pt>
                <c:pt idx="223">
                  <c:v>22.761184</c:v>
                </c:pt>
                <c:pt idx="224">
                  <c:v>22.815000000000005</c:v>
                </c:pt>
                <c:pt idx="225">
                  <c:v>22.86748</c:v>
                </c:pt>
                <c:pt idx="226">
                  <c:v>22.918612000000003</c:v>
                </c:pt>
                <c:pt idx="227">
                  <c:v>22.968384000000004</c:v>
                </c:pt>
                <c:pt idx="228">
                  <c:v>23.016784000000001</c:v>
                </c:pt>
                <c:pt idx="229">
                  <c:v>23.063800000000004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'calcul cuveP'!$E$27</c:f>
              <c:strCache>
                <c:ptCount val="1"/>
                <c:pt idx="0">
                  <c:v>VOLUME DU CYLINDRE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'calcul cuveP'!$O$28:$O$257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cuveP'!$E$28:$E$257</c:f>
              <c:numCache>
                <c:formatCode>General</c:formatCode>
                <c:ptCount val="230"/>
                <c:pt idx="0">
                  <c:v>1.0231992130781253E-2</c:v>
                </c:pt>
                <c:pt idx="1">
                  <c:v>2.8902358517953437E-2</c:v>
                </c:pt>
                <c:pt idx="2">
                  <c:v>5.3026945317750471E-2</c:v>
                </c:pt>
                <c:pt idx="3">
                  <c:v>8.1532260995517136E-2</c:v>
                </c:pt>
                <c:pt idx="4">
                  <c:v>0.11379353805479267</c:v>
                </c:pt>
                <c:pt idx="5">
                  <c:v>0.14938633693480524</c:v>
                </c:pt>
                <c:pt idx="6">
                  <c:v>0.18799693717120772</c:v>
                </c:pt>
                <c:pt idx="7">
                  <c:v>0.22938060700891669</c:v>
                </c:pt>
                <c:pt idx="8">
                  <c:v>0.27333910378126403</c:v>
                </c:pt>
                <c:pt idx="9">
                  <c:v>0.31970730332349367</c:v>
                </c:pt>
                <c:pt idx="10">
                  <c:v>0.36834467853348751</c:v>
                </c:pt>
                <c:pt idx="11">
                  <c:v>0.41912957288915814</c:v>
                </c:pt>
                <c:pt idx="12">
                  <c:v>0.4719551886172294</c:v>
                </c:pt>
                <c:pt idx="13">
                  <c:v>0.52672667999166589</c:v>
                </c:pt>
                <c:pt idx="14">
                  <c:v>0.58335898806273734</c:v>
                </c:pt>
                <c:pt idx="15">
                  <c:v>0.64177518964530467</c:v>
                </c:pt>
                <c:pt idx="16">
                  <c:v>0.70190521315932553</c:v>
                </c:pt>
                <c:pt idx="17">
                  <c:v>0.76368482253394343</c:v>
                </c:pt>
                <c:pt idx="18">
                  <c:v>0.82705480110769503</c:v>
                </c:pt>
                <c:pt idx="19">
                  <c:v>0.89196028748158429</c:v>
                </c:pt>
                <c:pt idx="20">
                  <c:v>0.95835022869123454</c:v>
                </c:pt>
                <c:pt idx="21">
                  <c:v>1.0261769252601953</c:v>
                </c:pt>
                <c:pt idx="22">
                  <c:v>1.0953956491370103</c:v>
                </c:pt>
                <c:pt idx="23">
                  <c:v>1.1659643201151662</c:v>
                </c:pt>
                <c:pt idx="24">
                  <c:v>1.2378432296713562</c:v>
                </c:pt>
                <c:pt idx="25">
                  <c:v>1.3109948036164432</c:v>
                </c:pt>
                <c:pt idx="26">
                  <c:v>1.3853833967911104</c:v>
                </c:pt>
                <c:pt idx="27">
                  <c:v>1.4609751144289593</c:v>
                </c:pt>
                <c:pt idx="28">
                  <c:v>1.5377376558746563</c:v>
                </c:pt>
                <c:pt idx="29">
                  <c:v>1.6156401771687907</c:v>
                </c:pt>
                <c:pt idx="30">
                  <c:v>1.6946531696551539</c:v>
                </c:pt>
                <c:pt idx="31">
                  <c:v>1.7747483522740184</c:v>
                </c:pt>
                <c:pt idx="32">
                  <c:v>1.8558985756090531</c:v>
                </c:pt>
                <c:pt idx="33">
                  <c:v>1.938077736079304</c:v>
                </c:pt>
                <c:pt idx="34">
                  <c:v>2.0212606989292619</c:v>
                </c:pt>
                <c:pt idx="35">
                  <c:v>2.1054232288826813</c:v>
                </c:pt>
                <c:pt idx="36">
                  <c:v>2.1905419274998623</c:v>
                </c:pt>
                <c:pt idx="37">
                  <c:v>2.2765941764214297</c:v>
                </c:pt>
                <c:pt idx="38">
                  <c:v>2.3635580858002898</c:v>
                </c:pt>
                <c:pt idx="39">
                  <c:v>2.4514124473222618</c:v>
                </c:pt>
                <c:pt idx="40">
                  <c:v>2.5401366912985166</c:v>
                </c:pt>
                <c:pt idx="41">
                  <c:v>2.6297108473825079</c:v>
                </c:pt>
                <c:pt idx="42">
                  <c:v>2.7201155085227295</c:v>
                </c:pt>
                <c:pt idx="43">
                  <c:v>2.811331797812497</c:v>
                </c:pt>
                <c:pt idx="44">
                  <c:v>2.9033413379403106</c:v>
                </c:pt>
                <c:pt idx="45">
                  <c:v>2.9961262229806738</c:v>
                </c:pt>
                <c:pt idx="46">
                  <c:v>3.0896689922963358</c:v>
                </c:pt>
                <c:pt idx="47">
                  <c:v>3.1839526063497727</c:v>
                </c:pt>
                <c:pt idx="48">
                  <c:v>3.278960424244866</c:v>
                </c:pt>
                <c:pt idx="49">
                  <c:v>3.3746761828398495</c:v>
                </c:pt>
                <c:pt idx="50">
                  <c:v>3.4710839772900624</c:v>
                </c:pt>
                <c:pt idx="51">
                  <c:v>3.5681682428942856</c:v>
                </c:pt>
                <c:pt idx="52">
                  <c:v>3.6659137381317799</c:v>
                </c:pt>
                <c:pt idx="53">
                  <c:v>3.7643055287888321</c:v>
                </c:pt>
                <c:pt idx="54">
                  <c:v>3.8633289730839091</c:v>
                </c:pt>
                <c:pt idx="55">
                  <c:v>3.9629697077095862</c:v>
                </c:pt>
                <c:pt idx="56">
                  <c:v>4.0632136347174113</c:v>
                </c:pt>
                <c:pt idx="57">
                  <c:v>4.1640469091790182</c:v>
                </c:pt>
                <c:pt idx="58">
                  <c:v>4.2654559275630275</c:v>
                </c:pt>
                <c:pt idx="59">
                  <c:v>4.3674273167729512</c:v>
                </c:pt>
                <c:pt idx="60">
                  <c:v>4.4699479237962878</c:v>
                </c:pt>
                <c:pt idx="61">
                  <c:v>4.5730048059194441</c:v>
                </c:pt>
                <c:pt idx="62">
                  <c:v>4.6765852214671613</c:v>
                </c:pt>
                <c:pt idx="63">
                  <c:v>4.7806766210286442</c:v>
                </c:pt>
                <c:pt idx="64">
                  <c:v>4.8852666391358932</c:v>
                </c:pt>
                <c:pt idx="65">
                  <c:v>4.9903430863625582</c:v>
                </c:pt>
                <c:pt idx="66">
                  <c:v>5.0958939418142881</c:v>
                </c:pt>
                <c:pt idx="67">
                  <c:v>5.2019073459839076</c:v>
                </c:pt>
                <c:pt idx="68">
                  <c:v>5.3083715939468723</c:v>
                </c:pt>
                <c:pt idx="69">
                  <c:v>5.4152751288743648</c:v>
                </c:pt>
                <c:pt idx="70">
                  <c:v>5.5226065358432104</c:v>
                </c:pt>
                <c:pt idx="71">
                  <c:v>5.6303545359232929</c:v>
                </c:pt>
                <c:pt idx="72">
                  <c:v>5.7385079805246821</c:v>
                </c:pt>
                <c:pt idx="73">
                  <c:v>5.8470558459879296</c:v>
                </c:pt>
                <c:pt idx="74">
                  <c:v>5.9559872284022335</c:v>
                </c:pt>
                <c:pt idx="75">
                  <c:v>6.0652913386372678</c:v>
                </c:pt>
                <c:pt idx="76">
                  <c:v>6.1749574975754324</c:v>
                </c:pt>
                <c:pt idx="77">
                  <c:v>6.2849751315322573</c:v>
                </c:pt>
                <c:pt idx="78">
                  <c:v>6.3953337678534714</c:v>
                </c:pt>
                <c:pt idx="79">
                  <c:v>6.5060230306780653</c:v>
                </c:pt>
                <c:pt idx="80">
                  <c:v>6.61703263685735</c:v>
                </c:pt>
                <c:pt idx="81">
                  <c:v>6.7283523920206729</c:v>
                </c:pt>
                <c:pt idx="82">
                  <c:v>6.8399721867790575</c:v>
                </c:pt>
                <c:pt idx="83">
                  <c:v>6.951881993058552</c:v>
                </c:pt>
                <c:pt idx="84">
                  <c:v>7.0640718605556163</c:v>
                </c:pt>
                <c:pt idx="85">
                  <c:v>7.1765319133073211</c:v>
                </c:pt>
                <c:pt idx="86">
                  <c:v>7.2892523463695262</c:v>
                </c:pt>
                <c:pt idx="87">
                  <c:v>7.4022234225966903</c:v>
                </c:pt>
                <c:pt idx="88">
                  <c:v>7.5154354695172199</c:v>
                </c:pt>
                <c:pt idx="89">
                  <c:v>7.6288788762986854</c:v>
                </c:pt>
                <c:pt idx="90">
                  <c:v>7.742544090797514</c:v>
                </c:pt>
                <c:pt idx="91">
                  <c:v>7.8564216166880323</c:v>
                </c:pt>
                <c:pt idx="92">
                  <c:v>7.9705020106660323</c:v>
                </c:pt>
                <c:pt idx="93">
                  <c:v>8.0847758797222777</c:v>
                </c:pt>
                <c:pt idx="94">
                  <c:v>8.1992338784815502</c:v>
                </c:pt>
                <c:pt idx="95">
                  <c:v>8.3138667066031076</c:v>
                </c:pt>
                <c:pt idx="96">
                  <c:v>8.4286651062385545</c:v>
                </c:pt>
                <c:pt idx="97">
                  <c:v>8.5436198595433694</c:v>
                </c:pt>
                <c:pt idx="98">
                  <c:v>8.6587217862384307</c:v>
                </c:pt>
                <c:pt idx="99">
                  <c:v>8.7739617412180841</c:v>
                </c:pt>
                <c:pt idx="100">
                  <c:v>8.8893306122014071</c:v>
                </c:pt>
                <c:pt idx="101">
                  <c:v>9.0048193174234488</c:v>
                </c:pt>
                <c:pt idx="102">
                  <c:v>9.1204188033633908</c:v>
                </c:pt>
                <c:pt idx="103">
                  <c:v>9.2361200425065793</c:v>
                </c:pt>
                <c:pt idx="104">
                  <c:v>9.3519140311375981</c:v>
                </c:pt>
                <c:pt idx="105">
                  <c:v>9.4677917871615342</c:v>
                </c:pt>
                <c:pt idx="106">
                  <c:v>9.583744347950736</c:v>
                </c:pt>
                <c:pt idx="107">
                  <c:v>9.6997627682144003</c:v>
                </c:pt>
                <c:pt idx="108">
                  <c:v>9.8158381178884042</c:v>
                </c:pt>
                <c:pt idx="109">
                  <c:v>9.9319614800428404</c:v>
                </c:pt>
                <c:pt idx="110">
                  <c:v>10.04812394880477</c:v>
                </c:pt>
                <c:pt idx="111">
                  <c:v>10.164316627293747</c:v>
                </c:pt>
                <c:pt idx="112">
                  <c:v>10.280530625567714</c:v>
                </c:pt>
                <c:pt idx="113">
                  <c:v>10.396757058576874</c:v>
                </c:pt>
                <c:pt idx="114">
                  <c:v>10.512987044123166</c:v>
                </c:pt>
                <c:pt idx="115">
                  <c:v>10.629211700823037</c:v>
                </c:pt>
                <c:pt idx="116">
                  <c:v>10.745422146071133</c:v>
                </c:pt>
                <c:pt idx="117">
                  <c:v>10.861609494002588</c:v>
                </c:pt>
                <c:pt idx="118">
                  <c:v>10.977764853451577</c:v>
                </c:pt>
                <c:pt idx="119">
                  <c:v>11.093879325903782</c:v>
                </c:pt>
                <c:pt idx="120">
                  <c:v>11.209944003440404</c:v>
                </c:pt>
                <c:pt idx="121">
                  <c:v>11.325949966671322</c:v>
                </c:pt>
                <c:pt idx="122">
                  <c:v>11.441888282655006</c:v>
                </c:pt>
                <c:pt idx="123">
                  <c:v>11.557750002802708</c:v>
                </c:pt>
                <c:pt idx="124">
                  <c:v>11.67352616076445</c:v>
                </c:pt>
                <c:pt idx="125">
                  <c:v>11.789207770294254</c:v>
                </c:pt>
                <c:pt idx="126">
                  <c:v>11.904785823092018</c:v>
                </c:pt>
                <c:pt idx="127">
                  <c:v>12.020251286619361</c:v>
                </c:pt>
                <c:pt idx="128">
                  <c:v>12.135595101886718</c:v>
                </c:pt>
                <c:pt idx="129">
                  <c:v>12.250808181208829</c:v>
                </c:pt>
                <c:pt idx="130">
                  <c:v>12.365881405925757</c:v>
                </c:pt>
                <c:pt idx="131">
                  <c:v>12.480805624086393</c:v>
                </c:pt>
                <c:pt idx="132">
                  <c:v>12.595571648091328</c:v>
                </c:pt>
                <c:pt idx="133">
                  <c:v>12.710170252291892</c:v>
                </c:pt>
                <c:pt idx="134">
                  <c:v>12.824592170541964</c:v>
                </c:pt>
                <c:pt idx="135">
                  <c:v>12.938828093699055</c:v>
                </c:pt>
                <c:pt idx="136">
                  <c:v>13.052868667071015</c:v>
                </c:pt>
                <c:pt idx="137">
                  <c:v>13.166704487804525</c:v>
                </c:pt>
                <c:pt idx="138">
                  <c:v>13.280326102211381</c:v>
                </c:pt>
                <c:pt idx="139">
                  <c:v>13.39372400302836</c:v>
                </c:pt>
                <c:pt idx="140">
                  <c:v>13.506888626606258</c:v>
                </c:pt>
                <c:pt idx="141">
                  <c:v>13.619810350023473</c:v>
                </c:pt>
                <c:pt idx="142">
                  <c:v>13.732479488119191</c:v>
                </c:pt>
                <c:pt idx="143">
                  <c:v>13.844886290441105</c:v>
                </c:pt>
                <c:pt idx="144">
                  <c:v>13.95702093810209</c:v>
                </c:pt>
                <c:pt idx="145">
                  <c:v>14.068873540540201</c:v>
                </c:pt>
                <c:pt idx="146">
                  <c:v>14.180434132175776</c:v>
                </c:pt>
                <c:pt idx="147">
                  <c:v>14.291692668959229</c:v>
                </c:pt>
                <c:pt idx="148">
                  <c:v>14.402639024802607</c:v>
                </c:pt>
                <c:pt idx="149">
                  <c:v>14.513262987887661</c:v>
                </c:pt>
                <c:pt idx="150">
                  <c:v>14.623554256842535</c:v>
                </c:pt>
                <c:pt idx="151">
                  <c:v>14.733502436778902</c:v>
                </c:pt>
                <c:pt idx="152">
                  <c:v>14.84309703518057</c:v>
                </c:pt>
                <c:pt idx="153">
                  <c:v>14.952327457634169</c:v>
                </c:pt>
                <c:pt idx="154">
                  <c:v>15.061183003391777</c:v>
                </c:pt>
                <c:pt idx="155">
                  <c:v>15.169652860754619</c:v>
                </c:pt>
                <c:pt idx="156">
                  <c:v>15.277726102266261</c:v>
                </c:pt>
                <c:pt idx="157">
                  <c:v>15.385391679702781</c:v>
                </c:pt>
                <c:pt idx="158">
                  <c:v>15.492638418846544</c:v>
                </c:pt>
                <c:pt idx="159">
                  <c:v>15.599455014029122</c:v>
                </c:pt>
                <c:pt idx="160">
                  <c:v>15.705830022427829</c:v>
                </c:pt>
                <c:pt idx="161">
                  <c:v>15.81175185809912</c:v>
                </c:pt>
                <c:pt idx="162">
                  <c:v>15.917208785730725</c:v>
                </c:pt>
                <c:pt idx="163">
                  <c:v>16.022188914092958</c:v>
                </c:pt>
                <c:pt idx="164">
                  <c:v>16.126680189167956</c:v>
                </c:pt>
                <c:pt idx="165">
                  <c:v>16.230670386933944</c:v>
                </c:pt>
                <c:pt idx="166">
                  <c:v>16.334147105779476</c:v>
                </c:pt>
                <c:pt idx="167">
                  <c:v>16.437097758520594</c:v>
                </c:pt>
                <c:pt idx="168">
                  <c:v>16.539509563991341</c:v>
                </c:pt>
                <c:pt idx="169">
                  <c:v>16.641369538175407</c:v>
                </c:pt>
                <c:pt idx="170">
                  <c:v>16.742664484843782</c:v>
                </c:pt>
                <c:pt idx="171">
                  <c:v>16.843380985659962</c:v>
                </c:pt>
                <c:pt idx="172">
                  <c:v>16.943505389710534</c:v>
                </c:pt>
                <c:pt idx="173">
                  <c:v>17.043023802415039</c:v>
                </c:pt>
                <c:pt idx="174">
                  <c:v>17.141922073764288</c:v>
                </c:pt>
                <c:pt idx="175">
                  <c:v>17.240185785831201</c:v>
                </c:pt>
                <c:pt idx="176">
                  <c:v>17.33780023949269</c:v>
                </c:pt>
                <c:pt idx="177">
                  <c:v>17.434750440294348</c:v>
                </c:pt>
                <c:pt idx="178">
                  <c:v>17.531021083382704</c:v>
                </c:pt>
                <c:pt idx="179">
                  <c:v>17.62659653742147</c:v>
                </c:pt>
                <c:pt idx="180">
                  <c:v>17.721460827398861</c:v>
                </c:pt>
                <c:pt idx="181">
                  <c:v>17.815597616222668</c:v>
                </c:pt>
                <c:pt idx="182">
                  <c:v>17.908990184987598</c:v>
                </c:pt>
                <c:pt idx="183">
                  <c:v>18.001621411785802</c:v>
                </c:pt>
                <c:pt idx="184">
                  <c:v>18.093473748915844</c:v>
                </c:pt>
                <c:pt idx="185">
                  <c:v>18.184529198327343</c:v>
                </c:pt>
                <c:pt idx="186">
                  <c:v>18.274769285117909</c:v>
                </c:pt>
                <c:pt idx="187">
                  <c:v>18.364175028875124</c:v>
                </c:pt>
                <c:pt idx="188">
                  <c:v>18.452726912628684</c:v>
                </c:pt>
                <c:pt idx="189">
                  <c:v>18.54040484914573</c:v>
                </c:pt>
                <c:pt idx="190">
                  <c:v>18.627188144265062</c:v>
                </c:pt>
                <c:pt idx="191">
                  <c:v>18.713055456921968</c:v>
                </c:pt>
                <c:pt idx="192">
                  <c:v>18.797984755464157</c:v>
                </c:pt>
                <c:pt idx="193">
                  <c:v>18.881953269798455</c:v>
                </c:pt>
                <c:pt idx="194">
                  <c:v>18.964937438835975</c:v>
                </c:pt>
                <c:pt idx="195">
                  <c:v>19.046912852617943</c:v>
                </c:pt>
                <c:pt idx="196">
                  <c:v>19.12785418840188</c:v>
                </c:pt>
                <c:pt idx="197">
                  <c:v>19.207735139864528</c:v>
                </c:pt>
                <c:pt idx="198">
                  <c:v>19.286528338429264</c:v>
                </c:pt>
                <c:pt idx="199">
                  <c:v>19.36420526554442</c:v>
                </c:pt>
                <c:pt idx="200">
                  <c:v>19.440736154517516</c:v>
                </c:pt>
                <c:pt idx="201">
                  <c:v>19.516089880237576</c:v>
                </c:pt>
                <c:pt idx="202">
                  <c:v>19.590233834779404</c:v>
                </c:pt>
                <c:pt idx="203">
                  <c:v>19.663133786461092</c:v>
                </c:pt>
                <c:pt idx="204">
                  <c:v>19.734753719393623</c:v>
                </c:pt>
                <c:pt idx="205">
                  <c:v>19.805055649885659</c:v>
                </c:pt>
                <c:pt idx="206">
                  <c:v>19.873999415199595</c:v>
                </c:pt>
                <c:pt idx="207">
                  <c:v>19.941542429032882</c:v>
                </c:pt>
                <c:pt idx="208">
                  <c:v>20.007639396629457</c:v>
                </c:pt>
                <c:pt idx="209">
                  <c:v>20.072241980480463</c:v>
                </c:pt>
                <c:pt idx="210">
                  <c:v>20.13529840496259</c:v>
                </c:pt>
                <c:pt idx="211">
                  <c:v>20.196752984709896</c:v>
                </c:pt>
                <c:pt idx="212">
                  <c:v>20.256545556604532</c:v>
                </c:pt>
                <c:pt idx="213">
                  <c:v>20.314610788366679</c:v>
                </c:pt>
                <c:pt idx="214">
                  <c:v>20.370877326824928</c:v>
                </c:pt>
                <c:pt idx="215">
                  <c:v>20.425266734448378</c:v>
                </c:pt>
                <c:pt idx="216">
                  <c:v>20.477692140957309</c:v>
                </c:pt>
                <c:pt idx="217">
                  <c:v>20.528056503242635</c:v>
                </c:pt>
                <c:pt idx="218">
                  <c:v>20.576250313309533</c:v>
                </c:pt>
                <c:pt idx="219">
                  <c:v>20.622148505466086</c:v>
                </c:pt>
                <c:pt idx="220">
                  <c:v>20.665606161077037</c:v>
                </c:pt>
                <c:pt idx="221">
                  <c:v>20.706452330759888</c:v>
                </c:pt>
                <c:pt idx="222">
                  <c:v>20.744480753119237</c:v>
                </c:pt>
                <c:pt idx="223">
                  <c:v>20.779435110311294</c:v>
                </c:pt>
                <c:pt idx="224">
                  <c:v>20.810983795975503</c:v>
                </c:pt>
                <c:pt idx="225">
                  <c:v>20.8386719656975</c:v>
                </c:pt>
                <c:pt idx="226">
                  <c:v>20.861814473679761</c:v>
                </c:pt>
                <c:pt idx="227">
                  <c:v>20.879174904923758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cylindre - 5%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'calcul cuveP'!$D$28:$D$257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cuveP'!$C$28:$C$257</c:f>
              <c:numCache>
                <c:formatCode>General</c:formatCode>
                <c:ptCount val="230"/>
                <c:pt idx="0">
                  <c:v>9.7203925242421892E-3</c:v>
                </c:pt>
                <c:pt idx="1">
                  <c:v>2.7457240592055766E-2</c:v>
                </c:pt>
                <c:pt idx="2">
                  <c:v>5.0375598051862945E-2</c:v>
                </c:pt>
                <c:pt idx="3">
                  <c:v>7.7455647945741279E-2</c:v>
                </c:pt>
                <c:pt idx="4">
                  <c:v>0.10810386115205303</c:v>
                </c:pt>
                <c:pt idx="5">
                  <c:v>0.14191702008806498</c:v>
                </c:pt>
                <c:pt idx="6">
                  <c:v>0.17859709031264734</c:v>
                </c:pt>
                <c:pt idx="7">
                  <c:v>0.21791157665847086</c:v>
                </c:pt>
                <c:pt idx="8">
                  <c:v>0.25967214859220084</c:v>
                </c:pt>
                <c:pt idx="9">
                  <c:v>0.30372193815731902</c:v>
                </c:pt>
                <c:pt idx="10">
                  <c:v>0.34992744460681313</c:v>
                </c:pt>
                <c:pt idx="11">
                  <c:v>0.39817309424470027</c:v>
                </c:pt>
                <c:pt idx="12">
                  <c:v>0.44835742918636795</c:v>
                </c:pt>
                <c:pt idx="13">
                  <c:v>0.50039034599208265</c:v>
                </c:pt>
                <c:pt idx="14">
                  <c:v>0.55419103865960051</c:v>
                </c:pt>
                <c:pt idx="15">
                  <c:v>0.60968643016303947</c:v>
                </c:pt>
                <c:pt idx="16">
                  <c:v>0.66680995250135922</c:v>
                </c:pt>
                <c:pt idx="17">
                  <c:v>0.72550058140724627</c:v>
                </c:pt>
                <c:pt idx="18">
                  <c:v>0.78570206105231022</c:v>
                </c:pt>
                <c:pt idx="19">
                  <c:v>0.84736227310750512</c:v>
                </c:pt>
                <c:pt idx="20">
                  <c:v>0.91043271725667285</c:v>
                </c:pt>
                <c:pt idx="21">
                  <c:v>0.97486807899718553</c:v>
                </c:pt>
                <c:pt idx="22">
                  <c:v>1.0406258666801598</c:v>
                </c:pt>
                <c:pt idx="23">
                  <c:v>1.1076661041094078</c:v>
                </c:pt>
                <c:pt idx="24">
                  <c:v>1.1759510681877883</c:v>
                </c:pt>
                <c:pt idx="25">
                  <c:v>1.2454450634356209</c:v>
                </c:pt>
                <c:pt idx="26">
                  <c:v>1.3161142269515549</c:v>
                </c:pt>
                <c:pt idx="27">
                  <c:v>1.3879263587075115</c:v>
                </c:pt>
                <c:pt idx="28">
                  <c:v>1.4608507730809235</c:v>
                </c:pt>
                <c:pt idx="29">
                  <c:v>1.5348581683103513</c:v>
                </c:pt>
                <c:pt idx="30">
                  <c:v>1.6099205111723962</c:v>
                </c:pt>
                <c:pt idx="31">
                  <c:v>1.6860109346603176</c:v>
                </c:pt>
                <c:pt idx="32">
                  <c:v>1.7631036468286005</c:v>
                </c:pt>
                <c:pt idx="33">
                  <c:v>1.8411738492753389</c:v>
                </c:pt>
                <c:pt idx="34">
                  <c:v>1.9201976639827987</c:v>
                </c:pt>
                <c:pt idx="35">
                  <c:v>2.0001520674385471</c:v>
                </c:pt>
                <c:pt idx="36">
                  <c:v>2.0810148311248691</c:v>
                </c:pt>
                <c:pt idx="37">
                  <c:v>2.1627644676003581</c:v>
                </c:pt>
                <c:pt idx="38">
                  <c:v>2.2453801815102752</c:v>
                </c:pt>
                <c:pt idx="39">
                  <c:v>2.3288418249561489</c:v>
                </c:pt>
                <c:pt idx="40">
                  <c:v>2.4131298567335908</c:v>
                </c:pt>
                <c:pt idx="41">
                  <c:v>2.4982253050133827</c:v>
                </c:pt>
                <c:pt idx="42">
                  <c:v>2.584109733096593</c:v>
                </c:pt>
                <c:pt idx="43">
                  <c:v>2.670765207921872</c:v>
                </c:pt>
                <c:pt idx="44">
                  <c:v>2.7581742710432948</c:v>
                </c:pt>
                <c:pt idx="45">
                  <c:v>2.8463199118316402</c:v>
                </c:pt>
                <c:pt idx="46">
                  <c:v>2.935185542681519</c:v>
                </c:pt>
                <c:pt idx="47">
                  <c:v>3.024754976032284</c:v>
                </c:pt>
                <c:pt idx="48">
                  <c:v>3.1150124030326225</c:v>
                </c:pt>
                <c:pt idx="49">
                  <c:v>3.205942373697857</c:v>
                </c:pt>
                <c:pt idx="50">
                  <c:v>3.2975297784255591</c:v>
                </c:pt>
                <c:pt idx="51">
                  <c:v>3.3897598307495711</c:v>
                </c:pt>
                <c:pt idx="52">
                  <c:v>3.4826180512251907</c:v>
                </c:pt>
                <c:pt idx="53">
                  <c:v>3.5760902523493905</c:v>
                </c:pt>
                <c:pt idx="54">
                  <c:v>3.6701625244297138</c:v>
                </c:pt>
                <c:pt idx="55">
                  <c:v>3.7648212223241071</c:v>
                </c:pt>
                <c:pt idx="56">
                  <c:v>3.8600529529815408</c:v>
                </c:pt>
                <c:pt idx="57">
                  <c:v>3.9558445637200674</c:v>
                </c:pt>
                <c:pt idx="58">
                  <c:v>4.0521831311848757</c:v>
                </c:pt>
                <c:pt idx="59">
                  <c:v>4.1490559509343035</c:v>
                </c:pt>
                <c:pt idx="60">
                  <c:v>4.2464505276064735</c:v>
                </c:pt>
                <c:pt idx="61">
                  <c:v>4.3443545656234717</c:v>
                </c:pt>
                <c:pt idx="62">
                  <c:v>4.4427559603938036</c:v>
                </c:pt>
                <c:pt idx="63">
                  <c:v>4.541642789977212</c:v>
                </c:pt>
                <c:pt idx="64">
                  <c:v>4.6410033071790986</c:v>
                </c:pt>
                <c:pt idx="65">
                  <c:v>4.7408259320444301</c:v>
                </c:pt>
                <c:pt idx="66">
                  <c:v>4.8410992447235737</c:v>
                </c:pt>
                <c:pt idx="67">
                  <c:v>4.9418119786847123</c:v>
                </c:pt>
                <c:pt idx="68">
                  <c:v>5.0429530142495285</c:v>
                </c:pt>
                <c:pt idx="69">
                  <c:v>5.1445113724306468</c:v>
                </c:pt>
                <c:pt idx="70">
                  <c:v>5.2464762090510497</c:v>
                </c:pt>
                <c:pt idx="71">
                  <c:v>5.3488368091271283</c:v>
                </c:pt>
                <c:pt idx="72">
                  <c:v>5.4515825814984478</c:v>
                </c:pt>
                <c:pt idx="73">
                  <c:v>5.5547030536885327</c:v>
                </c:pt>
                <c:pt idx="74">
                  <c:v>5.6581878669821215</c:v>
                </c:pt>
                <c:pt idx="75">
                  <c:v>5.7620267717054041</c:v>
                </c:pt>
                <c:pt idx="76">
                  <c:v>5.8662096226966609</c:v>
                </c:pt>
                <c:pt idx="77">
                  <c:v>5.9707263749556443</c:v>
                </c:pt>
                <c:pt idx="78">
                  <c:v>6.0755670794607974</c:v>
                </c:pt>
                <c:pt idx="79">
                  <c:v>6.180721879144162</c:v>
                </c:pt>
                <c:pt idx="80">
                  <c:v>6.2861810050144822</c:v>
                </c:pt>
                <c:pt idx="81">
                  <c:v>6.3919347724196394</c:v>
                </c:pt>
                <c:pt idx="82">
                  <c:v>6.4979735774401046</c:v>
                </c:pt>
                <c:pt idx="83">
                  <c:v>6.6042878934056244</c:v>
                </c:pt>
                <c:pt idx="84">
                  <c:v>6.7108682675278359</c:v>
                </c:pt>
                <c:pt idx="85">
                  <c:v>6.8177053176419555</c:v>
                </c:pt>
                <c:pt idx="86">
                  <c:v>6.9247897290510503</c:v>
                </c:pt>
                <c:pt idx="87">
                  <c:v>7.0321122514668559</c:v>
                </c:pt>
                <c:pt idx="88">
                  <c:v>7.1396636960413584</c:v>
                </c:pt>
                <c:pt idx="89">
                  <c:v>7.2474349324837508</c:v>
                </c:pt>
                <c:pt idx="90">
                  <c:v>7.3554168862576379</c:v>
                </c:pt>
                <c:pt idx="91">
                  <c:v>7.4636005358536304</c:v>
                </c:pt>
                <c:pt idx="92">
                  <c:v>7.5719769101327303</c:v>
                </c:pt>
                <c:pt idx="93">
                  <c:v>7.6805370857361641</c:v>
                </c:pt>
                <c:pt idx="94">
                  <c:v>7.7892721845574728</c:v>
                </c:pt>
                <c:pt idx="95">
                  <c:v>7.8981733712729518</c:v>
                </c:pt>
                <c:pt idx="96">
                  <c:v>8.007231850926626</c:v>
                </c:pt>
                <c:pt idx="97">
                  <c:v>8.1164388665662006</c:v>
                </c:pt>
                <c:pt idx="98">
                  <c:v>8.2257856969265095</c:v>
                </c:pt>
                <c:pt idx="99">
                  <c:v>8.3352636541571794</c:v>
                </c:pt>
                <c:pt idx="100">
                  <c:v>8.4448640815913372</c:v>
                </c:pt>
                <c:pt idx="101">
                  <c:v>8.5545783515522764</c:v>
                </c:pt>
                <c:pt idx="102">
                  <c:v>8.6643978631952212</c:v>
                </c:pt>
                <c:pt idx="103">
                  <c:v>8.7743140403812507</c:v>
                </c:pt>
                <c:pt idx="104">
                  <c:v>8.8843183295807187</c:v>
                </c:pt>
                <c:pt idx="105">
                  <c:v>8.9944021978034581</c:v>
                </c:pt>
                <c:pt idx="106">
                  <c:v>9.1045571305532</c:v>
                </c:pt>
                <c:pt idx="107">
                  <c:v>9.2147746298036797</c:v>
                </c:pt>
                <c:pt idx="108">
                  <c:v>9.3250462119939836</c:v>
                </c:pt>
                <c:pt idx="109">
                  <c:v>9.4353634060406986</c:v>
                </c:pt>
                <c:pt idx="110">
                  <c:v>9.5457177513645313</c:v>
                </c:pt>
                <c:pt idx="111">
                  <c:v>9.6561007959290599</c:v>
                </c:pt>
                <c:pt idx="112">
                  <c:v>9.7665040942893278</c:v>
                </c:pt>
                <c:pt idx="113">
                  <c:v>9.8769192056480311</c:v>
                </c:pt>
                <c:pt idx="114">
                  <c:v>9.9873376919170074</c:v>
                </c:pt>
                <c:pt idx="115">
                  <c:v>10.097751115781884</c:v>
                </c:pt>
                <c:pt idx="116">
                  <c:v>10.208151038767577</c:v>
                </c:pt>
                <c:pt idx="117">
                  <c:v>10.318529019302458</c:v>
                </c:pt>
                <c:pt idx="118">
                  <c:v>10.428876610778998</c:v>
                </c:pt>
                <c:pt idx="119">
                  <c:v>10.539185359608592</c:v>
                </c:pt>
                <c:pt idx="120">
                  <c:v>10.649446803268383</c:v>
                </c:pt>
                <c:pt idx="121">
                  <c:v>10.759652468337755</c:v>
                </c:pt>
                <c:pt idx="122">
                  <c:v>10.869793868522255</c:v>
                </c:pt>
                <c:pt idx="123">
                  <c:v>10.979862502662572</c:v>
                </c:pt>
                <c:pt idx="124">
                  <c:v>11.089849852726227</c:v>
                </c:pt>
                <c:pt idx="125">
                  <c:v>11.199747381779542</c:v>
                </c:pt>
                <c:pt idx="126">
                  <c:v>11.309546531937418</c:v>
                </c:pt>
                <c:pt idx="127">
                  <c:v>11.419238722288393</c:v>
                </c:pt>
                <c:pt idx="128">
                  <c:v>11.528815346792381</c:v>
                </c:pt>
                <c:pt idx="129">
                  <c:v>11.638267772148387</c:v>
                </c:pt>
                <c:pt idx="130">
                  <c:v>11.747587335629468</c:v>
                </c:pt>
                <c:pt idx="131">
                  <c:v>11.856765342882074</c:v>
                </c:pt>
                <c:pt idx="132">
                  <c:v>11.965793065686761</c:v>
                </c:pt>
                <c:pt idx="133">
                  <c:v>12.074661739677298</c:v>
                </c:pt>
                <c:pt idx="134">
                  <c:v>12.183362562014866</c:v>
                </c:pt>
                <c:pt idx="135">
                  <c:v>12.291886689014103</c:v>
                </c:pt>
                <c:pt idx="136">
                  <c:v>12.400225233717464</c:v>
                </c:pt>
                <c:pt idx="137">
                  <c:v>12.508369263414298</c:v>
                </c:pt>
                <c:pt idx="138">
                  <c:v>12.616309797100811</c:v>
                </c:pt>
                <c:pt idx="139">
                  <c:v>12.724037802876943</c:v>
                </c:pt>
                <c:pt idx="140">
                  <c:v>12.831544195275946</c:v>
                </c:pt>
                <c:pt idx="141">
                  <c:v>12.938819832522299</c:v>
                </c:pt>
                <c:pt idx="142">
                  <c:v>13.045855513713231</c:v>
                </c:pt>
                <c:pt idx="143">
                  <c:v>13.15264197591905</c:v>
                </c:pt>
                <c:pt idx="144">
                  <c:v>13.259169891196986</c:v>
                </c:pt>
                <c:pt idx="145">
                  <c:v>13.365429863513191</c:v>
                </c:pt>
                <c:pt idx="146">
                  <c:v>13.471412425566987</c:v>
                </c:pt>
                <c:pt idx="147">
                  <c:v>13.577108035511268</c:v>
                </c:pt>
                <c:pt idx="148">
                  <c:v>13.682507073562476</c:v>
                </c:pt>
                <c:pt idx="149">
                  <c:v>13.787599838493279</c:v>
                </c:pt>
                <c:pt idx="150">
                  <c:v>13.892376544000408</c:v>
                </c:pt>
                <c:pt idx="151">
                  <c:v>13.996827314939956</c:v>
                </c:pt>
                <c:pt idx="152">
                  <c:v>14.100942183421541</c:v>
                </c:pt>
                <c:pt idx="153">
                  <c:v>14.204711084752461</c:v>
                </c:pt>
                <c:pt idx="154">
                  <c:v>14.308123853222188</c:v>
                </c:pt>
                <c:pt idx="155">
                  <c:v>14.411170217716888</c:v>
                </c:pt>
                <c:pt idx="156">
                  <c:v>14.513839797152947</c:v>
                </c:pt>
                <c:pt idx="157">
                  <c:v>14.616122095717643</c:v>
                </c:pt>
                <c:pt idx="158">
                  <c:v>14.718006497904216</c:v>
                </c:pt>
                <c:pt idx="159">
                  <c:v>14.819482263327666</c:v>
                </c:pt>
                <c:pt idx="160">
                  <c:v>14.920538521306437</c:v>
                </c:pt>
                <c:pt idx="161">
                  <c:v>15.021164265194164</c:v>
                </c:pt>
                <c:pt idx="162">
                  <c:v>15.12134834644419</c:v>
                </c:pt>
                <c:pt idx="163">
                  <c:v>15.221079468388309</c:v>
                </c:pt>
                <c:pt idx="164">
                  <c:v>15.320346179709558</c:v>
                </c:pt>
                <c:pt idx="165">
                  <c:v>15.419136867587246</c:v>
                </c:pt>
                <c:pt idx="166">
                  <c:v>15.517439750490501</c:v>
                </c:pt>
                <c:pt idx="167">
                  <c:v>15.615242870594564</c:v>
                </c:pt>
                <c:pt idx="168">
                  <c:v>15.712534085791773</c:v>
                </c:pt>
                <c:pt idx="169">
                  <c:v>15.809301061266638</c:v>
                </c:pt>
                <c:pt idx="170">
                  <c:v>15.905531260601594</c:v>
                </c:pt>
                <c:pt idx="171">
                  <c:v>16.001211936376965</c:v>
                </c:pt>
                <c:pt idx="172">
                  <c:v>16.096330120225009</c:v>
                </c:pt>
                <c:pt idx="173">
                  <c:v>16.190872612294289</c:v>
                </c:pt>
                <c:pt idx="174">
                  <c:v>16.284825970076074</c:v>
                </c:pt>
                <c:pt idx="175">
                  <c:v>16.378176496539641</c:v>
                </c:pt>
                <c:pt idx="176">
                  <c:v>16.470910227518054</c:v>
                </c:pt>
                <c:pt idx="177">
                  <c:v>16.563012918279629</c:v>
                </c:pt>
                <c:pt idx="178">
                  <c:v>16.65447002921357</c:v>
                </c:pt>
                <c:pt idx="179">
                  <c:v>16.745266710550396</c:v>
                </c:pt>
                <c:pt idx="180">
                  <c:v>16.835387786028917</c:v>
                </c:pt>
                <c:pt idx="181">
                  <c:v>16.924817735411533</c:v>
                </c:pt>
                <c:pt idx="182">
                  <c:v>17.013540675738216</c:v>
                </c:pt>
                <c:pt idx="183">
                  <c:v>17.101540341196511</c:v>
                </c:pt>
                <c:pt idx="184">
                  <c:v>17.188800061470051</c:v>
                </c:pt>
                <c:pt idx="185">
                  <c:v>17.275302738410975</c:v>
                </c:pt>
                <c:pt idx="186">
                  <c:v>17.361030820862013</c:v>
                </c:pt>
                <c:pt idx="187">
                  <c:v>17.445966277431367</c:v>
                </c:pt>
                <c:pt idx="188">
                  <c:v>17.530090566997249</c:v>
                </c:pt>
                <c:pt idx="189">
                  <c:v>17.613384606688445</c:v>
                </c:pt>
                <c:pt idx="190">
                  <c:v>17.695828737051809</c:v>
                </c:pt>
                <c:pt idx="191">
                  <c:v>17.77740268407587</c:v>
                </c:pt>
                <c:pt idx="192">
                  <c:v>17.858085517690949</c:v>
                </c:pt>
                <c:pt idx="193">
                  <c:v>17.937855606308531</c:v>
                </c:pt>
                <c:pt idx="194">
                  <c:v>18.016690566894177</c:v>
                </c:pt>
                <c:pt idx="195">
                  <c:v>18.094567209987048</c:v>
                </c:pt>
                <c:pt idx="196">
                  <c:v>18.171461478981787</c:v>
                </c:pt>
                <c:pt idx="197">
                  <c:v>18.247348382871301</c:v>
                </c:pt>
                <c:pt idx="198">
                  <c:v>18.322201921507801</c:v>
                </c:pt>
                <c:pt idx="199">
                  <c:v>18.395995002267199</c:v>
                </c:pt>
                <c:pt idx="200">
                  <c:v>18.468699346791642</c:v>
                </c:pt>
                <c:pt idx="201">
                  <c:v>18.540285386225698</c:v>
                </c:pt>
                <c:pt idx="202">
                  <c:v>18.610722143040434</c:v>
                </c:pt>
                <c:pt idx="203">
                  <c:v>18.679977097138039</c:v>
                </c:pt>
                <c:pt idx="204">
                  <c:v>18.748016033423941</c:v>
                </c:pt>
                <c:pt idx="205">
                  <c:v>18.814802867391375</c:v>
                </c:pt>
                <c:pt idx="206">
                  <c:v>18.880299444439615</c:v>
                </c:pt>
                <c:pt idx="207">
                  <c:v>18.94446530758124</c:v>
                </c:pt>
                <c:pt idx="208">
                  <c:v>19.007257426797985</c:v>
                </c:pt>
                <c:pt idx="209">
                  <c:v>19.068629881456438</c:v>
                </c:pt>
                <c:pt idx="210">
                  <c:v>19.12853348471446</c:v>
                </c:pt>
                <c:pt idx="211">
                  <c:v>19.186915335474403</c:v>
                </c:pt>
                <c:pt idx="212">
                  <c:v>19.243718278774306</c:v>
                </c:pt>
                <c:pt idx="213">
                  <c:v>19.298880248948343</c:v>
                </c:pt>
                <c:pt idx="214">
                  <c:v>19.352333460483681</c:v>
                </c:pt>
                <c:pt idx="215">
                  <c:v>19.404003397725958</c:v>
                </c:pt>
                <c:pt idx="216">
                  <c:v>19.453807533909444</c:v>
                </c:pt>
                <c:pt idx="217">
                  <c:v>19.501653678080501</c:v>
                </c:pt>
                <c:pt idx="218">
                  <c:v>19.547437797644058</c:v>
                </c:pt>
                <c:pt idx="219">
                  <c:v>19.591041080192781</c:v>
                </c:pt>
                <c:pt idx="220">
                  <c:v>19.632325853023186</c:v>
                </c:pt>
                <c:pt idx="221">
                  <c:v>19.671129714221895</c:v>
                </c:pt>
                <c:pt idx="222">
                  <c:v>19.707256715463277</c:v>
                </c:pt>
                <c:pt idx="223">
                  <c:v>19.740463354795729</c:v>
                </c:pt>
                <c:pt idx="224">
                  <c:v>19.770434606176728</c:v>
                </c:pt>
                <c:pt idx="225">
                  <c:v>19.796738367412626</c:v>
                </c:pt>
                <c:pt idx="226">
                  <c:v>19.818723749995772</c:v>
                </c:pt>
                <c:pt idx="227">
                  <c:v>19.835216159677572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Formule courbe m3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'calcul cuveP'!$D$28:$D$257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cuveP'!$J$28:$J$257</c:f>
              <c:numCache>
                <c:formatCode>General</c:formatCode>
                <c:ptCount val="230"/>
                <c:pt idx="0">
                  <c:v>-0.12510698070000001</c:v>
                </c:pt>
                <c:pt idx="1">
                  <c:v>-7.9641125600000015E-2</c:v>
                </c:pt>
                <c:pt idx="2">
                  <c:v>-3.2616238900000011E-2</c:v>
                </c:pt>
                <c:pt idx="3">
                  <c:v>1.5953875199999995E-2</c:v>
                </c:pt>
                <c:pt idx="4">
                  <c:v>6.6055412499999994E-2</c:v>
                </c:pt>
                <c:pt idx="5">
                  <c:v>0.11767456880000002</c:v>
                </c:pt>
                <c:pt idx="6">
                  <c:v>0.17079753990000004</c:v>
                </c:pt>
                <c:pt idx="7">
                  <c:v>0.2254105216</c:v>
                </c:pt>
                <c:pt idx="8">
                  <c:v>0.28149970969999993</c:v>
                </c:pt>
                <c:pt idx="9">
                  <c:v>0.33905129999999994</c:v>
                </c:pt>
                <c:pt idx="10">
                  <c:v>0.39805148829999992</c:v>
                </c:pt>
                <c:pt idx="11">
                  <c:v>0.45848647040000001</c:v>
                </c:pt>
                <c:pt idx="12">
                  <c:v>0.52034244210000002</c:v>
                </c:pt>
                <c:pt idx="13">
                  <c:v>0.5836055992000001</c:v>
                </c:pt>
                <c:pt idx="14">
                  <c:v>0.64826213749999995</c:v>
                </c:pt>
                <c:pt idx="15">
                  <c:v>0.71429825279999992</c:v>
                </c:pt>
                <c:pt idx="16">
                  <c:v>0.78170014090000017</c:v>
                </c:pt>
                <c:pt idx="17">
                  <c:v>0.85045399759999984</c:v>
                </c:pt>
                <c:pt idx="18">
                  <c:v>0.92054601870000008</c:v>
                </c:pt>
                <c:pt idx="19">
                  <c:v>0.99196240000000002</c:v>
                </c:pt>
                <c:pt idx="20">
                  <c:v>1.0646893372999999</c:v>
                </c:pt>
                <c:pt idx="21">
                  <c:v>1.1387130264000001</c:v>
                </c:pt>
                <c:pt idx="22">
                  <c:v>1.2140196631000002</c:v>
                </c:pt>
                <c:pt idx="23">
                  <c:v>1.2905954432</c:v>
                </c:pt>
                <c:pt idx="24">
                  <c:v>1.3684265625000001</c:v>
                </c:pt>
                <c:pt idx="25">
                  <c:v>1.4474992168</c:v>
                </c:pt>
                <c:pt idx="26">
                  <c:v>1.5277996019000002</c:v>
                </c:pt>
                <c:pt idx="27">
                  <c:v>1.6093139136000003</c:v>
                </c:pt>
                <c:pt idx="28">
                  <c:v>1.6920283477</c:v>
                </c:pt>
                <c:pt idx="29">
                  <c:v>1.7759290999999999</c:v>
                </c:pt>
                <c:pt idx="30">
                  <c:v>1.8610023663000002</c:v>
                </c:pt>
                <c:pt idx="31">
                  <c:v>1.9472343424000003</c:v>
                </c:pt>
                <c:pt idx="32">
                  <c:v>2.0346112241000003</c:v>
                </c:pt>
                <c:pt idx="33">
                  <c:v>2.1231192072000002</c:v>
                </c:pt>
                <c:pt idx="34">
                  <c:v>2.2127444874999997</c:v>
                </c:pt>
                <c:pt idx="35">
                  <c:v>2.3034732608000001</c:v>
                </c:pt>
                <c:pt idx="36">
                  <c:v>2.3952917228999997</c:v>
                </c:pt>
                <c:pt idx="37">
                  <c:v>2.4881860696000002</c:v>
                </c:pt>
                <c:pt idx="38">
                  <c:v>2.5821424967</c:v>
                </c:pt>
                <c:pt idx="39">
                  <c:v>2.6771472000000003</c:v>
                </c:pt>
                <c:pt idx="40">
                  <c:v>2.7731863752999995</c:v>
                </c:pt>
                <c:pt idx="41">
                  <c:v>2.8702462183999997</c:v>
                </c:pt>
                <c:pt idx="42">
                  <c:v>2.9683129250999998</c:v>
                </c:pt>
                <c:pt idx="43">
                  <c:v>3.0673726911999997</c:v>
                </c:pt>
                <c:pt idx="44">
                  <c:v>3.1674117125000003</c:v>
                </c:pt>
                <c:pt idx="45">
                  <c:v>3.2684161848000004</c:v>
                </c:pt>
                <c:pt idx="46">
                  <c:v>3.3703723038999995</c:v>
                </c:pt>
                <c:pt idx="47">
                  <c:v>3.4732662656</c:v>
                </c:pt>
                <c:pt idx="48">
                  <c:v>3.5770842656999995</c:v>
                </c:pt>
                <c:pt idx="49">
                  <c:v>3.6818124999999999</c:v>
                </c:pt>
                <c:pt idx="50">
                  <c:v>3.7874371643</c:v>
                </c:pt>
                <c:pt idx="51">
                  <c:v>3.8939444544000001</c:v>
                </c:pt>
                <c:pt idx="52">
                  <c:v>4.0013205661000013</c:v>
                </c:pt>
                <c:pt idx="53">
                  <c:v>4.1095516952000013</c:v>
                </c:pt>
                <c:pt idx="54">
                  <c:v>4.2186240375000006</c:v>
                </c:pt>
                <c:pt idx="55">
                  <c:v>4.328523788800001</c:v>
                </c:pt>
                <c:pt idx="56">
                  <c:v>4.4392371448999999</c:v>
                </c:pt>
                <c:pt idx="57">
                  <c:v>4.5507503015999999</c:v>
                </c:pt>
                <c:pt idx="58">
                  <c:v>4.6630494547000003</c:v>
                </c:pt>
                <c:pt idx="59">
                  <c:v>4.7761208000000002</c:v>
                </c:pt>
                <c:pt idx="60">
                  <c:v>4.8899505333000004</c:v>
                </c:pt>
                <c:pt idx="61">
                  <c:v>5.0045248504000011</c:v>
                </c:pt>
                <c:pt idx="62">
                  <c:v>5.1198299471000004</c:v>
                </c:pt>
                <c:pt idx="63">
                  <c:v>5.2358520192000002</c:v>
                </c:pt>
                <c:pt idx="64">
                  <c:v>5.3525772625000005</c:v>
                </c:pt>
                <c:pt idx="65">
                  <c:v>5.4699918728000005</c:v>
                </c:pt>
                <c:pt idx="66">
                  <c:v>5.5880820459000011</c:v>
                </c:pt>
                <c:pt idx="67">
                  <c:v>5.7068339776000014</c:v>
                </c:pt>
                <c:pt idx="68">
                  <c:v>5.8262338636999997</c:v>
                </c:pt>
                <c:pt idx="69">
                  <c:v>5.9462678999999996</c:v>
                </c:pt>
                <c:pt idx="70">
                  <c:v>6.0669222823000002</c:v>
                </c:pt>
                <c:pt idx="71">
                  <c:v>6.1881832064000006</c:v>
                </c:pt>
                <c:pt idx="72">
                  <c:v>6.3100368681000001</c:v>
                </c:pt>
                <c:pt idx="73">
                  <c:v>6.4324694631999995</c:v>
                </c:pt>
                <c:pt idx="74">
                  <c:v>6.5554671875000006</c:v>
                </c:pt>
                <c:pt idx="75">
                  <c:v>6.6790162368000017</c:v>
                </c:pt>
                <c:pt idx="76">
                  <c:v>6.8031028069000001</c:v>
                </c:pt>
                <c:pt idx="77">
                  <c:v>6.9277130936000004</c:v>
                </c:pt>
                <c:pt idx="78">
                  <c:v>7.0528332927000017</c:v>
                </c:pt>
                <c:pt idx="79">
                  <c:v>7.1784496000000013</c:v>
                </c:pt>
                <c:pt idx="80">
                  <c:v>7.3045482113000011</c:v>
                </c:pt>
                <c:pt idx="81">
                  <c:v>7.4311153223999993</c:v>
                </c:pt>
                <c:pt idx="82">
                  <c:v>7.5581371290999995</c:v>
                </c:pt>
                <c:pt idx="83">
                  <c:v>7.6855998271999999</c:v>
                </c:pt>
                <c:pt idx="84">
                  <c:v>7.8134896125000006</c:v>
                </c:pt>
                <c:pt idx="85">
                  <c:v>7.9417926807999999</c:v>
                </c:pt>
                <c:pt idx="86">
                  <c:v>8.0704952279000004</c:v>
                </c:pt>
                <c:pt idx="87">
                  <c:v>8.1995834496000004</c:v>
                </c:pt>
                <c:pt idx="88">
                  <c:v>8.3290435416999991</c:v>
                </c:pt>
                <c:pt idx="89">
                  <c:v>8.4588616999999999</c:v>
                </c:pt>
                <c:pt idx="90">
                  <c:v>8.5890241202999995</c:v>
                </c:pt>
                <c:pt idx="91">
                  <c:v>8.7195169983999996</c:v>
                </c:pt>
                <c:pt idx="92">
                  <c:v>8.8503265301000003</c:v>
                </c:pt>
                <c:pt idx="93">
                  <c:v>8.9814389111999997</c:v>
                </c:pt>
                <c:pt idx="94">
                  <c:v>9.1128403374999998</c:v>
                </c:pt>
                <c:pt idx="95">
                  <c:v>9.2445170047999987</c:v>
                </c:pt>
                <c:pt idx="96">
                  <c:v>9.3764551089000001</c:v>
                </c:pt>
                <c:pt idx="97">
                  <c:v>9.5086408455999987</c:v>
                </c:pt>
                <c:pt idx="98">
                  <c:v>9.6410604106999997</c:v>
                </c:pt>
                <c:pt idx="99">
                  <c:v>9.7736999999999998</c:v>
                </c:pt>
                <c:pt idx="100">
                  <c:v>9.9065458093000007</c:v>
                </c:pt>
                <c:pt idx="101">
                  <c:v>10.039584034400001</c:v>
                </c:pt>
                <c:pt idx="102">
                  <c:v>10.172800871099998</c:v>
                </c:pt>
                <c:pt idx="103">
                  <c:v>10.3061825152</c:v>
                </c:pt>
                <c:pt idx="104">
                  <c:v>10.439715162500001</c:v>
                </c:pt>
                <c:pt idx="105">
                  <c:v>10.573385008800003</c:v>
                </c:pt>
                <c:pt idx="106">
                  <c:v>10.7071782499</c:v>
                </c:pt>
                <c:pt idx="107">
                  <c:v>10.841081081600002</c:v>
                </c:pt>
                <c:pt idx="108">
                  <c:v>10.9750796997</c:v>
                </c:pt>
                <c:pt idx="109">
                  <c:v>11.109160299999999</c:v>
                </c:pt>
                <c:pt idx="110">
                  <c:v>11.243309078300001</c:v>
                </c:pt>
                <c:pt idx="111">
                  <c:v>11.377512230400001</c:v>
                </c:pt>
                <c:pt idx="112">
                  <c:v>11.5117559521</c:v>
                </c:pt>
                <c:pt idx="113">
                  <c:v>11.6460264392</c:v>
                </c:pt>
                <c:pt idx="114">
                  <c:v>11.7803098875</c:v>
                </c:pt>
                <c:pt idx="115">
                  <c:v>11.914592492799999</c:v>
                </c:pt>
                <c:pt idx="116">
                  <c:v>12.048860450899998</c:v>
                </c:pt>
                <c:pt idx="117">
                  <c:v>12.1830999576</c:v>
                </c:pt>
                <c:pt idx="118">
                  <c:v>12.317297208700001</c:v>
                </c:pt>
                <c:pt idx="119">
                  <c:v>12.451438399999997</c:v>
                </c:pt>
                <c:pt idx="120">
                  <c:v>12.5855097273</c:v>
                </c:pt>
                <c:pt idx="121">
                  <c:v>12.7194973864</c:v>
                </c:pt>
                <c:pt idx="122">
                  <c:v>12.853387573100001</c:v>
                </c:pt>
                <c:pt idx="123">
                  <c:v>12.987166483200001</c:v>
                </c:pt>
                <c:pt idx="124">
                  <c:v>13.120820312500001</c:v>
                </c:pt>
                <c:pt idx="125">
                  <c:v>13.254335256800001</c:v>
                </c:pt>
                <c:pt idx="126">
                  <c:v>13.387697511900001</c:v>
                </c:pt>
                <c:pt idx="127">
                  <c:v>13.520893273599999</c:v>
                </c:pt>
                <c:pt idx="128">
                  <c:v>13.6539087377</c:v>
                </c:pt>
                <c:pt idx="129">
                  <c:v>13.7867301</c:v>
                </c:pt>
                <c:pt idx="130">
                  <c:v>13.919343556299999</c:v>
                </c:pt>
                <c:pt idx="131">
                  <c:v>14.051735302400001</c:v>
                </c:pt>
                <c:pt idx="132">
                  <c:v>14.183891534100001</c:v>
                </c:pt>
                <c:pt idx="133">
                  <c:v>14.315798447200002</c:v>
                </c:pt>
                <c:pt idx="134">
                  <c:v>14.447442237500001</c:v>
                </c:pt>
                <c:pt idx="135">
                  <c:v>14.578809100800001</c:v>
                </c:pt>
                <c:pt idx="136">
                  <c:v>14.7098852329</c:v>
                </c:pt>
                <c:pt idx="137">
                  <c:v>14.8406568296</c:v>
                </c:pt>
                <c:pt idx="138">
                  <c:v>14.9711100867</c:v>
                </c:pt>
                <c:pt idx="139">
                  <c:v>15.101231200000001</c:v>
                </c:pt>
                <c:pt idx="140">
                  <c:v>15.231006365300001</c:v>
                </c:pt>
                <c:pt idx="141">
                  <c:v>15.360421778400001</c:v>
                </c:pt>
                <c:pt idx="142">
                  <c:v>15.489463635099998</c:v>
                </c:pt>
                <c:pt idx="143">
                  <c:v>15.618118131199999</c:v>
                </c:pt>
                <c:pt idx="144">
                  <c:v>15.746371462500001</c:v>
                </c:pt>
                <c:pt idx="145">
                  <c:v>15.874209824799998</c:v>
                </c:pt>
                <c:pt idx="146">
                  <c:v>16.001619413899999</c:v>
                </c:pt>
                <c:pt idx="147">
                  <c:v>16.128586425599998</c:v>
                </c:pt>
                <c:pt idx="148">
                  <c:v>16.255097055700002</c:v>
                </c:pt>
                <c:pt idx="149">
                  <c:v>16.381137500000001</c:v>
                </c:pt>
                <c:pt idx="150">
                  <c:v>16.506693954300001</c:v>
                </c:pt>
                <c:pt idx="151">
                  <c:v>16.631752614400003</c:v>
                </c:pt>
                <c:pt idx="152">
                  <c:v>16.756299676099999</c:v>
                </c:pt>
                <c:pt idx="153">
                  <c:v>16.880321335199998</c:v>
                </c:pt>
                <c:pt idx="154">
                  <c:v>17.003803787500001</c:v>
                </c:pt>
                <c:pt idx="155">
                  <c:v>17.126733228800003</c:v>
                </c:pt>
                <c:pt idx="156">
                  <c:v>17.249095854900002</c:v>
                </c:pt>
                <c:pt idx="157">
                  <c:v>17.370877861600004</c:v>
                </c:pt>
                <c:pt idx="158">
                  <c:v>17.4920654447</c:v>
                </c:pt>
                <c:pt idx="159">
                  <c:v>17.612644800000002</c:v>
                </c:pt>
                <c:pt idx="160">
                  <c:v>17.732602123300001</c:v>
                </c:pt>
                <c:pt idx="161">
                  <c:v>17.8519236104</c:v>
                </c:pt>
                <c:pt idx="162">
                  <c:v>17.970595457099996</c:v>
                </c:pt>
                <c:pt idx="163">
                  <c:v>18.088603859199999</c:v>
                </c:pt>
                <c:pt idx="164">
                  <c:v>18.205935012499996</c:v>
                </c:pt>
                <c:pt idx="165">
                  <c:v>18.322575112799999</c:v>
                </c:pt>
                <c:pt idx="166">
                  <c:v>18.438510355900004</c:v>
                </c:pt>
                <c:pt idx="167">
                  <c:v>18.553726937599997</c:v>
                </c:pt>
                <c:pt idx="168">
                  <c:v>18.668211053699999</c:v>
                </c:pt>
                <c:pt idx="169">
                  <c:v>18.7819489</c:v>
                </c:pt>
                <c:pt idx="170">
                  <c:v>18.894926672299999</c:v>
                </c:pt>
                <c:pt idx="171">
                  <c:v>19.007130566399997</c:v>
                </c:pt>
                <c:pt idx="172">
                  <c:v>19.118546778100001</c:v>
                </c:pt>
                <c:pt idx="173">
                  <c:v>19.2291615032</c:v>
                </c:pt>
                <c:pt idx="174">
                  <c:v>19.338960937500001</c:v>
                </c:pt>
                <c:pt idx="175">
                  <c:v>19.447931276800002</c:v>
                </c:pt>
                <c:pt idx="176">
                  <c:v>19.556058716900001</c:v>
                </c:pt>
                <c:pt idx="177">
                  <c:v>19.663329453599999</c:v>
                </c:pt>
                <c:pt idx="178">
                  <c:v>19.7697296827</c:v>
                </c:pt>
                <c:pt idx="179">
                  <c:v>19.875245600000003</c:v>
                </c:pt>
                <c:pt idx="180">
                  <c:v>19.979863401300001</c:v>
                </c:pt>
                <c:pt idx="181">
                  <c:v>20.083569282399999</c:v>
                </c:pt>
                <c:pt idx="182">
                  <c:v>20.186349439100002</c:v>
                </c:pt>
                <c:pt idx="183">
                  <c:v>20.288190067200002</c:v>
                </c:pt>
                <c:pt idx="184">
                  <c:v>20.389077362500004</c:v>
                </c:pt>
                <c:pt idx="185">
                  <c:v>20.488997520800002</c:v>
                </c:pt>
                <c:pt idx="186">
                  <c:v>20.587936737900002</c:v>
                </c:pt>
                <c:pt idx="187">
                  <c:v>20.685881209600002</c:v>
                </c:pt>
                <c:pt idx="188">
                  <c:v>20.7828171317</c:v>
                </c:pt>
                <c:pt idx="189">
                  <c:v>20.878730700000002</c:v>
                </c:pt>
                <c:pt idx="190">
                  <c:v>20.973608110299995</c:v>
                </c:pt>
                <c:pt idx="191">
                  <c:v>21.067435558400003</c:v>
                </c:pt>
                <c:pt idx="192">
                  <c:v>21.160199240099999</c:v>
                </c:pt>
                <c:pt idx="193">
                  <c:v>21.251885351200002</c:v>
                </c:pt>
                <c:pt idx="194">
                  <c:v>21.342480087500004</c:v>
                </c:pt>
                <c:pt idx="195">
                  <c:v>21.431969644799999</c:v>
                </c:pt>
                <c:pt idx="196">
                  <c:v>21.520340218900003</c:v>
                </c:pt>
                <c:pt idx="197">
                  <c:v>21.607578005600001</c:v>
                </c:pt>
                <c:pt idx="198">
                  <c:v>21.693669200700004</c:v>
                </c:pt>
                <c:pt idx="199">
                  <c:v>21.778600000000001</c:v>
                </c:pt>
                <c:pt idx="200">
                  <c:v>21.862356599299996</c:v>
                </c:pt>
                <c:pt idx="201">
                  <c:v>21.944925194400003</c:v>
                </c:pt>
                <c:pt idx="202">
                  <c:v>22.026291981099998</c:v>
                </c:pt>
                <c:pt idx="203">
                  <c:v>22.106443155200001</c:v>
                </c:pt>
                <c:pt idx="204">
                  <c:v>22.185364912500003</c:v>
                </c:pt>
                <c:pt idx="205">
                  <c:v>22.263043448799998</c:v>
                </c:pt>
                <c:pt idx="206">
                  <c:v>22.339464959900003</c:v>
                </c:pt>
                <c:pt idx="207">
                  <c:v>22.414615641599998</c:v>
                </c:pt>
                <c:pt idx="208">
                  <c:v>22.488481689699995</c:v>
                </c:pt>
                <c:pt idx="209">
                  <c:v>22.561049300000001</c:v>
                </c:pt>
                <c:pt idx="210">
                  <c:v>22.632304668300005</c:v>
                </c:pt>
                <c:pt idx="211">
                  <c:v>22.702233990400007</c:v>
                </c:pt>
                <c:pt idx="212">
                  <c:v>22.770823462100001</c:v>
                </c:pt>
                <c:pt idx="213">
                  <c:v>22.838059279200003</c:v>
                </c:pt>
                <c:pt idx="214">
                  <c:v>22.903927637500001</c:v>
                </c:pt>
                <c:pt idx="215">
                  <c:v>22.968414732800003</c:v>
                </c:pt>
                <c:pt idx="216">
                  <c:v>23.031506760899997</c:v>
                </c:pt>
                <c:pt idx="217">
                  <c:v>23.093189917599997</c:v>
                </c:pt>
                <c:pt idx="218">
                  <c:v>23.153450398700002</c:v>
                </c:pt>
                <c:pt idx="219">
                  <c:v>23.212274399999998</c:v>
                </c:pt>
                <c:pt idx="220">
                  <c:v>23.269648117300004</c:v>
                </c:pt>
                <c:pt idx="221">
                  <c:v>23.325557746400005</c:v>
                </c:pt>
                <c:pt idx="222">
                  <c:v>23.379989483100005</c:v>
                </c:pt>
                <c:pt idx="223">
                  <c:v>23.432929523200002</c:v>
                </c:pt>
                <c:pt idx="224">
                  <c:v>23.484364062500003</c:v>
                </c:pt>
                <c:pt idx="225">
                  <c:v>23.534279296800005</c:v>
                </c:pt>
                <c:pt idx="226">
                  <c:v>23.582661421900003</c:v>
                </c:pt>
                <c:pt idx="227">
                  <c:v>23.629496633600002</c:v>
                </c:pt>
                <c:pt idx="228">
                  <c:v>23.674771127699998</c:v>
                </c:pt>
                <c:pt idx="229">
                  <c:v>23.718471099999999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23872"/>
        <c:axId val="126225792"/>
      </c:scatterChart>
      <c:valAx>
        <c:axId val="12622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126225792"/>
        <c:crosses val="autoZero"/>
        <c:crossBetween val="midCat"/>
      </c:valAx>
      <c:valAx>
        <c:axId val="126225792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26223872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Jeanjx calcul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'calcul cuveH'!$E$26:$I$26</c:f>
              <c:strCache>
                <c:ptCount val="1"/>
                <c:pt idx="0">
                  <c:v>selon calcul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0.36507438295665645"/>
                  <c:y val="-7.5366793064529078E-2"/>
                </c:manualLayout>
              </c:layout>
              <c:numFmt formatCode="General" sourceLinked="0"/>
            </c:trendlineLbl>
          </c:trendline>
          <c:xVal>
            <c:numRef>
              <c:f>'calcul cuveH'!$D$28:$D$277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cuveH'!$G$28:$G$277</c:f>
              <c:numCache>
                <c:formatCode>0.000</c:formatCode>
                <c:ptCount val="250"/>
                <c:pt idx="0">
                  <c:v>1.0863090726090827E-2</c:v>
                </c:pt>
                <c:pt idx="1">
                  <c:v>3.4898293828919284E-2</c:v>
                </c:pt>
                <c:pt idx="2">
                  <c:v>6.427946033774265E-2</c:v>
                </c:pt>
                <c:pt idx="3">
                  <c:v>9.9160471428750452E-2</c:v>
                </c:pt>
                <c:pt idx="4">
                  <c:v>0.13879897400761998</c:v>
                </c:pt>
                <c:pt idx="5">
                  <c:v>0.18269015098480879</c:v>
                </c:pt>
                <c:pt idx="6">
                  <c:v>0.23046044758914613</c:v>
                </c:pt>
                <c:pt idx="7">
                  <c:v>0.28181808562729038</c:v>
                </c:pt>
                <c:pt idx="8">
                  <c:v>0.3365263852509125</c:v>
                </c:pt>
                <c:pt idx="9">
                  <c:v>0.39438791283618702</c:v>
                </c:pt>
                <c:pt idx="10">
                  <c:v>0.45523437902790864</c:v>
                </c:pt>
                <c:pt idx="11">
                  <c:v>0.51891985082370884</c:v>
                </c:pt>
                <c:pt idx="12">
                  <c:v>0.5853159966083803</c:v>
                </c:pt>
                <c:pt idx="13">
                  <c:v>0.65430864137339528</c:v>
                </c:pt>
                <c:pt idx="14">
                  <c:v>0.72579520087568028</c:v>
                </c:pt>
                <c:pt idx="15">
                  <c:v>0.79968272538893337</c:v>
                </c:pt>
                <c:pt idx="16">
                  <c:v>0.87588637828361149</c:v>
                </c:pt>
                <c:pt idx="17">
                  <c:v>0.95432823231965513</c:v>
                </c:pt>
                <c:pt idx="18">
                  <c:v>1.0349363029610958</c:v>
                </c:pt>
                <c:pt idx="19">
                  <c:v>1.1176437617626407</c:v>
                </c:pt>
                <c:pt idx="20">
                  <c:v>1.2023882887760344</c:v>
                </c:pt>
                <c:pt idx="21">
                  <c:v>1.2891115338257009</c:v>
                </c:pt>
                <c:pt idx="22">
                  <c:v>1.3777586641381261</c:v>
                </c:pt>
                <c:pt idx="23">
                  <c:v>1.4682779812580893</c:v>
                </c:pt>
                <c:pt idx="24">
                  <c:v>1.5606205941395463</c:v>
                </c:pt>
                <c:pt idx="25">
                  <c:v>1.6547401382135227</c:v>
                </c:pt>
                <c:pt idx="26">
                  <c:v>1.7505925324133895</c:v>
                </c:pt>
                <c:pt idx="27">
                  <c:v>1.8481357677861592</c:v>
                </c:pt>
                <c:pt idx="28">
                  <c:v>1.9473297225804942</c:v>
                </c:pt>
                <c:pt idx="29">
                  <c:v>2.0481359996786166</c:v>
                </c:pt>
                <c:pt idx="30">
                  <c:v>2.150517783002563</c:v>
                </c:pt>
                <c:pt idx="31">
                  <c:v>2.2544397101270648</c:v>
                </c:pt>
                <c:pt idx="32">
                  <c:v>2.359867758810021</c:v>
                </c:pt>
                <c:pt idx="33">
                  <c:v>2.4667691455352947</c:v>
                </c:pt>
                <c:pt idx="34">
                  <c:v>2.5751122344724182</c:v>
                </c:pt>
                <c:pt idx="35">
                  <c:v>2.6848664555097663</c:v>
                </c:pt>
                <c:pt idx="36">
                  <c:v>2.7960022302239507</c:v>
                </c:pt>
                <c:pt idx="37">
                  <c:v>2.9084909048179535</c:v>
                </c:pt>
                <c:pt idx="38">
                  <c:v>3.0223046892011212</c:v>
                </c:pt>
                <c:pt idx="39">
                  <c:v>3.1374166015011027</c:v>
                </c:pt>
                <c:pt idx="40">
                  <c:v>3.2538004173958495</c:v>
                </c:pt>
                <c:pt idx="41">
                  <c:v>3.3714306237359737</c:v>
                </c:pt>
                <c:pt idx="42">
                  <c:v>3.4902823759974444</c:v>
                </c:pt>
                <c:pt idx="43">
                  <c:v>3.6103314591634836</c:v>
                </c:pt>
                <c:pt idx="44">
                  <c:v>3.7315542516848033</c:v>
                </c:pt>
                <c:pt idx="45">
                  <c:v>3.8539276922102692</c:v>
                </c:pt>
                <c:pt idx="46">
                  <c:v>3.9774292488169425</c:v>
                </c:pt>
                <c:pt idx="47">
                  <c:v>4.1020368905002247</c:v>
                </c:pt>
                <c:pt idx="48">
                  <c:v>4.2277290607122193</c:v>
                </c:pt>
                <c:pt idx="49">
                  <c:v>4.3544846527602816</c:v>
                </c:pt>
                <c:pt idx="50">
                  <c:v>4.482282986898384</c:v>
                </c:pt>
                <c:pt idx="51">
                  <c:v>4.6111037889619571</c:v>
                </c:pt>
                <c:pt idx="52">
                  <c:v>4.7409271704126974</c:v>
                </c:pt>
                <c:pt idx="53">
                  <c:v>4.8717336096736403</c:v>
                </c:pt>
                <c:pt idx="54">
                  <c:v>5.0035039346470009</c:v>
                </c:pt>
                <c:pt idx="55">
                  <c:v>5.1362193063180239</c:v>
                </c:pt>
                <c:pt idx="56">
                  <c:v>5.2698612033575172</c:v>
                </c:pt>
                <c:pt idx="57">
                  <c:v>5.4044114076442735</c:v>
                </c:pt>
                <c:pt idx="58">
                  <c:v>5.5398519906358841</c:v>
                </c:pt>
                <c:pt idx="59">
                  <c:v>5.6761653005232251</c:v>
                </c:pt>
                <c:pt idx="60">
                  <c:v>5.8133339501097385</c:v>
                </c:pt>
                <c:pt idx="61">
                  <c:v>5.9513408053619674</c:v>
                </c:pt>
                <c:pt idx="62">
                  <c:v>6.0901689745824763</c:v>
                </c:pt>
                <c:pt idx="63">
                  <c:v>6.2298017981605813</c:v>
                </c:pt>
                <c:pt idx="64">
                  <c:v>6.3702228388601547</c:v>
                </c:pt>
                <c:pt idx="65">
                  <c:v>6.5114158726071034</c:v>
                </c:pt>
                <c:pt idx="66">
                  <c:v>6.6533648797422877</c:v>
                </c:pt>
                <c:pt idx="67">
                  <c:v>6.7960540367084592</c:v>
                </c:pt>
                <c:pt idx="68">
                  <c:v>6.9394677081422245</c:v>
                </c:pt>
                <c:pt idx="69">
                  <c:v>7.0835904393444791</c:v>
                </c:pt>
                <c:pt idx="70">
                  <c:v>7.228406949104623</c:v>
                </c:pt>
                <c:pt idx="71">
                  <c:v>7.373902122855986</c:v>
                </c:pt>
                <c:pt idx="72">
                  <c:v>7.5200610061414377</c:v>
                </c:pt>
                <c:pt idx="73">
                  <c:v>7.666868798369789</c:v>
                </c:pt>
                <c:pt idx="74">
                  <c:v>7.8143108468449984</c:v>
                </c:pt>
                <c:pt idx="75">
                  <c:v>7.9623726410514797</c:v>
                </c:pt>
                <c:pt idx="76">
                  <c:v>8.111039807180072</c:v>
                </c:pt>
                <c:pt idx="77">
                  <c:v>8.2602981028802116</c:v>
                </c:pt>
                <c:pt idx="78">
                  <c:v>8.4101334122249245</c:v>
                </c:pt>
                <c:pt idx="79">
                  <c:v>8.5605317408761223</c:v>
                </c:pt>
                <c:pt idx="80">
                  <c:v>8.7114792114385864</c:v>
                </c:pt>
                <c:pt idx="81">
                  <c:v>8.8629620589917213</c:v>
                </c:pt>
                <c:pt idx="82">
                  <c:v>9.0149666267889295</c:v>
                </c:pt>
                <c:pt idx="83">
                  <c:v>9.1674793621150776</c:v>
                </c:pt>
                <c:pt idx="84">
                  <c:v>9.3204868122931348</c:v>
                </c:pt>
                <c:pt idx="85">
                  <c:v>9.4739756208316663</c:v>
                </c:pt>
                <c:pt idx="86">
                  <c:v>9.6279325237052884</c:v>
                </c:pt>
                <c:pt idx="87">
                  <c:v>9.7823443457607286</c:v>
                </c:pt>
                <c:pt idx="88">
                  <c:v>9.9371979972416149</c:v>
                </c:pt>
                <c:pt idx="89">
                  <c:v>10.092480470425398</c:v>
                </c:pt>
                <c:pt idx="90">
                  <c:v>10.248178836366304</c:v>
                </c:pt>
                <c:pt idx="91">
                  <c:v>10.404280241738512</c:v>
                </c:pt>
                <c:pt idx="92">
                  <c:v>10.560771905774097</c:v>
                </c:pt>
                <c:pt idx="93">
                  <c:v>10.717641117290547</c:v>
                </c:pt>
                <c:pt idx="94">
                  <c:v>10.874875231802969</c:v>
                </c:pt>
                <c:pt idx="95">
                  <c:v>11.032461668716358</c:v>
                </c:pt>
                <c:pt idx="96">
                  <c:v>11.190387908593504</c:v>
                </c:pt>
                <c:pt idx="97">
                  <c:v>11.34864149049443</c:v>
                </c:pt>
                <c:pt idx="98">
                  <c:v>11.507210009383318</c:v>
                </c:pt>
                <c:pt idx="99">
                  <c:v>11.666081113599219</c:v>
                </c:pt>
                <c:pt idx="100">
                  <c:v>11.825242502386915</c:v>
                </c:pt>
                <c:pt idx="101">
                  <c:v>11.984681923484537</c:v>
                </c:pt>
                <c:pt idx="102">
                  <c:v>12.14438717076464</c:v>
                </c:pt>
                <c:pt idx="103">
                  <c:v>12.304346081925642</c:v>
                </c:pt>
                <c:pt idx="104">
                  <c:v>12.464546536230618</c:v>
                </c:pt>
                <c:pt idx="105">
                  <c:v>12.624976452290598</c:v>
                </c:pt>
                <c:pt idx="106">
                  <c:v>12.785623785889562</c:v>
                </c:pt>
                <c:pt idx="107">
                  <c:v>12.946476527848581</c:v>
                </c:pt>
                <c:pt idx="108">
                  <c:v>13.107522701926477</c:v>
                </c:pt>
                <c:pt idx="109">
                  <c:v>13.268750362754595</c:v>
                </c:pt>
                <c:pt idx="110">
                  <c:v>13.430147593803277</c:v>
                </c:pt>
                <c:pt idx="111">
                  <c:v>13.591702505377789</c:v>
                </c:pt>
                <c:pt idx="112">
                  <c:v>13.753403232641439</c:v>
                </c:pt>
                <c:pt idx="113">
                  <c:v>13.915237933663795</c:v>
                </c:pt>
                <c:pt idx="114">
                  <c:v>14.077194787491793</c:v>
                </c:pt>
                <c:pt idx="115">
                  <c:v>14.239261992241817</c:v>
                </c:pt>
                <c:pt idx="116">
                  <c:v>14.401427763210698</c:v>
                </c:pt>
                <c:pt idx="117">
                  <c:v>14.563680331003686</c:v>
                </c:pt>
                <c:pt idx="118">
                  <c:v>14.726007939677478</c:v>
                </c:pt>
                <c:pt idx="119">
                  <c:v>14.888398844896482</c:v>
                </c:pt>
                <c:pt idx="120">
                  <c:v>15.050841312100399</c:v>
                </c:pt>
                <c:pt idx="121">
                  <c:v>15.213323614681379</c:v>
                </c:pt>
                <c:pt idx="122">
                  <c:v>15.375834032168871</c:v>
                </c:pt>
                <c:pt idx="123">
                  <c:v>15.538360848420503</c:v>
                </c:pt>
                <c:pt idx="124">
                  <c:v>15.700892349817106</c:v>
                </c:pt>
                <c:pt idx="125">
                  <c:v>15.863416823460218</c:v>
                </c:pt>
                <c:pt idx="126">
                  <c:v>16.025922555370286</c:v>
                </c:pt>
                <c:pt idx="127">
                  <c:v>16.188397828683804</c:v>
                </c:pt>
                <c:pt idx="128">
                  <c:v>16.350830921847667</c:v>
                </c:pt>
                <c:pt idx="129">
                  <c:v>16.513210106808959</c:v>
                </c:pt>
                <c:pt idx="130">
                  <c:v>16.675523647198432</c:v>
                </c:pt>
                <c:pt idx="131">
                  <c:v>16.837759796505878</c:v>
                </c:pt>
                <c:pt idx="132">
                  <c:v>16.999906796245607</c:v>
                </c:pt>
                <c:pt idx="133">
                  <c:v>17.161952874110199</c:v>
                </c:pt>
                <c:pt idx="134">
                  <c:v>17.32388624211066</c:v>
                </c:pt>
                <c:pt idx="135">
                  <c:v>17.485695094701196</c:v>
                </c:pt>
                <c:pt idx="136">
                  <c:v>17.64736760688654</c:v>
                </c:pt>
                <c:pt idx="137">
                  <c:v>17.808891932310019</c:v>
                </c:pt>
                <c:pt idx="138">
                  <c:v>17.970256201320243</c:v>
                </c:pt>
                <c:pt idx="139">
                  <c:v>18.131448519014505</c:v>
                </c:pt>
                <c:pt idx="140">
                  <c:v>18.292456963256562</c:v>
                </c:pt>
                <c:pt idx="141">
                  <c:v>18.453269582666923</c:v>
                </c:pt>
                <c:pt idx="142">
                  <c:v>18.613874394583139</c:v>
                </c:pt>
                <c:pt idx="143">
                  <c:v>18.774259382987939</c:v>
                </c:pt>
                <c:pt idx="144">
                  <c:v>18.934412496402796</c:v>
                </c:pt>
                <c:pt idx="145">
                  <c:v>19.094321645744451</c:v>
                </c:pt>
                <c:pt idx="146">
                  <c:v>19.253974702141754</c:v>
                </c:pt>
                <c:pt idx="147">
                  <c:v>19.413359494710331</c:v>
                </c:pt>
                <c:pt idx="148">
                  <c:v>19.572463808282109</c:v>
                </c:pt>
                <c:pt idx="149">
                  <c:v>19.73127538108692</c:v>
                </c:pt>
                <c:pt idx="150">
                  <c:v>19.889781902383163</c:v>
                </c:pt>
                <c:pt idx="151">
                  <c:v>20.047971010034317</c:v>
                </c:pt>
                <c:pt idx="152">
                  <c:v>20.205830288028064</c:v>
                </c:pt>
                <c:pt idx="153">
                  <c:v>20.363347263934529</c:v>
                </c:pt>
                <c:pt idx="154">
                  <c:v>20.520509406300029</c:v>
                </c:pt>
                <c:pt idx="155">
                  <c:v>20.677304121972501</c:v>
                </c:pt>
                <c:pt idx="156">
                  <c:v>20.833718753354635</c:v>
                </c:pt>
                <c:pt idx="157">
                  <c:v>20.989740575580512</c:v>
                </c:pt>
                <c:pt idx="158">
                  <c:v>21.145356793611214</c:v>
                </c:pt>
                <c:pt idx="159">
                  <c:v>21.300554539244864</c:v>
                </c:pt>
                <c:pt idx="160">
                  <c:v>21.455320868035997</c:v>
                </c:pt>
                <c:pt idx="161">
                  <c:v>21.609642756119158</c:v>
                </c:pt>
                <c:pt idx="162">
                  <c:v>21.763507096931153</c:v>
                </c:pt>
                <c:pt idx="163">
                  <c:v>21.916900697826005</c:v>
                </c:pt>
                <c:pt idx="164">
                  <c:v>22.069810276576554</c:v>
                </c:pt>
                <c:pt idx="165">
                  <c:v>22.222222457755951</c:v>
                </c:pt>
                <c:pt idx="166">
                  <c:v>22.374123768992138</c:v>
                </c:pt>
                <c:pt idx="167">
                  <c:v>22.525500637087809</c:v>
                </c:pt>
                <c:pt idx="168">
                  <c:v>22.676339383997892</c:v>
                </c:pt>
                <c:pt idx="169">
                  <c:v>22.826626222656145</c:v>
                </c:pt>
                <c:pt idx="170">
                  <c:v>22.976347252641773</c:v>
                </c:pt>
                <c:pt idx="171">
                  <c:v>23.125488455676461</c:v>
                </c:pt>
                <c:pt idx="172">
                  <c:v>23.274035690941538</c:v>
                </c:pt>
                <c:pt idx="173">
                  <c:v>23.421974690204138</c:v>
                </c:pt>
                <c:pt idx="174">
                  <c:v>23.569291052740688</c:v>
                </c:pt>
                <c:pt idx="175">
                  <c:v>23.715970240044928</c:v>
                </c:pt>
                <c:pt idx="176">
                  <c:v>23.861997570306912</c:v>
                </c:pt>
                <c:pt idx="177">
                  <c:v>24.007358212648409</c:v>
                </c:pt>
                <c:pt idx="178">
                  <c:v>24.152037181098912</c:v>
                </c:pt>
                <c:pt idx="179">
                  <c:v>24.296019328295351</c:v>
                </c:pt>
                <c:pt idx="180">
                  <c:v>24.439289338887285</c:v>
                </c:pt>
                <c:pt idx="181">
                  <c:v>24.581831722627783</c:v>
                </c:pt>
                <c:pt idx="182">
                  <c:v>24.723630807128803</c:v>
                </c:pt>
                <c:pt idx="183">
                  <c:v>24.864670730257913</c:v>
                </c:pt>
                <c:pt idx="184">
                  <c:v>25.004935432151498</c:v>
                </c:pt>
                <c:pt idx="185">
                  <c:v>25.144408646817237</c:v>
                </c:pt>
                <c:pt idx="186">
                  <c:v>25.283073893296574</c:v>
                </c:pt>
                <c:pt idx="187">
                  <c:v>25.420914466355082</c:v>
                </c:pt>
                <c:pt idx="188">
                  <c:v>25.557913426665941</c:v>
                </c:pt>
                <c:pt idx="189">
                  <c:v>25.694053590448487</c:v>
                </c:pt>
                <c:pt idx="190">
                  <c:v>25.829317518520355</c:v>
                </c:pt>
                <c:pt idx="191">
                  <c:v>25.963687504717814</c:v>
                </c:pt>
                <c:pt idx="192">
                  <c:v>26.09714556363453</c:v>
                </c:pt>
                <c:pt idx="193">
                  <c:v>26.229673417624209</c:v>
                </c:pt>
                <c:pt idx="194">
                  <c:v>26.361252483007121</c:v>
                </c:pt>
                <c:pt idx="195">
                  <c:v>26.491863855414461</c:v>
                </c:pt>
                <c:pt idx="196">
                  <c:v>26.621488294197754</c:v>
                </c:pt>
                <c:pt idx="197">
                  <c:v>26.750106205822721</c:v>
                </c:pt>
                <c:pt idx="198">
                  <c:v>26.877697626158668</c:v>
                </c:pt>
                <c:pt idx="199">
                  <c:v>27.00424220156447</c:v>
                </c:pt>
                <c:pt idx="200">
                  <c:v>27.129719168661349</c:v>
                </c:pt>
                <c:pt idx="201">
                  <c:v>27.254107332670237</c:v>
                </c:pt>
                <c:pt idx="202">
                  <c:v>27.377385044176982</c:v>
                </c:pt>
                <c:pt idx="203">
                  <c:v>27.499530174172953</c:v>
                </c:pt>
                <c:pt idx="204">
                  <c:v>27.620520087199473</c:v>
                </c:pt>
                <c:pt idx="205">
                  <c:v>27.740331612403722</c:v>
                </c:pt>
                <c:pt idx="206">
                  <c:v>27.85894101228898</c:v>
                </c:pt>
                <c:pt idx="207">
                  <c:v>27.97632394891404</c:v>
                </c:pt>
                <c:pt idx="208">
                  <c:v>28.092455447263614</c:v>
                </c:pt>
                <c:pt idx="209">
                  <c:v>28.207309855474037</c:v>
                </c:pt>
                <c:pt idx="210">
                  <c:v>28.32086080155365</c:v>
                </c:pt>
                <c:pt idx="211">
                  <c:v>28.433081146186034</c:v>
                </c:pt>
                <c:pt idx="212">
                  <c:v>28.543942931142738</c:v>
                </c:pt>
                <c:pt idx="213">
                  <c:v>28.65341732276071</c:v>
                </c:pt>
                <c:pt idx="214">
                  <c:v>28.761474549854135</c:v>
                </c:pt>
                <c:pt idx="215">
                  <c:v>28.868083835329134</c:v>
                </c:pt>
                <c:pt idx="216">
                  <c:v>28.97321332064822</c:v>
                </c:pt>
                <c:pt idx="217">
                  <c:v>29.076829982145842</c:v>
                </c:pt>
                <c:pt idx="218">
                  <c:v>29.178899538019486</c:v>
                </c:pt>
                <c:pt idx="219">
                  <c:v>29.27938634460665</c:v>
                </c:pt>
                <c:pt idx="220">
                  <c:v>29.378253280295301</c:v>
                </c:pt>
                <c:pt idx="221">
                  <c:v>29.475461615092378</c:v>
                </c:pt>
                <c:pt idx="222">
                  <c:v>29.570970863473836</c:v>
                </c:pt>
                <c:pt idx="223">
                  <c:v>29.664738617639195</c:v>
                </c:pt>
                <c:pt idx="224">
                  <c:v>29.756720357662587</c:v>
                </c:pt>
                <c:pt idx="225">
                  <c:v>29.846869234231349</c:v>
                </c:pt>
                <c:pt idx="226">
                  <c:v>29.93513581863596</c:v>
                </c:pt>
                <c:pt idx="227">
                  <c:v>30.021467813345048</c:v>
                </c:pt>
                <c:pt idx="228">
                  <c:v>30.105809714758273</c:v>
                </c:pt>
                <c:pt idx="229">
                  <c:v>30.188102417423369</c:v>
                </c:pt>
                <c:pt idx="230">
                  <c:v>30.268282745909463</c:v>
                </c:pt>
                <c:pt idx="231">
                  <c:v>30.346282896317486</c:v>
                </c:pt>
                <c:pt idx="232">
                  <c:v>30.422029763587872</c:v>
                </c:pt>
                <c:pt idx="233">
                  <c:v>30.495444122579784</c:v>
                </c:pt>
                <c:pt idx="234">
                  <c:v>30.566439619160967</c:v>
                </c:pt>
                <c:pt idx="235">
                  <c:v>30.634921510356094</c:v>
                </c:pt>
                <c:pt idx="236">
                  <c:v>30.700785066797657</c:v>
                </c:pt>
                <c:pt idx="237">
                  <c:v>30.763913510899997</c:v>
                </c:pt>
                <c:pt idx="238">
                  <c:v>30.82417530072323</c:v>
                </c:pt>
                <c:pt idx="239">
                  <c:v>30.881420464557252</c:v>
                </c:pt>
                <c:pt idx="240">
                  <c:v>30.935475509940073</c:v>
                </c:pt>
                <c:pt idx="241">
                  <c:v>30.986136100617951</c:v>
                </c:pt>
                <c:pt idx="242">
                  <c:v>31.033156053610057</c:v>
                </c:pt>
                <c:pt idx="243">
                  <c:v>31.076229857897587</c:v>
                </c:pt>
                <c:pt idx="244">
                  <c:v>31.114962755649955</c:v>
                </c:pt>
                <c:pt idx="245">
                  <c:v>31.148813880322781</c:v>
                </c:pt>
                <c:pt idx="246">
                  <c:v>31.176969279571075</c:v>
                </c:pt>
                <c:pt idx="247">
                  <c:v>31.197961202443956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39328"/>
        <c:axId val="113553792"/>
      </c:scatterChart>
      <c:valAx>
        <c:axId val="113539328"/>
        <c:scaling>
          <c:orientation val="minMax"/>
        </c:scaling>
        <c:delete val="0"/>
        <c:axPos val="b"/>
        <c:title>
          <c:layout/>
          <c:overlay val="0"/>
        </c:title>
        <c:numFmt formatCode="0.00" sourceLinked="1"/>
        <c:majorTickMark val="out"/>
        <c:minorTickMark val="none"/>
        <c:tickLblPos val="nextTo"/>
        <c:crossAx val="113553792"/>
        <c:crosses val="autoZero"/>
        <c:crossBetween val="midCat"/>
      </c:valAx>
      <c:valAx>
        <c:axId val="113553792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13539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calcul</a:t>
            </a:r>
            <a:r>
              <a:rPr lang="fr-FR" baseline="0"/>
              <a:t> supervision</a:t>
            </a:r>
          </a:p>
        </c:rich>
      </c:tx>
      <c:layout>
        <c:manualLayout>
          <c:xMode val="edge"/>
          <c:yMode val="edge"/>
          <c:x val="0.22679907900771118"/>
          <c:y val="1.50915564326174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18746012169738"/>
          <c:y val="0.17016191947013962"/>
          <c:w val="0.78949913589836807"/>
          <c:h val="0.6187205655240490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0.43835541821270096"/>
                  <c:y val="-0.15167964864004677"/>
                </c:manualLayout>
              </c:layout>
              <c:numFmt formatCode="General" sourceLinked="0"/>
            </c:trendlineLbl>
          </c:trendline>
          <c:xVal>
            <c:numRef>
              <c:f>'calcul cuveH'!$O$28:$O$277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cuveH'!$P$28:$P$277</c:f>
              <c:numCache>
                <c:formatCode>#,##0.00</c:formatCode>
                <c:ptCount val="250"/>
                <c:pt idx="0">
                  <c:v>-0.12901899999999999</c:v>
                </c:pt>
                <c:pt idx="1">
                  <c:v>-7.6683999999999988E-2</c:v>
                </c:pt>
                <c:pt idx="2">
                  <c:v>-2.3007E-2</c:v>
                </c:pt>
                <c:pt idx="3">
                  <c:v>3.2000000000000028E-2</c:v>
                </c:pt>
                <c:pt idx="4">
                  <c:v>8.8324999999999987E-2</c:v>
                </c:pt>
                <c:pt idx="5">
                  <c:v>0.14595600000000003</c:v>
                </c:pt>
                <c:pt idx="6">
                  <c:v>0.20488100000000004</c:v>
                </c:pt>
                <c:pt idx="7">
                  <c:v>0.26508800000000005</c:v>
                </c:pt>
                <c:pt idx="8">
                  <c:v>0.32656499999999994</c:v>
                </c:pt>
                <c:pt idx="9">
                  <c:v>0.38930000000000003</c:v>
                </c:pt>
                <c:pt idx="10">
                  <c:v>0.45328099999999999</c:v>
                </c:pt>
                <c:pt idx="11">
                  <c:v>0.51849600000000007</c:v>
                </c:pt>
                <c:pt idx="12">
                  <c:v>0.58493300000000015</c:v>
                </c:pt>
                <c:pt idx="13">
                  <c:v>0.65258000000000016</c:v>
                </c:pt>
                <c:pt idx="14">
                  <c:v>0.72142499999999998</c:v>
                </c:pt>
                <c:pt idx="15">
                  <c:v>0.79145600000000016</c:v>
                </c:pt>
                <c:pt idx="16">
                  <c:v>0.86266100000000012</c:v>
                </c:pt>
                <c:pt idx="17">
                  <c:v>0.93502799999999997</c:v>
                </c:pt>
                <c:pt idx="18">
                  <c:v>1.0085450000000002</c:v>
                </c:pt>
                <c:pt idx="19">
                  <c:v>1.0832000000000002</c:v>
                </c:pt>
                <c:pt idx="20">
                  <c:v>1.158981</c:v>
                </c:pt>
                <c:pt idx="21">
                  <c:v>1.235876</c:v>
                </c:pt>
                <c:pt idx="22">
                  <c:v>1.3138730000000001</c:v>
                </c:pt>
                <c:pt idx="23">
                  <c:v>1.3929600000000002</c:v>
                </c:pt>
                <c:pt idx="24">
                  <c:v>1.4731250000000002</c:v>
                </c:pt>
                <c:pt idx="25">
                  <c:v>1.5543560000000001</c:v>
                </c:pt>
                <c:pt idx="26">
                  <c:v>1.6366410000000002</c:v>
                </c:pt>
                <c:pt idx="27">
                  <c:v>1.7199680000000002</c:v>
                </c:pt>
                <c:pt idx="28">
                  <c:v>1.804325</c:v>
                </c:pt>
                <c:pt idx="29">
                  <c:v>1.8897000000000002</c:v>
                </c:pt>
                <c:pt idx="30">
                  <c:v>1.9760810000000004</c:v>
                </c:pt>
                <c:pt idx="31">
                  <c:v>2.063456</c:v>
                </c:pt>
                <c:pt idx="32">
                  <c:v>2.1518130000000002</c:v>
                </c:pt>
                <c:pt idx="33">
                  <c:v>2.2411400000000001</c:v>
                </c:pt>
                <c:pt idx="34">
                  <c:v>2.3314249999999999</c:v>
                </c:pt>
                <c:pt idx="35">
                  <c:v>2.4226559999999999</c:v>
                </c:pt>
                <c:pt idx="36">
                  <c:v>2.514821</c:v>
                </c:pt>
                <c:pt idx="37">
                  <c:v>2.6079080000000001</c:v>
                </c:pt>
                <c:pt idx="38">
                  <c:v>2.7019050000000004</c:v>
                </c:pt>
                <c:pt idx="39">
                  <c:v>2.7968000000000002</c:v>
                </c:pt>
                <c:pt idx="40">
                  <c:v>2.8925809999999994</c:v>
                </c:pt>
                <c:pt idx="41">
                  <c:v>2.9892359999999996</c:v>
                </c:pt>
                <c:pt idx="42">
                  <c:v>3.0867529999999999</c:v>
                </c:pt>
                <c:pt idx="43">
                  <c:v>3.18512</c:v>
                </c:pt>
                <c:pt idx="44">
                  <c:v>3.2843249999999999</c:v>
                </c:pt>
                <c:pt idx="45">
                  <c:v>3.3843559999999999</c:v>
                </c:pt>
                <c:pt idx="46">
                  <c:v>3.4852009999999995</c:v>
                </c:pt>
                <c:pt idx="47">
                  <c:v>3.5868479999999998</c:v>
                </c:pt>
                <c:pt idx="48">
                  <c:v>3.6892849999999999</c:v>
                </c:pt>
                <c:pt idx="49">
                  <c:v>3.7925</c:v>
                </c:pt>
                <c:pt idx="50">
                  <c:v>3.8964810000000001</c:v>
                </c:pt>
                <c:pt idx="51">
                  <c:v>4.0012160000000012</c:v>
                </c:pt>
                <c:pt idx="52">
                  <c:v>4.1066930000000008</c:v>
                </c:pt>
                <c:pt idx="53">
                  <c:v>4.2129000000000003</c:v>
                </c:pt>
                <c:pt idx="54">
                  <c:v>4.3198250000000007</c:v>
                </c:pt>
                <c:pt idx="55">
                  <c:v>4.4274560000000012</c:v>
                </c:pt>
                <c:pt idx="56">
                  <c:v>4.5357810000000001</c:v>
                </c:pt>
                <c:pt idx="57">
                  <c:v>4.6447880000000001</c:v>
                </c:pt>
                <c:pt idx="58">
                  <c:v>4.7544649999999997</c:v>
                </c:pt>
                <c:pt idx="59">
                  <c:v>4.8648000000000007</c:v>
                </c:pt>
                <c:pt idx="60">
                  <c:v>4.9757810000000013</c:v>
                </c:pt>
                <c:pt idx="61">
                  <c:v>5.087396</c:v>
                </c:pt>
                <c:pt idx="62">
                  <c:v>5.1996330000000004</c:v>
                </c:pt>
                <c:pt idx="63">
                  <c:v>5.3124800000000008</c:v>
                </c:pt>
                <c:pt idx="64">
                  <c:v>5.4259250000000012</c:v>
                </c:pt>
                <c:pt idx="65">
                  <c:v>5.539956000000001</c:v>
                </c:pt>
                <c:pt idx="66">
                  <c:v>5.6545610000000011</c:v>
                </c:pt>
                <c:pt idx="67">
                  <c:v>5.7697280000000006</c:v>
                </c:pt>
                <c:pt idx="68">
                  <c:v>5.8854449999999998</c:v>
                </c:pt>
                <c:pt idx="69">
                  <c:v>6.0016999999999996</c:v>
                </c:pt>
                <c:pt idx="70">
                  <c:v>6.1184810000000001</c:v>
                </c:pt>
                <c:pt idx="71">
                  <c:v>6.2357759999999995</c:v>
                </c:pt>
                <c:pt idx="72">
                  <c:v>6.3535729999999999</c:v>
                </c:pt>
                <c:pt idx="73">
                  <c:v>6.4718599999999995</c:v>
                </c:pt>
                <c:pt idx="74">
                  <c:v>6.5906250000000002</c:v>
                </c:pt>
                <c:pt idx="75">
                  <c:v>6.7098560000000003</c:v>
                </c:pt>
                <c:pt idx="76">
                  <c:v>6.8295410000000007</c:v>
                </c:pt>
                <c:pt idx="77">
                  <c:v>6.9496680000000008</c:v>
                </c:pt>
                <c:pt idx="78">
                  <c:v>7.0702250000000006</c:v>
                </c:pt>
                <c:pt idx="79">
                  <c:v>7.1912000000000011</c:v>
                </c:pt>
                <c:pt idx="80">
                  <c:v>7.3125810000000016</c:v>
                </c:pt>
                <c:pt idx="81">
                  <c:v>7.4343559999999993</c:v>
                </c:pt>
                <c:pt idx="82">
                  <c:v>7.5565129999999998</c:v>
                </c:pt>
                <c:pt idx="83">
                  <c:v>7.6790399999999996</c:v>
                </c:pt>
                <c:pt idx="84">
                  <c:v>7.8019249999999998</c:v>
                </c:pt>
                <c:pt idx="85">
                  <c:v>7.9251560000000012</c:v>
                </c:pt>
                <c:pt idx="86">
                  <c:v>8.0487210000000005</c:v>
                </c:pt>
                <c:pt idx="87">
                  <c:v>8.1726080000000003</c:v>
                </c:pt>
                <c:pt idx="88">
                  <c:v>8.2968049999999991</c:v>
                </c:pt>
                <c:pt idx="89">
                  <c:v>8.4213000000000005</c:v>
                </c:pt>
                <c:pt idx="90">
                  <c:v>8.5460810000000009</c:v>
                </c:pt>
                <c:pt idx="91">
                  <c:v>8.6711360000000006</c:v>
                </c:pt>
                <c:pt idx="92">
                  <c:v>8.7964530000000014</c:v>
                </c:pt>
                <c:pt idx="93">
                  <c:v>8.9220199999999998</c:v>
                </c:pt>
                <c:pt idx="94">
                  <c:v>9.0478249999999996</c:v>
                </c:pt>
                <c:pt idx="95">
                  <c:v>9.1738560000000007</c:v>
                </c:pt>
                <c:pt idx="96">
                  <c:v>9.3001010000000015</c:v>
                </c:pt>
                <c:pt idx="97">
                  <c:v>9.4265480000000004</c:v>
                </c:pt>
                <c:pt idx="98">
                  <c:v>9.5531850000000009</c:v>
                </c:pt>
                <c:pt idx="99">
                  <c:v>9.68</c:v>
                </c:pt>
                <c:pt idx="100">
                  <c:v>9.8069810000000004</c:v>
                </c:pt>
                <c:pt idx="101">
                  <c:v>9.9341159999999995</c:v>
                </c:pt>
                <c:pt idx="102">
                  <c:v>10.061393000000001</c:v>
                </c:pt>
                <c:pt idx="103">
                  <c:v>10.188800000000001</c:v>
                </c:pt>
                <c:pt idx="104">
                  <c:v>10.316324999999999</c:v>
                </c:pt>
                <c:pt idx="105">
                  <c:v>10.443956</c:v>
                </c:pt>
                <c:pt idx="106">
                  <c:v>10.571681000000002</c:v>
                </c:pt>
                <c:pt idx="107">
                  <c:v>10.699488000000002</c:v>
                </c:pt>
                <c:pt idx="108">
                  <c:v>10.827365</c:v>
                </c:pt>
                <c:pt idx="109">
                  <c:v>10.955300000000001</c:v>
                </c:pt>
                <c:pt idx="110">
                  <c:v>11.083281000000003</c:v>
                </c:pt>
                <c:pt idx="111">
                  <c:v>11.211296000000001</c:v>
                </c:pt>
                <c:pt idx="112">
                  <c:v>11.339332999999998</c:v>
                </c:pt>
                <c:pt idx="113">
                  <c:v>11.46738</c:v>
                </c:pt>
                <c:pt idx="114">
                  <c:v>11.595425000000001</c:v>
                </c:pt>
                <c:pt idx="115">
                  <c:v>11.723456000000001</c:v>
                </c:pt>
                <c:pt idx="116">
                  <c:v>11.851460999999999</c:v>
                </c:pt>
                <c:pt idx="117">
                  <c:v>11.979427999999999</c:v>
                </c:pt>
                <c:pt idx="118">
                  <c:v>12.107345000000002</c:v>
                </c:pt>
                <c:pt idx="119">
                  <c:v>12.235200000000003</c:v>
                </c:pt>
                <c:pt idx="120">
                  <c:v>12.362981000000001</c:v>
                </c:pt>
                <c:pt idx="121">
                  <c:v>12.490676000000001</c:v>
                </c:pt>
                <c:pt idx="122">
                  <c:v>12.618273000000002</c:v>
                </c:pt>
                <c:pt idx="123">
                  <c:v>12.745760000000001</c:v>
                </c:pt>
                <c:pt idx="124">
                  <c:v>12.873125000000002</c:v>
                </c:pt>
                <c:pt idx="125">
                  <c:v>13.000356</c:v>
                </c:pt>
                <c:pt idx="126">
                  <c:v>13.127441000000001</c:v>
                </c:pt>
                <c:pt idx="127">
                  <c:v>13.254367999999999</c:v>
                </c:pt>
                <c:pt idx="128">
                  <c:v>13.381125000000001</c:v>
                </c:pt>
                <c:pt idx="129">
                  <c:v>13.507700000000002</c:v>
                </c:pt>
                <c:pt idx="130">
                  <c:v>13.634081000000002</c:v>
                </c:pt>
                <c:pt idx="131">
                  <c:v>13.760256000000002</c:v>
                </c:pt>
                <c:pt idx="132">
                  <c:v>13.886213000000001</c:v>
                </c:pt>
                <c:pt idx="133">
                  <c:v>14.011940000000003</c:v>
                </c:pt>
                <c:pt idx="134">
                  <c:v>14.137425000000002</c:v>
                </c:pt>
                <c:pt idx="135">
                  <c:v>14.262656000000002</c:v>
                </c:pt>
                <c:pt idx="136">
                  <c:v>14.387621000000001</c:v>
                </c:pt>
                <c:pt idx="137">
                  <c:v>14.512307999999999</c:v>
                </c:pt>
                <c:pt idx="138">
                  <c:v>14.636704999999999</c:v>
                </c:pt>
                <c:pt idx="139">
                  <c:v>14.7608</c:v>
                </c:pt>
                <c:pt idx="140">
                  <c:v>14.884581000000001</c:v>
                </c:pt>
                <c:pt idx="141">
                  <c:v>15.008036000000001</c:v>
                </c:pt>
                <c:pt idx="142">
                  <c:v>15.131152999999999</c:v>
                </c:pt>
                <c:pt idx="143">
                  <c:v>15.253919999999999</c:v>
                </c:pt>
                <c:pt idx="144">
                  <c:v>15.376325</c:v>
                </c:pt>
                <c:pt idx="145">
                  <c:v>15.498355999999999</c:v>
                </c:pt>
                <c:pt idx="146">
                  <c:v>15.620001</c:v>
                </c:pt>
                <c:pt idx="147">
                  <c:v>15.741248000000001</c:v>
                </c:pt>
                <c:pt idx="148">
                  <c:v>15.862085</c:v>
                </c:pt>
                <c:pt idx="149">
                  <c:v>15.982500000000002</c:v>
                </c:pt>
                <c:pt idx="150">
                  <c:v>16.102481000000001</c:v>
                </c:pt>
                <c:pt idx="151">
                  <c:v>16.222016</c:v>
                </c:pt>
                <c:pt idx="152">
                  <c:v>16.341093000000001</c:v>
                </c:pt>
                <c:pt idx="153">
                  <c:v>16.459700000000002</c:v>
                </c:pt>
                <c:pt idx="154">
                  <c:v>16.577825000000001</c:v>
                </c:pt>
                <c:pt idx="155">
                  <c:v>16.695456000000004</c:v>
                </c:pt>
                <c:pt idx="156">
                  <c:v>16.812581000000002</c:v>
                </c:pt>
                <c:pt idx="157">
                  <c:v>16.929188</c:v>
                </c:pt>
                <c:pt idx="158">
                  <c:v>17.045265000000001</c:v>
                </c:pt>
                <c:pt idx="159">
                  <c:v>17.160800000000002</c:v>
                </c:pt>
                <c:pt idx="160">
                  <c:v>17.275781000000002</c:v>
                </c:pt>
                <c:pt idx="161">
                  <c:v>17.390196000000003</c:v>
                </c:pt>
                <c:pt idx="162">
                  <c:v>17.504033</c:v>
                </c:pt>
                <c:pt idx="163">
                  <c:v>17.617280000000001</c:v>
                </c:pt>
                <c:pt idx="164">
                  <c:v>17.729925000000001</c:v>
                </c:pt>
                <c:pt idx="165">
                  <c:v>17.841956</c:v>
                </c:pt>
                <c:pt idx="166">
                  <c:v>17.953361000000001</c:v>
                </c:pt>
                <c:pt idx="167">
                  <c:v>18.064127999999997</c:v>
                </c:pt>
                <c:pt idx="168">
                  <c:v>18.174244999999999</c:v>
                </c:pt>
                <c:pt idx="169">
                  <c:v>18.2837</c:v>
                </c:pt>
                <c:pt idx="170">
                  <c:v>18.392481</c:v>
                </c:pt>
                <c:pt idx="171">
                  <c:v>18.500576000000002</c:v>
                </c:pt>
                <c:pt idx="172">
                  <c:v>18.607973000000001</c:v>
                </c:pt>
                <c:pt idx="173">
                  <c:v>18.714660000000002</c:v>
                </c:pt>
                <c:pt idx="174">
                  <c:v>18.820625</c:v>
                </c:pt>
                <c:pt idx="175">
                  <c:v>18.925856</c:v>
                </c:pt>
                <c:pt idx="176">
                  <c:v>19.030341</c:v>
                </c:pt>
                <c:pt idx="177">
                  <c:v>19.134067999999999</c:v>
                </c:pt>
                <c:pt idx="178">
                  <c:v>19.237025000000003</c:v>
                </c:pt>
                <c:pt idx="179">
                  <c:v>19.339199999999998</c:v>
                </c:pt>
                <c:pt idx="180">
                  <c:v>19.440581000000002</c:v>
                </c:pt>
                <c:pt idx="181">
                  <c:v>19.541156000000001</c:v>
                </c:pt>
                <c:pt idx="182">
                  <c:v>19.640913000000001</c:v>
                </c:pt>
                <c:pt idx="183">
                  <c:v>19.739840000000001</c:v>
                </c:pt>
                <c:pt idx="184">
                  <c:v>19.837924999999998</c:v>
                </c:pt>
                <c:pt idx="185">
                  <c:v>19.935156000000003</c:v>
                </c:pt>
                <c:pt idx="186">
                  <c:v>20.031521000000001</c:v>
                </c:pt>
                <c:pt idx="187">
                  <c:v>20.127008</c:v>
                </c:pt>
                <c:pt idx="188">
                  <c:v>20.221605</c:v>
                </c:pt>
                <c:pt idx="189">
                  <c:v>20.315300000000001</c:v>
                </c:pt>
                <c:pt idx="190">
                  <c:v>20.408080999999999</c:v>
                </c:pt>
                <c:pt idx="191">
                  <c:v>20.499935999999998</c:v>
                </c:pt>
                <c:pt idx="192">
                  <c:v>20.590853000000003</c:v>
                </c:pt>
                <c:pt idx="193">
                  <c:v>20.680820000000001</c:v>
                </c:pt>
                <c:pt idx="194">
                  <c:v>20.769825000000001</c:v>
                </c:pt>
                <c:pt idx="195">
                  <c:v>20.857856000000002</c:v>
                </c:pt>
                <c:pt idx="196">
                  <c:v>20.944901000000002</c:v>
                </c:pt>
                <c:pt idx="197">
                  <c:v>21.030948000000002</c:v>
                </c:pt>
                <c:pt idx="198">
                  <c:v>21.115985000000002</c:v>
                </c:pt>
                <c:pt idx="199">
                  <c:v>21.200000000000003</c:v>
                </c:pt>
                <c:pt idx="200">
                  <c:v>21.282980999999999</c:v>
                </c:pt>
                <c:pt idx="201">
                  <c:v>21.364916000000001</c:v>
                </c:pt>
                <c:pt idx="202">
                  <c:v>21.445792999999998</c:v>
                </c:pt>
                <c:pt idx="203">
                  <c:v>21.525600000000004</c:v>
                </c:pt>
                <c:pt idx="204">
                  <c:v>21.604324999999999</c:v>
                </c:pt>
                <c:pt idx="205">
                  <c:v>21.681956</c:v>
                </c:pt>
                <c:pt idx="206">
                  <c:v>21.758481000000003</c:v>
                </c:pt>
                <c:pt idx="207">
                  <c:v>21.833888000000002</c:v>
                </c:pt>
                <c:pt idx="208">
                  <c:v>21.908164999999997</c:v>
                </c:pt>
                <c:pt idx="209">
                  <c:v>21.981299999999997</c:v>
                </c:pt>
                <c:pt idx="210">
                  <c:v>22.053281000000005</c:v>
                </c:pt>
                <c:pt idx="211">
                  <c:v>22.124096000000002</c:v>
                </c:pt>
                <c:pt idx="212">
                  <c:v>22.193733000000002</c:v>
                </c:pt>
                <c:pt idx="213">
                  <c:v>22.262180000000001</c:v>
                </c:pt>
                <c:pt idx="214">
                  <c:v>22.329425000000001</c:v>
                </c:pt>
                <c:pt idx="215">
                  <c:v>22.395456000000003</c:v>
                </c:pt>
                <c:pt idx="216">
                  <c:v>22.460260999999996</c:v>
                </c:pt>
                <c:pt idx="217">
                  <c:v>22.523828000000002</c:v>
                </c:pt>
                <c:pt idx="218">
                  <c:v>22.586145000000002</c:v>
                </c:pt>
                <c:pt idx="219">
                  <c:v>22.647200000000005</c:v>
                </c:pt>
                <c:pt idx="220">
                  <c:v>22.706981000000006</c:v>
                </c:pt>
                <c:pt idx="221">
                  <c:v>22.765476000000007</c:v>
                </c:pt>
                <c:pt idx="222">
                  <c:v>22.822673000000002</c:v>
                </c:pt>
                <c:pt idx="223">
                  <c:v>22.87856</c:v>
                </c:pt>
                <c:pt idx="224">
                  <c:v>22.933125000000004</c:v>
                </c:pt>
                <c:pt idx="225">
                  <c:v>22.986355999999997</c:v>
                </c:pt>
                <c:pt idx="226">
                  <c:v>23.038241000000006</c:v>
                </c:pt>
                <c:pt idx="227">
                  <c:v>23.088768000000002</c:v>
                </c:pt>
                <c:pt idx="228">
                  <c:v>23.137925000000003</c:v>
                </c:pt>
                <c:pt idx="229">
                  <c:v>23.185700000000004</c:v>
                </c:pt>
                <c:pt idx="230">
                  <c:v>23.232081000000001</c:v>
                </c:pt>
                <c:pt idx="231">
                  <c:v>23.277056000000002</c:v>
                </c:pt>
                <c:pt idx="232">
                  <c:v>23.320613000000002</c:v>
                </c:pt>
                <c:pt idx="233">
                  <c:v>23.362739999999995</c:v>
                </c:pt>
                <c:pt idx="234">
                  <c:v>23.403424999999999</c:v>
                </c:pt>
                <c:pt idx="235">
                  <c:v>23.442655999999996</c:v>
                </c:pt>
                <c:pt idx="236">
                  <c:v>23.480421</c:v>
                </c:pt>
                <c:pt idx="237">
                  <c:v>23.516708000000001</c:v>
                </c:pt>
                <c:pt idx="238">
                  <c:v>23.551504999999999</c:v>
                </c:pt>
                <c:pt idx="239">
                  <c:v>23.584800000000001</c:v>
                </c:pt>
                <c:pt idx="240">
                  <c:v>23.616581000000004</c:v>
                </c:pt>
                <c:pt idx="241">
                  <c:v>23.646836</c:v>
                </c:pt>
                <c:pt idx="242">
                  <c:v>23.675553000000001</c:v>
                </c:pt>
                <c:pt idx="243">
                  <c:v>23.702720000000006</c:v>
                </c:pt>
                <c:pt idx="244">
                  <c:v>23.728325000000005</c:v>
                </c:pt>
                <c:pt idx="245">
                  <c:v>23.752356000000006</c:v>
                </c:pt>
                <c:pt idx="246">
                  <c:v>23.774801000000004</c:v>
                </c:pt>
                <c:pt idx="247">
                  <c:v>23.795648</c:v>
                </c:pt>
                <c:pt idx="248">
                  <c:v>23.814885000000004</c:v>
                </c:pt>
                <c:pt idx="249">
                  <c:v>23.832500000000003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0928"/>
        <c:axId val="113982848"/>
      </c:scatterChart>
      <c:valAx>
        <c:axId val="113980928"/>
        <c:scaling>
          <c:orientation val="minMax"/>
          <c:max val="3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13982848"/>
        <c:crosses val="autoZero"/>
        <c:crossBetween val="midCat"/>
      </c:valAx>
      <c:valAx>
        <c:axId val="11398284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1139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5662101579783412E-2"/>
          <c:y val="0.83324459870400736"/>
          <c:w val="0.26084283976313827"/>
          <c:h val="0.146254836090369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poids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Jeanjx calcul KG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cuveH'!$T$28:$T$277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  <c:pt idx="230">
                  <c:v>2.3099999999999947</c:v>
                </c:pt>
                <c:pt idx="231">
                  <c:v>2.3199999999999945</c:v>
                </c:pt>
                <c:pt idx="232">
                  <c:v>2.3299999999999943</c:v>
                </c:pt>
                <c:pt idx="233">
                  <c:v>2.3399999999999941</c:v>
                </c:pt>
                <c:pt idx="234">
                  <c:v>2.3499999999999939</c:v>
                </c:pt>
                <c:pt idx="235">
                  <c:v>2.3599999999999937</c:v>
                </c:pt>
                <c:pt idx="236">
                  <c:v>2.3699999999999934</c:v>
                </c:pt>
                <c:pt idx="237">
                  <c:v>2.3799999999999932</c:v>
                </c:pt>
                <c:pt idx="238">
                  <c:v>2.389999999999993</c:v>
                </c:pt>
                <c:pt idx="239">
                  <c:v>2.3999999999999928</c:v>
                </c:pt>
                <c:pt idx="240">
                  <c:v>2.4099999999999926</c:v>
                </c:pt>
                <c:pt idx="241">
                  <c:v>2.4199999999999924</c:v>
                </c:pt>
                <c:pt idx="242">
                  <c:v>2.4299999999999922</c:v>
                </c:pt>
                <c:pt idx="243">
                  <c:v>2.439999999999992</c:v>
                </c:pt>
                <c:pt idx="244">
                  <c:v>2.4499999999999917</c:v>
                </c:pt>
                <c:pt idx="245">
                  <c:v>2.4599999999999915</c:v>
                </c:pt>
                <c:pt idx="246">
                  <c:v>2.4699999999999913</c:v>
                </c:pt>
                <c:pt idx="247">
                  <c:v>2.4799999999999911</c:v>
                </c:pt>
                <c:pt idx="248">
                  <c:v>2.4899999999999909</c:v>
                </c:pt>
                <c:pt idx="249">
                  <c:v>2.4999999999999907</c:v>
                </c:pt>
              </c:numCache>
            </c:numRef>
          </c:xVal>
          <c:yVal>
            <c:numRef>
              <c:f>'calcul cuveH'!$U$28:$U$277</c:f>
              <c:numCache>
                <c:formatCode>#,##0.0</c:formatCode>
                <c:ptCount val="250"/>
                <c:pt idx="0">
                  <c:v>9.5595198389599272</c:v>
                </c:pt>
                <c:pt idx="1">
                  <c:v>30.710498569448973</c:v>
                </c:pt>
                <c:pt idx="2">
                  <c:v>56.56592509721353</c:v>
                </c:pt>
                <c:pt idx="3">
                  <c:v>87.261214857300402</c:v>
                </c:pt>
                <c:pt idx="4">
                  <c:v>122.1430971267056</c:v>
                </c:pt>
                <c:pt idx="5">
                  <c:v>160.76733286663173</c:v>
                </c:pt>
                <c:pt idx="6">
                  <c:v>202.80519387844859</c:v>
                </c:pt>
                <c:pt idx="7">
                  <c:v>247.99991535201553</c:v>
                </c:pt>
                <c:pt idx="8">
                  <c:v>296.14321902080297</c:v>
                </c:pt>
                <c:pt idx="9">
                  <c:v>347.06136329584456</c:v>
                </c:pt>
                <c:pt idx="10">
                  <c:v>400.60625354455959</c:v>
                </c:pt>
                <c:pt idx="11">
                  <c:v>456.64946872486382</c:v>
                </c:pt>
                <c:pt idx="12">
                  <c:v>515.07807701537467</c:v>
                </c:pt>
                <c:pt idx="13">
                  <c:v>575.79160440858789</c:v>
                </c:pt>
                <c:pt idx="14">
                  <c:v>638.69977677059865</c:v>
                </c:pt>
                <c:pt idx="15">
                  <c:v>703.72079834226133</c:v>
                </c:pt>
                <c:pt idx="16">
                  <c:v>770.78001288957819</c:v>
                </c:pt>
                <c:pt idx="17">
                  <c:v>839.80884444129651</c:v>
                </c:pt>
                <c:pt idx="18">
                  <c:v>910.74394660576434</c:v>
                </c:pt>
                <c:pt idx="19">
                  <c:v>983.52651035112376</c:v>
                </c:pt>
                <c:pt idx="20">
                  <c:v>1058.1016941229102</c:v>
                </c:pt>
                <c:pt idx="21">
                  <c:v>1134.4181497666168</c:v>
                </c:pt>
                <c:pt idx="22">
                  <c:v>1212.427624441551</c:v>
                </c:pt>
                <c:pt idx="23">
                  <c:v>1292.0846235071185</c:v>
                </c:pt>
                <c:pt idx="24">
                  <c:v>1373.3461228428007</c:v>
                </c:pt>
                <c:pt idx="25">
                  <c:v>1456.1713216278999</c:v>
                </c:pt>
                <c:pt idx="26">
                  <c:v>1540.5214285237828</c:v>
                </c:pt>
                <c:pt idx="27">
                  <c:v>1626.35947565182</c:v>
                </c:pt>
                <c:pt idx="28">
                  <c:v>1713.6501558708349</c:v>
                </c:pt>
                <c:pt idx="29">
                  <c:v>1802.3596797171824</c:v>
                </c:pt>
                <c:pt idx="30">
                  <c:v>1892.4556490422556</c:v>
                </c:pt>
                <c:pt idx="31">
                  <c:v>1983.9069449118169</c:v>
                </c:pt>
                <c:pt idx="32">
                  <c:v>2076.6836277528182</c:v>
                </c:pt>
                <c:pt idx="33">
                  <c:v>2170.7568480710593</c:v>
                </c:pt>
                <c:pt idx="34">
                  <c:v>2266.0987663357278</c:v>
                </c:pt>
                <c:pt idx="35">
                  <c:v>2362.6824808485944</c:v>
                </c:pt>
                <c:pt idx="36">
                  <c:v>2460.4819625970767</c:v>
                </c:pt>
                <c:pt idx="37">
                  <c:v>2559.471996239799</c:v>
                </c:pt>
                <c:pt idx="38">
                  <c:v>2659.6281264969866</c:v>
                </c:pt>
                <c:pt idx="39">
                  <c:v>2760.9266093209703</c:v>
                </c:pt>
                <c:pt idx="40">
                  <c:v>2863.3443673083475</c:v>
                </c:pt>
                <c:pt idx="41">
                  <c:v>2966.8589488876569</c:v>
                </c:pt>
                <c:pt idx="42">
                  <c:v>3071.4484908777513</c:v>
                </c:pt>
                <c:pt idx="43">
                  <c:v>3177.0916840638656</c:v>
                </c:pt>
                <c:pt idx="44">
                  <c:v>3283.7677414826267</c:v>
                </c:pt>
                <c:pt idx="45">
                  <c:v>3391.4563691450367</c:v>
                </c:pt>
                <c:pt idx="46">
                  <c:v>3500.1377389589097</c:v>
                </c:pt>
                <c:pt idx="47">
                  <c:v>3609.7924636401981</c:v>
                </c:pt>
                <c:pt idx="48">
                  <c:v>3720.4015734267532</c:v>
                </c:pt>
                <c:pt idx="49">
                  <c:v>3831.9464944290476</c:v>
                </c:pt>
                <c:pt idx="50">
                  <c:v>3944.4090284705776</c:v>
                </c:pt>
                <c:pt idx="51">
                  <c:v>4057.7713342865227</c:v>
                </c:pt>
                <c:pt idx="52">
                  <c:v>4172.0159099631737</c:v>
                </c:pt>
                <c:pt idx="53">
                  <c:v>4287.1255765128035</c:v>
                </c:pt>
                <c:pt idx="54">
                  <c:v>4403.0834624893614</c:v>
                </c:pt>
                <c:pt idx="55">
                  <c:v>4519.8729895598608</c:v>
                </c:pt>
                <c:pt idx="56">
                  <c:v>4637.4778589546149</c:v>
                </c:pt>
                <c:pt idx="57">
                  <c:v>4755.8820387269607</c:v>
                </c:pt>
                <c:pt idx="58">
                  <c:v>4875.0697517595781</c:v>
                </c:pt>
                <c:pt idx="59">
                  <c:v>4995.0254644604374</c:v>
                </c:pt>
                <c:pt idx="60">
                  <c:v>5115.7338760965704</c:v>
                </c:pt>
                <c:pt idx="61">
                  <c:v>5237.1799087185318</c:v>
                </c:pt>
                <c:pt idx="62">
                  <c:v>5359.3486976325794</c:v>
                </c:pt>
                <c:pt idx="63">
                  <c:v>5482.2255823813121</c:v>
                </c:pt>
                <c:pt idx="64">
                  <c:v>5605.7960981969354</c:v>
                </c:pt>
                <c:pt idx="65">
                  <c:v>5730.0459678942516</c:v>
                </c:pt>
                <c:pt idx="66">
                  <c:v>5854.9610941732126</c:v>
                </c:pt>
                <c:pt idx="67">
                  <c:v>5980.5275523034443</c:v>
                </c:pt>
                <c:pt idx="68">
                  <c:v>6106.7315831651576</c:v>
                </c:pt>
                <c:pt idx="69">
                  <c:v>6233.5595866231415</c:v>
                </c:pt>
                <c:pt idx="70">
                  <c:v>6360.9981152120681</c:v>
                </c:pt>
                <c:pt idx="71">
                  <c:v>6489.033868113268</c:v>
                </c:pt>
                <c:pt idx="72">
                  <c:v>6617.6536854044653</c:v>
                </c:pt>
                <c:pt idx="73">
                  <c:v>6746.8445425654145</c:v>
                </c:pt>
                <c:pt idx="74">
                  <c:v>6876.5935452235981</c:v>
                </c:pt>
                <c:pt idx="75">
                  <c:v>7006.8879241253026</c:v>
                </c:pt>
                <c:pt idx="76">
                  <c:v>7137.7150303184635</c:v>
                </c:pt>
                <c:pt idx="77">
                  <c:v>7269.0623305345862</c:v>
                </c:pt>
                <c:pt idx="78">
                  <c:v>7400.9174027579338</c:v>
                </c:pt>
                <c:pt idx="79">
                  <c:v>7533.2679319709878</c:v>
                </c:pt>
                <c:pt idx="80">
                  <c:v>7666.1017060659551</c:v>
                </c:pt>
                <c:pt idx="81">
                  <c:v>7799.4066119127147</c:v>
                </c:pt>
                <c:pt idx="82">
                  <c:v>7933.1706315742586</c:v>
                </c:pt>
                <c:pt idx="83">
                  <c:v>8067.3818386612693</c:v>
                </c:pt>
                <c:pt idx="84">
                  <c:v>8202.0283948179585</c:v>
                </c:pt>
                <c:pt idx="85">
                  <c:v>8337.0985463318666</c:v>
                </c:pt>
                <c:pt idx="86">
                  <c:v>8472.5806208606537</c:v>
                </c:pt>
                <c:pt idx="87">
                  <c:v>8608.4630242694402</c:v>
                </c:pt>
                <c:pt idx="88">
                  <c:v>8744.7342375726221</c:v>
                </c:pt>
                <c:pt idx="89">
                  <c:v>8881.3828139743509</c:v>
                </c:pt>
                <c:pt idx="90">
                  <c:v>9018.3973760023473</c:v>
                </c:pt>
                <c:pt idx="91">
                  <c:v>9155.7666127298908</c:v>
                </c:pt>
                <c:pt idx="92">
                  <c:v>9293.4792770812037</c:v>
                </c:pt>
                <c:pt idx="93">
                  <c:v>9431.5241832156826</c:v>
                </c:pt>
                <c:pt idx="94">
                  <c:v>9569.8902039866134</c:v>
                </c:pt>
                <c:pt idx="95">
                  <c:v>9708.5662684703948</c:v>
                </c:pt>
                <c:pt idx="96">
                  <c:v>9847.5413595622831</c:v>
                </c:pt>
                <c:pt idx="97">
                  <c:v>9986.8045116350986</c:v>
                </c:pt>
                <c:pt idx="98">
                  <c:v>10126.34480825732</c:v>
                </c:pt>
                <c:pt idx="99">
                  <c:v>10266.151379967312</c:v>
                </c:pt>
                <c:pt idx="100">
                  <c:v>10406.213402100484</c:v>
                </c:pt>
                <c:pt idx="101">
                  <c:v>10546.520092666393</c:v>
                </c:pt>
                <c:pt idx="102">
                  <c:v>10687.060710272883</c:v>
                </c:pt>
                <c:pt idx="103">
                  <c:v>10827.824552094564</c:v>
                </c:pt>
                <c:pt idx="104">
                  <c:v>10968.800951882942</c:v>
                </c:pt>
                <c:pt idx="105">
                  <c:v>11109.979278015728</c:v>
                </c:pt>
                <c:pt idx="106">
                  <c:v>11251.348931582814</c:v>
                </c:pt>
                <c:pt idx="107">
                  <c:v>11392.899344506752</c:v>
                </c:pt>
                <c:pt idx="108">
                  <c:v>11534.6199776953</c:v>
                </c:pt>
                <c:pt idx="109">
                  <c:v>11676.500319224044</c:v>
                </c:pt>
                <c:pt idx="110">
                  <c:v>11818.529882546884</c:v>
                </c:pt>
                <c:pt idx="111">
                  <c:v>11960.698204732455</c:v>
                </c:pt>
                <c:pt idx="112">
                  <c:v>12102.994844724468</c:v>
                </c:pt>
                <c:pt idx="113">
                  <c:v>12245.40938162414</c:v>
                </c:pt>
                <c:pt idx="114">
                  <c:v>12387.931412992779</c:v>
                </c:pt>
                <c:pt idx="115">
                  <c:v>12530.550553172798</c:v>
                </c:pt>
                <c:pt idx="116">
                  <c:v>12673.256431625416</c:v>
                </c:pt>
                <c:pt idx="117">
                  <c:v>12816.038691283244</c:v>
                </c:pt>
                <c:pt idx="118">
                  <c:v>12958.886986916181</c:v>
                </c:pt>
                <c:pt idx="119">
                  <c:v>13101.790983508905</c:v>
                </c:pt>
                <c:pt idx="120">
                  <c:v>13244.740354648351</c:v>
                </c:pt>
                <c:pt idx="121">
                  <c:v>13387.724780919612</c:v>
                </c:pt>
                <c:pt idx="122">
                  <c:v>13530.733948308607</c:v>
                </c:pt>
                <c:pt idx="123">
                  <c:v>13673.757546610042</c:v>
                </c:pt>
                <c:pt idx="124">
                  <c:v>13816.785267839054</c:v>
                </c:pt>
                <c:pt idx="125">
                  <c:v>13959.806804644992</c:v>
                </c:pt>
                <c:pt idx="126">
                  <c:v>14102.811848725851</c:v>
                </c:pt>
                <c:pt idx="127">
                  <c:v>14245.790089241747</c:v>
                </c:pt>
                <c:pt idx="128">
                  <c:v>14388.731211225946</c:v>
                </c:pt>
                <c:pt idx="129">
                  <c:v>14531.624893991882</c:v>
                </c:pt>
                <c:pt idx="130">
                  <c:v>14674.460809534619</c:v>
                </c:pt>
                <c:pt idx="131">
                  <c:v>14817.228620925172</c:v>
                </c:pt>
                <c:pt idx="132">
                  <c:v>14959.917980696135</c:v>
                </c:pt>
                <c:pt idx="133">
                  <c:v>15102.518529216977</c:v>
                </c:pt>
                <c:pt idx="134">
                  <c:v>15245.019893057381</c:v>
                </c:pt>
                <c:pt idx="135">
                  <c:v>15387.411683337054</c:v>
                </c:pt>
                <c:pt idx="136">
                  <c:v>15529.683494060155</c:v>
                </c:pt>
                <c:pt idx="137">
                  <c:v>15671.824900432817</c:v>
                </c:pt>
                <c:pt idx="138">
                  <c:v>15813.825457161814</c:v>
                </c:pt>
                <c:pt idx="139">
                  <c:v>15955.674696732765</c:v>
                </c:pt>
                <c:pt idx="140">
                  <c:v>16097.362127665774</c:v>
                </c:pt>
                <c:pt idx="141">
                  <c:v>16238.877232746892</c:v>
                </c:pt>
                <c:pt idx="142">
                  <c:v>16380.20946723316</c:v>
                </c:pt>
                <c:pt idx="143">
                  <c:v>16521.348257029389</c:v>
                </c:pt>
                <c:pt idx="144">
                  <c:v>16662.282996834463</c:v>
                </c:pt>
                <c:pt idx="145">
                  <c:v>16803.003048255116</c:v>
                </c:pt>
                <c:pt idx="146">
                  <c:v>16943.497737884743</c:v>
                </c:pt>
                <c:pt idx="147">
                  <c:v>17083.756355345089</c:v>
                </c:pt>
                <c:pt idx="148">
                  <c:v>17223.768151288255</c:v>
                </c:pt>
                <c:pt idx="149">
                  <c:v>17363.522335356491</c:v>
                </c:pt>
                <c:pt idx="150">
                  <c:v>17503.008074097183</c:v>
                </c:pt>
                <c:pt idx="151">
                  <c:v>17642.214488830199</c:v>
                </c:pt>
                <c:pt idx="152">
                  <c:v>17781.130653464697</c:v>
                </c:pt>
                <c:pt idx="153">
                  <c:v>17919.745592262385</c:v>
                </c:pt>
                <c:pt idx="154">
                  <c:v>18058.048277544025</c:v>
                </c:pt>
                <c:pt idx="155">
                  <c:v>18196.027627335803</c:v>
                </c:pt>
                <c:pt idx="156">
                  <c:v>18333.672502952079</c:v>
                </c:pt>
                <c:pt idx="157">
                  <c:v>18470.971706510853</c:v>
                </c:pt>
                <c:pt idx="158">
                  <c:v>18607.913978377866</c:v>
                </c:pt>
                <c:pt idx="159">
                  <c:v>18744.487994535481</c:v>
                </c:pt>
                <c:pt idx="160">
                  <c:v>18880.682363871678</c:v>
                </c:pt>
                <c:pt idx="161">
                  <c:v>19016.485625384856</c:v>
                </c:pt>
                <c:pt idx="162">
                  <c:v>19151.886245299414</c:v>
                </c:pt>
                <c:pt idx="163">
                  <c:v>19286.872614086882</c:v>
                </c:pt>
                <c:pt idx="164">
                  <c:v>19421.433043387369</c:v>
                </c:pt>
                <c:pt idx="165">
                  <c:v>19555.555762825235</c:v>
                </c:pt>
                <c:pt idx="166">
                  <c:v>19689.228916713084</c:v>
                </c:pt>
                <c:pt idx="167">
                  <c:v>19822.440560637275</c:v>
                </c:pt>
                <c:pt idx="168">
                  <c:v>19955.178657918146</c:v>
                </c:pt>
                <c:pt idx="169">
                  <c:v>20087.431075937409</c:v>
                </c:pt>
                <c:pt idx="170">
                  <c:v>20219.185582324761</c:v>
                </c:pt>
                <c:pt idx="171">
                  <c:v>20350.429840995283</c:v>
                </c:pt>
                <c:pt idx="172">
                  <c:v>20481.151408028552</c:v>
                </c:pt>
                <c:pt idx="173">
                  <c:v>20611.33772737964</c:v>
                </c:pt>
                <c:pt idx="174">
                  <c:v>20740.976126411806</c:v>
                </c:pt>
                <c:pt idx="175">
                  <c:v>20870.053811239537</c:v>
                </c:pt>
                <c:pt idx="176">
                  <c:v>20998.557861870082</c:v>
                </c:pt>
                <c:pt idx="177">
                  <c:v>21126.475227130602</c:v>
                </c:pt>
                <c:pt idx="178">
                  <c:v>21253.792719367044</c:v>
                </c:pt>
                <c:pt idx="179">
                  <c:v>21380.497008899911</c:v>
                </c:pt>
                <c:pt idx="180">
                  <c:v>21506.574618220809</c:v>
                </c:pt>
                <c:pt idx="181">
                  <c:v>21632.011915912448</c:v>
                </c:pt>
                <c:pt idx="182">
                  <c:v>21756.795110273346</c:v>
                </c:pt>
                <c:pt idx="183">
                  <c:v>21880.910242626964</c:v>
                </c:pt>
                <c:pt idx="184">
                  <c:v>22004.343180293319</c:v>
                </c:pt>
                <c:pt idx="185">
                  <c:v>22127.079609199169</c:v>
                </c:pt>
                <c:pt idx="186">
                  <c:v>22249.105026100988</c:v>
                </c:pt>
                <c:pt idx="187">
                  <c:v>22370.404730392474</c:v>
                </c:pt>
                <c:pt idx="188">
                  <c:v>22490.963815466028</c:v>
                </c:pt>
                <c:pt idx="189">
                  <c:v>22610.767159594667</c:v>
                </c:pt>
                <c:pt idx="190">
                  <c:v>22729.799416297912</c:v>
                </c:pt>
                <c:pt idx="191">
                  <c:v>22848.045004151678</c:v>
                </c:pt>
                <c:pt idx="192">
                  <c:v>22965.488095998386</c:v>
                </c:pt>
                <c:pt idx="193">
                  <c:v>23082.112607509305</c:v>
                </c:pt>
                <c:pt idx="194">
                  <c:v>23197.902185046267</c:v>
                </c:pt>
                <c:pt idx="195">
                  <c:v>23312.840192764725</c:v>
                </c:pt>
                <c:pt idx="196">
                  <c:v>23426.909698894022</c:v>
                </c:pt>
                <c:pt idx="197">
                  <c:v>23540.093461123994</c:v>
                </c:pt>
                <c:pt idx="198">
                  <c:v>23652.373911019629</c:v>
                </c:pt>
                <c:pt idx="199">
                  <c:v>23763.733137376734</c:v>
                </c:pt>
                <c:pt idx="200">
                  <c:v>23874.152868421985</c:v>
                </c:pt>
                <c:pt idx="201">
                  <c:v>23983.614452749811</c:v>
                </c:pt>
                <c:pt idx="202">
                  <c:v>24092.098838875743</c:v>
                </c:pt>
                <c:pt idx="203">
                  <c:v>24199.586553272198</c:v>
                </c:pt>
                <c:pt idx="204">
                  <c:v>24306.057676735538</c:v>
                </c:pt>
                <c:pt idx="205">
                  <c:v>24411.491818915278</c:v>
                </c:pt>
                <c:pt idx="206">
                  <c:v>24515.8680908143</c:v>
                </c:pt>
                <c:pt idx="207">
                  <c:v>24619.165075044355</c:v>
                </c:pt>
                <c:pt idx="208">
                  <c:v>24721.360793591983</c:v>
                </c:pt>
                <c:pt idx="209">
                  <c:v>24822.432672817151</c:v>
                </c:pt>
                <c:pt idx="210">
                  <c:v>24922.35750536721</c:v>
                </c:pt>
                <c:pt idx="211">
                  <c:v>25021.111408643708</c:v>
                </c:pt>
                <c:pt idx="212">
                  <c:v>25118.669779405609</c:v>
                </c:pt>
                <c:pt idx="213">
                  <c:v>25215.007244029424</c:v>
                </c:pt>
                <c:pt idx="214">
                  <c:v>25310.09760387164</c:v>
                </c:pt>
                <c:pt idx="215">
                  <c:v>25403.913775089637</c:v>
                </c:pt>
                <c:pt idx="216">
                  <c:v>25496.427722170436</c:v>
                </c:pt>
                <c:pt idx="217">
                  <c:v>25587.610384288342</c:v>
                </c:pt>
                <c:pt idx="218">
                  <c:v>25677.43159345715</c:v>
                </c:pt>
                <c:pt idx="219">
                  <c:v>25765.859983253853</c:v>
                </c:pt>
                <c:pt idx="220">
                  <c:v>25852.862886659863</c:v>
                </c:pt>
                <c:pt idx="221">
                  <c:v>25938.406221281293</c:v>
                </c:pt>
                <c:pt idx="222">
                  <c:v>26022.454359856976</c:v>
                </c:pt>
                <c:pt idx="223">
                  <c:v>26104.969983522493</c:v>
                </c:pt>
                <c:pt idx="224">
                  <c:v>26185.913914743076</c:v>
                </c:pt>
                <c:pt idx="225">
                  <c:v>26265.244926123585</c:v>
                </c:pt>
                <c:pt idx="226">
                  <c:v>26342.919520399646</c:v>
                </c:pt>
                <c:pt idx="227">
                  <c:v>26418.891675743642</c:v>
                </c:pt>
                <c:pt idx="228">
                  <c:v>26493.112548987283</c:v>
                </c:pt>
                <c:pt idx="229">
                  <c:v>26565.530127332564</c:v>
                </c:pt>
                <c:pt idx="230">
                  <c:v>26636.088816400326</c:v>
                </c:pt>
                <c:pt idx="231">
                  <c:v>26704.728948759388</c:v>
                </c:pt>
                <c:pt idx="232">
                  <c:v>26771.386191957325</c:v>
                </c:pt>
                <c:pt idx="233">
                  <c:v>26835.99082787021</c:v>
                </c:pt>
                <c:pt idx="234">
                  <c:v>26898.46686486165</c:v>
                </c:pt>
                <c:pt idx="235">
                  <c:v>26958.730929113361</c:v>
                </c:pt>
                <c:pt idx="236">
                  <c:v>27016.690858781938</c:v>
                </c:pt>
                <c:pt idx="237">
                  <c:v>27072.243889591999</c:v>
                </c:pt>
                <c:pt idx="238">
                  <c:v>27125.274264636442</c:v>
                </c:pt>
                <c:pt idx="239">
                  <c:v>27175.650008810378</c:v>
                </c:pt>
                <c:pt idx="240">
                  <c:v>27223.218448747262</c:v>
                </c:pt>
                <c:pt idx="241">
                  <c:v>27267.799768543795</c:v>
                </c:pt>
                <c:pt idx="242">
                  <c:v>27309.177327176847</c:v>
                </c:pt>
                <c:pt idx="243">
                  <c:v>27347.082274949877</c:v>
                </c:pt>
                <c:pt idx="244">
                  <c:v>27381.16722497196</c:v>
                </c:pt>
                <c:pt idx="245">
                  <c:v>27410.956214684047</c:v>
                </c:pt>
                <c:pt idx="246">
                  <c:v>27435.732966022548</c:v>
                </c:pt>
                <c:pt idx="247">
                  <c:v>27454.205858150683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supervision KG</c:v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'calcul cuveH'!$T$28:$T$277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  <c:pt idx="230">
                  <c:v>2.3099999999999947</c:v>
                </c:pt>
                <c:pt idx="231">
                  <c:v>2.3199999999999945</c:v>
                </c:pt>
                <c:pt idx="232">
                  <c:v>2.3299999999999943</c:v>
                </c:pt>
                <c:pt idx="233">
                  <c:v>2.3399999999999941</c:v>
                </c:pt>
                <c:pt idx="234">
                  <c:v>2.3499999999999939</c:v>
                </c:pt>
                <c:pt idx="235">
                  <c:v>2.3599999999999937</c:v>
                </c:pt>
                <c:pt idx="236">
                  <c:v>2.3699999999999934</c:v>
                </c:pt>
                <c:pt idx="237">
                  <c:v>2.3799999999999932</c:v>
                </c:pt>
                <c:pt idx="238">
                  <c:v>2.389999999999993</c:v>
                </c:pt>
                <c:pt idx="239">
                  <c:v>2.3999999999999928</c:v>
                </c:pt>
                <c:pt idx="240">
                  <c:v>2.4099999999999926</c:v>
                </c:pt>
                <c:pt idx="241">
                  <c:v>2.4199999999999924</c:v>
                </c:pt>
                <c:pt idx="242">
                  <c:v>2.4299999999999922</c:v>
                </c:pt>
                <c:pt idx="243">
                  <c:v>2.439999999999992</c:v>
                </c:pt>
                <c:pt idx="244">
                  <c:v>2.4499999999999917</c:v>
                </c:pt>
                <c:pt idx="245">
                  <c:v>2.4599999999999915</c:v>
                </c:pt>
                <c:pt idx="246">
                  <c:v>2.4699999999999913</c:v>
                </c:pt>
                <c:pt idx="247">
                  <c:v>2.4799999999999911</c:v>
                </c:pt>
                <c:pt idx="248">
                  <c:v>2.4899999999999909</c:v>
                </c:pt>
                <c:pt idx="249">
                  <c:v>2.4999999999999907</c:v>
                </c:pt>
              </c:numCache>
            </c:numRef>
          </c:xVal>
          <c:yVal>
            <c:numRef>
              <c:f>'calcul cuveH'!$V$28:$V$277</c:f>
              <c:numCache>
                <c:formatCode>#,##0.0</c:formatCode>
                <c:ptCount val="250"/>
                <c:pt idx="0">
                  <c:v>-113.53672</c:v>
                </c:pt>
                <c:pt idx="1">
                  <c:v>-67.481919999999988</c:v>
                </c:pt>
                <c:pt idx="2">
                  <c:v>-20.24616</c:v>
                </c:pt>
                <c:pt idx="3">
                  <c:v>28.160000000000025</c:v>
                </c:pt>
                <c:pt idx="4">
                  <c:v>77.725999999999985</c:v>
                </c:pt>
                <c:pt idx="5">
                  <c:v>128.44128000000001</c:v>
                </c:pt>
                <c:pt idx="6">
                  <c:v>180.29528000000002</c:v>
                </c:pt>
                <c:pt idx="7">
                  <c:v>233.27744000000001</c:v>
                </c:pt>
                <c:pt idx="8">
                  <c:v>287.37719999999996</c:v>
                </c:pt>
                <c:pt idx="9">
                  <c:v>342.584</c:v>
                </c:pt>
                <c:pt idx="10">
                  <c:v>398.88728000000003</c:v>
                </c:pt>
                <c:pt idx="11">
                  <c:v>456.27648000000011</c:v>
                </c:pt>
                <c:pt idx="12">
                  <c:v>514.74104000000011</c:v>
                </c:pt>
                <c:pt idx="13">
                  <c:v>574.27040000000011</c:v>
                </c:pt>
                <c:pt idx="14">
                  <c:v>634.85399999999993</c:v>
                </c:pt>
                <c:pt idx="15">
                  <c:v>696.48128000000008</c:v>
                </c:pt>
                <c:pt idx="16">
                  <c:v>759.14168000000018</c:v>
                </c:pt>
                <c:pt idx="17">
                  <c:v>822.82464000000004</c:v>
                </c:pt>
                <c:pt idx="18">
                  <c:v>887.51960000000031</c:v>
                </c:pt>
                <c:pt idx="19">
                  <c:v>953.21600000000024</c:v>
                </c:pt>
                <c:pt idx="20">
                  <c:v>1019.90328</c:v>
                </c:pt>
                <c:pt idx="21">
                  <c:v>1087.57088</c:v>
                </c:pt>
                <c:pt idx="22">
                  <c:v>1156.2082400000002</c:v>
                </c:pt>
                <c:pt idx="23">
                  <c:v>1225.8048000000003</c:v>
                </c:pt>
                <c:pt idx="24">
                  <c:v>1296.3500000000001</c:v>
                </c:pt>
                <c:pt idx="25">
                  <c:v>1367.8332800000001</c:v>
                </c:pt>
                <c:pt idx="26">
                  <c:v>1440.2440800000002</c:v>
                </c:pt>
                <c:pt idx="27">
                  <c:v>1513.5718400000001</c:v>
                </c:pt>
                <c:pt idx="28">
                  <c:v>1587.806</c:v>
                </c:pt>
                <c:pt idx="29">
                  <c:v>1662.9360000000001</c:v>
                </c:pt>
                <c:pt idx="30">
                  <c:v>1738.9512800000002</c:v>
                </c:pt>
                <c:pt idx="31">
                  <c:v>1815.8412800000001</c:v>
                </c:pt>
                <c:pt idx="32">
                  <c:v>1893.5954400000001</c:v>
                </c:pt>
                <c:pt idx="33">
                  <c:v>1972.2032000000004</c:v>
                </c:pt>
                <c:pt idx="34">
                  <c:v>2051.654</c:v>
                </c:pt>
                <c:pt idx="35">
                  <c:v>2131.9372800000001</c:v>
                </c:pt>
                <c:pt idx="36">
                  <c:v>2213.0424800000001</c:v>
                </c:pt>
                <c:pt idx="37">
                  <c:v>2294.9590399999997</c:v>
                </c:pt>
                <c:pt idx="38">
                  <c:v>2377.6764000000007</c:v>
                </c:pt>
                <c:pt idx="39">
                  <c:v>2461.1840000000002</c:v>
                </c:pt>
                <c:pt idx="40">
                  <c:v>2545.4712799999993</c:v>
                </c:pt>
                <c:pt idx="41">
                  <c:v>2630.5276799999997</c:v>
                </c:pt>
                <c:pt idx="42">
                  <c:v>2716.3426399999998</c:v>
                </c:pt>
                <c:pt idx="43">
                  <c:v>2802.9056</c:v>
                </c:pt>
                <c:pt idx="44">
                  <c:v>2890.2059999999997</c:v>
                </c:pt>
                <c:pt idx="45">
                  <c:v>2978.2332799999999</c:v>
                </c:pt>
                <c:pt idx="46">
                  <c:v>3066.9768799999997</c:v>
                </c:pt>
                <c:pt idx="47">
                  <c:v>3156.4262399999998</c:v>
                </c:pt>
                <c:pt idx="48">
                  <c:v>3246.5708</c:v>
                </c:pt>
                <c:pt idx="49">
                  <c:v>3337.4</c:v>
                </c:pt>
                <c:pt idx="50">
                  <c:v>3428.90328</c:v>
                </c:pt>
                <c:pt idx="51">
                  <c:v>3521.0700800000013</c:v>
                </c:pt>
                <c:pt idx="52">
                  <c:v>3613.8898400000012</c:v>
                </c:pt>
                <c:pt idx="53">
                  <c:v>3707.3520000000003</c:v>
                </c:pt>
                <c:pt idx="54">
                  <c:v>3801.4460000000008</c:v>
                </c:pt>
                <c:pt idx="55">
                  <c:v>3896.1612800000007</c:v>
                </c:pt>
                <c:pt idx="56">
                  <c:v>3991.4872799999998</c:v>
                </c:pt>
                <c:pt idx="57">
                  <c:v>4087.4134400000003</c:v>
                </c:pt>
                <c:pt idx="58">
                  <c:v>4183.9292000000005</c:v>
                </c:pt>
                <c:pt idx="59">
                  <c:v>4281.0240000000013</c:v>
                </c:pt>
                <c:pt idx="60">
                  <c:v>4378.6872800000019</c:v>
                </c:pt>
                <c:pt idx="61">
                  <c:v>4476.9084800000001</c:v>
                </c:pt>
                <c:pt idx="62">
                  <c:v>4575.6770400000005</c:v>
                </c:pt>
                <c:pt idx="63">
                  <c:v>4674.9824000000008</c:v>
                </c:pt>
                <c:pt idx="64">
                  <c:v>4774.8140000000012</c:v>
                </c:pt>
                <c:pt idx="65">
                  <c:v>4875.1612800000012</c:v>
                </c:pt>
                <c:pt idx="66">
                  <c:v>4976.0136800000009</c:v>
                </c:pt>
                <c:pt idx="67">
                  <c:v>5077.3606400000008</c:v>
                </c:pt>
                <c:pt idx="68">
                  <c:v>5179.1916000000001</c:v>
                </c:pt>
                <c:pt idx="69">
                  <c:v>5281.4960000000001</c:v>
                </c:pt>
                <c:pt idx="70">
                  <c:v>5384.2632800000001</c:v>
                </c:pt>
                <c:pt idx="71">
                  <c:v>5487.4828799999996</c:v>
                </c:pt>
                <c:pt idx="72">
                  <c:v>5591.1442400000005</c:v>
                </c:pt>
                <c:pt idx="73">
                  <c:v>5695.2367999999997</c:v>
                </c:pt>
                <c:pt idx="74">
                  <c:v>5799.75</c:v>
                </c:pt>
                <c:pt idx="75">
                  <c:v>5904.6732800000009</c:v>
                </c:pt>
                <c:pt idx="76">
                  <c:v>6009.9960800000008</c:v>
                </c:pt>
                <c:pt idx="77">
                  <c:v>6115.7078400000009</c:v>
                </c:pt>
                <c:pt idx="78">
                  <c:v>6221.7980000000007</c:v>
                </c:pt>
                <c:pt idx="79">
                  <c:v>6328.2560000000003</c:v>
                </c:pt>
                <c:pt idx="80">
                  <c:v>6435.0712800000019</c:v>
                </c:pt>
                <c:pt idx="81">
                  <c:v>6542.2332799999995</c:v>
                </c:pt>
                <c:pt idx="82">
                  <c:v>6649.7314399999996</c:v>
                </c:pt>
                <c:pt idx="83">
                  <c:v>6757.5551999999998</c:v>
                </c:pt>
                <c:pt idx="84">
                  <c:v>6865.6940000000004</c:v>
                </c:pt>
                <c:pt idx="85">
                  <c:v>6974.1372800000008</c:v>
                </c:pt>
                <c:pt idx="86">
                  <c:v>7082.8744800000004</c:v>
                </c:pt>
                <c:pt idx="87">
                  <c:v>7191.8950400000003</c:v>
                </c:pt>
                <c:pt idx="88">
                  <c:v>7301.1883999999991</c:v>
                </c:pt>
                <c:pt idx="89">
                  <c:v>7410.7440000000006</c:v>
                </c:pt>
                <c:pt idx="90">
                  <c:v>7520.5512800000006</c:v>
                </c:pt>
                <c:pt idx="91">
                  <c:v>7630.5996800000003</c:v>
                </c:pt>
                <c:pt idx="92">
                  <c:v>7740.8786400000008</c:v>
                </c:pt>
                <c:pt idx="93">
                  <c:v>7851.3776000000007</c:v>
                </c:pt>
                <c:pt idx="94">
                  <c:v>7962.0859999999993</c:v>
                </c:pt>
                <c:pt idx="95">
                  <c:v>8072.9932799999997</c:v>
                </c:pt>
                <c:pt idx="96">
                  <c:v>8184.0888800000021</c:v>
                </c:pt>
                <c:pt idx="97">
                  <c:v>8295.3622400000004</c:v>
                </c:pt>
                <c:pt idx="98">
                  <c:v>8406.8028000000013</c:v>
                </c:pt>
                <c:pt idx="99">
                  <c:v>8518.4</c:v>
                </c:pt>
                <c:pt idx="100">
                  <c:v>8630.1432800000002</c:v>
                </c:pt>
                <c:pt idx="101">
                  <c:v>8742.0220800000006</c:v>
                </c:pt>
                <c:pt idx="102">
                  <c:v>8854.0258400000002</c:v>
                </c:pt>
                <c:pt idx="103">
                  <c:v>8966.1440000000002</c:v>
                </c:pt>
                <c:pt idx="104">
                  <c:v>9078.366</c:v>
                </c:pt>
                <c:pt idx="105">
                  <c:v>9190.6812800000007</c:v>
                </c:pt>
                <c:pt idx="106">
                  <c:v>9303.0792800000017</c:v>
                </c:pt>
                <c:pt idx="107">
                  <c:v>9415.5494400000025</c:v>
                </c:pt>
                <c:pt idx="108">
                  <c:v>9528.0812000000005</c:v>
                </c:pt>
                <c:pt idx="109">
                  <c:v>9640.6640000000007</c:v>
                </c:pt>
                <c:pt idx="110">
                  <c:v>9753.2872800000023</c:v>
                </c:pt>
                <c:pt idx="111">
                  <c:v>9865.9404800000011</c:v>
                </c:pt>
                <c:pt idx="112">
                  <c:v>9978.6130399999984</c:v>
                </c:pt>
                <c:pt idx="113">
                  <c:v>10091.294400000001</c:v>
                </c:pt>
                <c:pt idx="114">
                  <c:v>10203.974</c:v>
                </c:pt>
                <c:pt idx="115">
                  <c:v>10316.64128</c:v>
                </c:pt>
                <c:pt idx="116">
                  <c:v>10429.285679999999</c:v>
                </c:pt>
                <c:pt idx="117">
                  <c:v>10541.896639999999</c:v>
                </c:pt>
                <c:pt idx="118">
                  <c:v>10654.463600000003</c:v>
                </c:pt>
                <c:pt idx="119">
                  <c:v>10766.976000000002</c:v>
                </c:pt>
                <c:pt idx="120">
                  <c:v>10879.423280000001</c:v>
                </c:pt>
                <c:pt idx="121">
                  <c:v>10991.794880000001</c:v>
                </c:pt>
                <c:pt idx="122">
                  <c:v>11104.080240000003</c:v>
                </c:pt>
                <c:pt idx="123">
                  <c:v>11216.2688</c:v>
                </c:pt>
                <c:pt idx="124">
                  <c:v>11328.350000000002</c:v>
                </c:pt>
                <c:pt idx="125">
                  <c:v>11440.31328</c:v>
                </c:pt>
                <c:pt idx="126">
                  <c:v>11552.148080000001</c:v>
                </c:pt>
                <c:pt idx="127">
                  <c:v>11663.84384</c:v>
                </c:pt>
                <c:pt idx="128">
                  <c:v>11775.39</c:v>
                </c:pt>
                <c:pt idx="129">
                  <c:v>11886.776</c:v>
                </c:pt>
                <c:pt idx="130">
                  <c:v>11997.991280000002</c:v>
                </c:pt>
                <c:pt idx="131">
                  <c:v>12109.025280000002</c:v>
                </c:pt>
                <c:pt idx="132">
                  <c:v>12219.867440000002</c:v>
                </c:pt>
                <c:pt idx="133">
                  <c:v>12330.507200000002</c:v>
                </c:pt>
                <c:pt idx="134">
                  <c:v>12440.934000000003</c:v>
                </c:pt>
                <c:pt idx="135">
                  <c:v>12551.137280000001</c:v>
                </c:pt>
                <c:pt idx="136">
                  <c:v>12661.10648</c:v>
                </c:pt>
                <c:pt idx="137">
                  <c:v>12770.831039999999</c:v>
                </c:pt>
                <c:pt idx="138">
                  <c:v>12880.3004</c:v>
                </c:pt>
                <c:pt idx="139">
                  <c:v>12989.503999999999</c:v>
                </c:pt>
                <c:pt idx="140">
                  <c:v>13098.431280000001</c:v>
                </c:pt>
                <c:pt idx="141">
                  <c:v>13207.071680000001</c:v>
                </c:pt>
                <c:pt idx="142">
                  <c:v>13315.414640000001</c:v>
                </c:pt>
                <c:pt idx="143">
                  <c:v>13423.449599999998</c:v>
                </c:pt>
                <c:pt idx="144">
                  <c:v>13531.165999999999</c:v>
                </c:pt>
                <c:pt idx="145">
                  <c:v>13638.55328</c:v>
                </c:pt>
                <c:pt idx="146">
                  <c:v>13745.60088</c:v>
                </c:pt>
                <c:pt idx="147">
                  <c:v>13852.298240000002</c:v>
                </c:pt>
                <c:pt idx="148">
                  <c:v>13958.634800000002</c:v>
                </c:pt>
                <c:pt idx="149">
                  <c:v>14064.600000000002</c:v>
                </c:pt>
                <c:pt idx="150">
                  <c:v>14170.183280000001</c:v>
                </c:pt>
                <c:pt idx="151">
                  <c:v>14275.37408</c:v>
                </c:pt>
                <c:pt idx="152">
                  <c:v>14380.161840000001</c:v>
                </c:pt>
                <c:pt idx="153">
                  <c:v>14484.536</c:v>
                </c:pt>
                <c:pt idx="154">
                  <c:v>14588.486000000001</c:v>
                </c:pt>
                <c:pt idx="155">
                  <c:v>14692.001280000002</c:v>
                </c:pt>
                <c:pt idx="156">
                  <c:v>14795.071280000002</c:v>
                </c:pt>
                <c:pt idx="157">
                  <c:v>14897.685439999999</c:v>
                </c:pt>
                <c:pt idx="158">
                  <c:v>14999.833199999999</c:v>
                </c:pt>
                <c:pt idx="159">
                  <c:v>15101.504000000003</c:v>
                </c:pt>
                <c:pt idx="160">
                  <c:v>15202.687280000002</c:v>
                </c:pt>
                <c:pt idx="161">
                  <c:v>15303.372480000004</c:v>
                </c:pt>
                <c:pt idx="162">
                  <c:v>15403.54904</c:v>
                </c:pt>
                <c:pt idx="163">
                  <c:v>15503.206400000003</c:v>
                </c:pt>
                <c:pt idx="164">
                  <c:v>15602.334000000003</c:v>
                </c:pt>
                <c:pt idx="165">
                  <c:v>15700.921279999999</c:v>
                </c:pt>
                <c:pt idx="166">
                  <c:v>15798.957680000001</c:v>
                </c:pt>
                <c:pt idx="167">
                  <c:v>15896.432639999997</c:v>
                </c:pt>
                <c:pt idx="168">
                  <c:v>15993.335599999999</c:v>
                </c:pt>
                <c:pt idx="169">
                  <c:v>16089.656000000001</c:v>
                </c:pt>
                <c:pt idx="170">
                  <c:v>16185.38328</c:v>
                </c:pt>
                <c:pt idx="171">
                  <c:v>16280.506880000001</c:v>
                </c:pt>
                <c:pt idx="172">
                  <c:v>16375.016240000001</c:v>
                </c:pt>
                <c:pt idx="173">
                  <c:v>16468.900800000003</c:v>
                </c:pt>
                <c:pt idx="174">
                  <c:v>16562.150000000001</c:v>
                </c:pt>
                <c:pt idx="175">
                  <c:v>16654.753280000001</c:v>
                </c:pt>
                <c:pt idx="176">
                  <c:v>16746.700079999999</c:v>
                </c:pt>
                <c:pt idx="177">
                  <c:v>16837.97984</c:v>
                </c:pt>
                <c:pt idx="178">
                  <c:v>16928.582000000002</c:v>
                </c:pt>
                <c:pt idx="179">
                  <c:v>17018.495999999999</c:v>
                </c:pt>
                <c:pt idx="180">
                  <c:v>17107.711280000003</c:v>
                </c:pt>
                <c:pt idx="181">
                  <c:v>17196.217280000001</c:v>
                </c:pt>
                <c:pt idx="182">
                  <c:v>17284.00344</c:v>
                </c:pt>
                <c:pt idx="183">
                  <c:v>17371.0592</c:v>
                </c:pt>
                <c:pt idx="184">
                  <c:v>17457.374</c:v>
                </c:pt>
                <c:pt idx="185">
                  <c:v>17542.937280000002</c:v>
                </c:pt>
                <c:pt idx="186">
                  <c:v>17627.73848</c:v>
                </c:pt>
                <c:pt idx="187">
                  <c:v>17711.767040000002</c:v>
                </c:pt>
                <c:pt idx="188">
                  <c:v>17795.0124</c:v>
                </c:pt>
                <c:pt idx="189">
                  <c:v>17877.464</c:v>
                </c:pt>
                <c:pt idx="190">
                  <c:v>17959.111279999997</c:v>
                </c:pt>
                <c:pt idx="191">
                  <c:v>18039.943679999997</c:v>
                </c:pt>
                <c:pt idx="192">
                  <c:v>18119.950640000003</c:v>
                </c:pt>
                <c:pt idx="193">
                  <c:v>18199.121599999999</c:v>
                </c:pt>
                <c:pt idx="194">
                  <c:v>18277.446</c:v>
                </c:pt>
                <c:pt idx="195">
                  <c:v>18354.913280000004</c:v>
                </c:pt>
                <c:pt idx="196">
                  <c:v>18431.512880000002</c:v>
                </c:pt>
                <c:pt idx="197">
                  <c:v>18507.234240000005</c:v>
                </c:pt>
                <c:pt idx="198">
                  <c:v>18582.066800000001</c:v>
                </c:pt>
                <c:pt idx="199">
                  <c:v>18656.000000000004</c:v>
                </c:pt>
                <c:pt idx="200">
                  <c:v>18729.023280000001</c:v>
                </c:pt>
                <c:pt idx="201">
                  <c:v>18801.126080000002</c:v>
                </c:pt>
                <c:pt idx="202">
                  <c:v>18872.297839999999</c:v>
                </c:pt>
                <c:pt idx="203">
                  <c:v>18942.528000000006</c:v>
                </c:pt>
                <c:pt idx="204">
                  <c:v>19011.806</c:v>
                </c:pt>
                <c:pt idx="205">
                  <c:v>19080.121279999999</c:v>
                </c:pt>
                <c:pt idx="206">
                  <c:v>19147.463280000004</c:v>
                </c:pt>
                <c:pt idx="207">
                  <c:v>19213.821440000003</c:v>
                </c:pt>
                <c:pt idx="208">
                  <c:v>19279.185199999996</c:v>
                </c:pt>
                <c:pt idx="209">
                  <c:v>19343.543999999998</c:v>
                </c:pt>
                <c:pt idx="210">
                  <c:v>19406.887280000006</c:v>
                </c:pt>
                <c:pt idx="211">
                  <c:v>19469.20448</c:v>
                </c:pt>
                <c:pt idx="212">
                  <c:v>19530.48504</c:v>
                </c:pt>
                <c:pt idx="213">
                  <c:v>19590.718400000002</c:v>
                </c:pt>
                <c:pt idx="214">
                  <c:v>19649.894</c:v>
                </c:pt>
                <c:pt idx="215">
                  <c:v>19708.00128</c:v>
                </c:pt>
                <c:pt idx="216">
                  <c:v>19765.029679999996</c:v>
                </c:pt>
                <c:pt idx="217">
                  <c:v>19820.968640000003</c:v>
                </c:pt>
                <c:pt idx="218">
                  <c:v>19875.8076</c:v>
                </c:pt>
                <c:pt idx="219">
                  <c:v>19929.536000000004</c:v>
                </c:pt>
                <c:pt idx="220">
                  <c:v>19982.143280000008</c:v>
                </c:pt>
                <c:pt idx="221">
                  <c:v>20033.618880000005</c:v>
                </c:pt>
                <c:pt idx="222">
                  <c:v>20083.952240000002</c:v>
                </c:pt>
                <c:pt idx="223">
                  <c:v>20133.132800000003</c:v>
                </c:pt>
                <c:pt idx="224">
                  <c:v>20181.150000000005</c:v>
                </c:pt>
                <c:pt idx="225">
                  <c:v>20227.993279999995</c:v>
                </c:pt>
                <c:pt idx="226">
                  <c:v>20273.652080000003</c:v>
                </c:pt>
                <c:pt idx="227">
                  <c:v>20318.115839999999</c:v>
                </c:pt>
                <c:pt idx="228">
                  <c:v>20361.374000000003</c:v>
                </c:pt>
                <c:pt idx="229">
                  <c:v>20403.416000000005</c:v>
                </c:pt>
                <c:pt idx="230">
                  <c:v>20444.231280000004</c:v>
                </c:pt>
                <c:pt idx="231">
                  <c:v>20483.809280000001</c:v>
                </c:pt>
                <c:pt idx="232">
                  <c:v>20522.139440000003</c:v>
                </c:pt>
                <c:pt idx="233">
                  <c:v>20559.211199999994</c:v>
                </c:pt>
                <c:pt idx="234">
                  <c:v>20595.013999999999</c:v>
                </c:pt>
                <c:pt idx="235">
                  <c:v>20629.537279999997</c:v>
                </c:pt>
                <c:pt idx="236">
                  <c:v>20662.770479999999</c:v>
                </c:pt>
                <c:pt idx="237">
                  <c:v>20694.703040000004</c:v>
                </c:pt>
                <c:pt idx="238">
                  <c:v>20725.324399999998</c:v>
                </c:pt>
                <c:pt idx="239">
                  <c:v>20754.624000000003</c:v>
                </c:pt>
                <c:pt idx="240">
                  <c:v>20782.591280000001</c:v>
                </c:pt>
                <c:pt idx="241">
                  <c:v>20809.215680000001</c:v>
                </c:pt>
                <c:pt idx="242">
                  <c:v>20834.486639999999</c:v>
                </c:pt>
                <c:pt idx="243">
                  <c:v>20858.393600000003</c:v>
                </c:pt>
                <c:pt idx="244">
                  <c:v>20880.926000000003</c:v>
                </c:pt>
                <c:pt idx="245">
                  <c:v>20902.073280000008</c:v>
                </c:pt>
                <c:pt idx="246">
                  <c:v>20921.824880000004</c:v>
                </c:pt>
                <c:pt idx="247">
                  <c:v>20940.170239999999</c:v>
                </c:pt>
                <c:pt idx="248">
                  <c:v>20957.098800000003</c:v>
                </c:pt>
                <c:pt idx="249">
                  <c:v>20972.600000000002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12928"/>
        <c:axId val="114014848"/>
      </c:scatterChart>
      <c:valAx>
        <c:axId val="11401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none"/>
        <c:minorTickMark val="none"/>
        <c:tickLblPos val="nextTo"/>
        <c:crossAx val="114014848"/>
        <c:crosses val="autoZero"/>
        <c:crossBetween val="midCat"/>
      </c:valAx>
      <c:valAx>
        <c:axId val="11401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crossAx val="114012928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calcul jeanjx total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'calcul cuveH'!$D$28:$D$277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cuveH'!$G$28:$G$277</c:f>
              <c:numCache>
                <c:formatCode>0.000</c:formatCode>
                <c:ptCount val="250"/>
                <c:pt idx="0">
                  <c:v>1.0863090726090827E-2</c:v>
                </c:pt>
                <c:pt idx="1">
                  <c:v>3.4898293828919284E-2</c:v>
                </c:pt>
                <c:pt idx="2">
                  <c:v>6.427946033774265E-2</c:v>
                </c:pt>
                <c:pt idx="3">
                  <c:v>9.9160471428750452E-2</c:v>
                </c:pt>
                <c:pt idx="4">
                  <c:v>0.13879897400761998</c:v>
                </c:pt>
                <c:pt idx="5">
                  <c:v>0.18269015098480879</c:v>
                </c:pt>
                <c:pt idx="6">
                  <c:v>0.23046044758914613</c:v>
                </c:pt>
                <c:pt idx="7">
                  <c:v>0.28181808562729038</c:v>
                </c:pt>
                <c:pt idx="8">
                  <c:v>0.3365263852509125</c:v>
                </c:pt>
                <c:pt idx="9">
                  <c:v>0.39438791283618702</c:v>
                </c:pt>
                <c:pt idx="10">
                  <c:v>0.45523437902790864</c:v>
                </c:pt>
                <c:pt idx="11">
                  <c:v>0.51891985082370884</c:v>
                </c:pt>
                <c:pt idx="12">
                  <c:v>0.5853159966083803</c:v>
                </c:pt>
                <c:pt idx="13">
                  <c:v>0.65430864137339528</c:v>
                </c:pt>
                <c:pt idx="14">
                  <c:v>0.72579520087568028</c:v>
                </c:pt>
                <c:pt idx="15">
                  <c:v>0.79968272538893337</c:v>
                </c:pt>
                <c:pt idx="16">
                  <c:v>0.87588637828361149</c:v>
                </c:pt>
                <c:pt idx="17">
                  <c:v>0.95432823231965513</c:v>
                </c:pt>
                <c:pt idx="18">
                  <c:v>1.0349363029610958</c:v>
                </c:pt>
                <c:pt idx="19">
                  <c:v>1.1176437617626407</c:v>
                </c:pt>
                <c:pt idx="20">
                  <c:v>1.2023882887760344</c:v>
                </c:pt>
                <c:pt idx="21">
                  <c:v>1.2891115338257009</c:v>
                </c:pt>
                <c:pt idx="22">
                  <c:v>1.3777586641381261</c:v>
                </c:pt>
                <c:pt idx="23">
                  <c:v>1.4682779812580893</c:v>
                </c:pt>
                <c:pt idx="24">
                  <c:v>1.5606205941395463</c:v>
                </c:pt>
                <c:pt idx="25">
                  <c:v>1.6547401382135227</c:v>
                </c:pt>
                <c:pt idx="26">
                  <c:v>1.7505925324133895</c:v>
                </c:pt>
                <c:pt idx="27">
                  <c:v>1.8481357677861592</c:v>
                </c:pt>
                <c:pt idx="28">
                  <c:v>1.9473297225804942</c:v>
                </c:pt>
                <c:pt idx="29">
                  <c:v>2.0481359996786166</c:v>
                </c:pt>
                <c:pt idx="30">
                  <c:v>2.150517783002563</c:v>
                </c:pt>
                <c:pt idx="31">
                  <c:v>2.2544397101270648</c:v>
                </c:pt>
                <c:pt idx="32">
                  <c:v>2.359867758810021</c:v>
                </c:pt>
                <c:pt idx="33">
                  <c:v>2.4667691455352947</c:v>
                </c:pt>
                <c:pt idx="34">
                  <c:v>2.5751122344724182</c:v>
                </c:pt>
                <c:pt idx="35">
                  <c:v>2.6848664555097663</c:v>
                </c:pt>
                <c:pt idx="36">
                  <c:v>2.7960022302239507</c:v>
                </c:pt>
                <c:pt idx="37">
                  <c:v>2.9084909048179535</c:v>
                </c:pt>
                <c:pt idx="38">
                  <c:v>3.0223046892011212</c:v>
                </c:pt>
                <c:pt idx="39">
                  <c:v>3.1374166015011027</c:v>
                </c:pt>
                <c:pt idx="40">
                  <c:v>3.2538004173958495</c:v>
                </c:pt>
                <c:pt idx="41">
                  <c:v>3.3714306237359737</c:v>
                </c:pt>
                <c:pt idx="42">
                  <c:v>3.4902823759974444</c:v>
                </c:pt>
                <c:pt idx="43">
                  <c:v>3.6103314591634836</c:v>
                </c:pt>
                <c:pt idx="44">
                  <c:v>3.7315542516848033</c:v>
                </c:pt>
                <c:pt idx="45">
                  <c:v>3.8539276922102692</c:v>
                </c:pt>
                <c:pt idx="46">
                  <c:v>3.9774292488169425</c:v>
                </c:pt>
                <c:pt idx="47">
                  <c:v>4.1020368905002247</c:v>
                </c:pt>
                <c:pt idx="48">
                  <c:v>4.2277290607122193</c:v>
                </c:pt>
                <c:pt idx="49">
                  <c:v>4.3544846527602816</c:v>
                </c:pt>
                <c:pt idx="50">
                  <c:v>4.482282986898384</c:v>
                </c:pt>
                <c:pt idx="51">
                  <c:v>4.6111037889619571</c:v>
                </c:pt>
                <c:pt idx="52">
                  <c:v>4.7409271704126974</c:v>
                </c:pt>
                <c:pt idx="53">
                  <c:v>4.8717336096736403</c:v>
                </c:pt>
                <c:pt idx="54">
                  <c:v>5.0035039346470009</c:v>
                </c:pt>
                <c:pt idx="55">
                  <c:v>5.1362193063180239</c:v>
                </c:pt>
                <c:pt idx="56">
                  <c:v>5.2698612033575172</c:v>
                </c:pt>
                <c:pt idx="57">
                  <c:v>5.4044114076442735</c:v>
                </c:pt>
                <c:pt idx="58">
                  <c:v>5.5398519906358841</c:v>
                </c:pt>
                <c:pt idx="59">
                  <c:v>5.6761653005232251</c:v>
                </c:pt>
                <c:pt idx="60">
                  <c:v>5.8133339501097385</c:v>
                </c:pt>
                <c:pt idx="61">
                  <c:v>5.9513408053619674</c:v>
                </c:pt>
                <c:pt idx="62">
                  <c:v>6.0901689745824763</c:v>
                </c:pt>
                <c:pt idx="63">
                  <c:v>6.2298017981605813</c:v>
                </c:pt>
                <c:pt idx="64">
                  <c:v>6.3702228388601547</c:v>
                </c:pt>
                <c:pt idx="65">
                  <c:v>6.5114158726071034</c:v>
                </c:pt>
                <c:pt idx="66">
                  <c:v>6.6533648797422877</c:v>
                </c:pt>
                <c:pt idx="67">
                  <c:v>6.7960540367084592</c:v>
                </c:pt>
                <c:pt idx="68">
                  <c:v>6.9394677081422245</c:v>
                </c:pt>
                <c:pt idx="69">
                  <c:v>7.0835904393444791</c:v>
                </c:pt>
                <c:pt idx="70">
                  <c:v>7.228406949104623</c:v>
                </c:pt>
                <c:pt idx="71">
                  <c:v>7.373902122855986</c:v>
                </c:pt>
                <c:pt idx="72">
                  <c:v>7.5200610061414377</c:v>
                </c:pt>
                <c:pt idx="73">
                  <c:v>7.666868798369789</c:v>
                </c:pt>
                <c:pt idx="74">
                  <c:v>7.8143108468449984</c:v>
                </c:pt>
                <c:pt idx="75">
                  <c:v>7.9623726410514797</c:v>
                </c:pt>
                <c:pt idx="76">
                  <c:v>8.111039807180072</c:v>
                </c:pt>
                <c:pt idx="77">
                  <c:v>8.2602981028802116</c:v>
                </c:pt>
                <c:pt idx="78">
                  <c:v>8.4101334122249245</c:v>
                </c:pt>
                <c:pt idx="79">
                  <c:v>8.5605317408761223</c:v>
                </c:pt>
                <c:pt idx="80">
                  <c:v>8.7114792114385864</c:v>
                </c:pt>
                <c:pt idx="81">
                  <c:v>8.8629620589917213</c:v>
                </c:pt>
                <c:pt idx="82">
                  <c:v>9.0149666267889295</c:v>
                </c:pt>
                <c:pt idx="83">
                  <c:v>9.1674793621150776</c:v>
                </c:pt>
                <c:pt idx="84">
                  <c:v>9.3204868122931348</c:v>
                </c:pt>
                <c:pt idx="85">
                  <c:v>9.4739756208316663</c:v>
                </c:pt>
                <c:pt idx="86">
                  <c:v>9.6279325237052884</c:v>
                </c:pt>
                <c:pt idx="87">
                  <c:v>9.7823443457607286</c:v>
                </c:pt>
                <c:pt idx="88">
                  <c:v>9.9371979972416149</c:v>
                </c:pt>
                <c:pt idx="89">
                  <c:v>10.092480470425398</c:v>
                </c:pt>
                <c:pt idx="90">
                  <c:v>10.248178836366304</c:v>
                </c:pt>
                <c:pt idx="91">
                  <c:v>10.404280241738512</c:v>
                </c:pt>
                <c:pt idx="92">
                  <c:v>10.560771905774097</c:v>
                </c:pt>
                <c:pt idx="93">
                  <c:v>10.717641117290547</c:v>
                </c:pt>
                <c:pt idx="94">
                  <c:v>10.874875231802969</c:v>
                </c:pt>
                <c:pt idx="95">
                  <c:v>11.032461668716358</c:v>
                </c:pt>
                <c:pt idx="96">
                  <c:v>11.190387908593504</c:v>
                </c:pt>
                <c:pt idx="97">
                  <c:v>11.34864149049443</c:v>
                </c:pt>
                <c:pt idx="98">
                  <c:v>11.507210009383318</c:v>
                </c:pt>
                <c:pt idx="99">
                  <c:v>11.666081113599219</c:v>
                </c:pt>
                <c:pt idx="100">
                  <c:v>11.825242502386915</c:v>
                </c:pt>
                <c:pt idx="101">
                  <c:v>11.984681923484537</c:v>
                </c:pt>
                <c:pt idx="102">
                  <c:v>12.14438717076464</c:v>
                </c:pt>
                <c:pt idx="103">
                  <c:v>12.304346081925642</c:v>
                </c:pt>
                <c:pt idx="104">
                  <c:v>12.464546536230618</c:v>
                </c:pt>
                <c:pt idx="105">
                  <c:v>12.624976452290598</c:v>
                </c:pt>
                <c:pt idx="106">
                  <c:v>12.785623785889562</c:v>
                </c:pt>
                <c:pt idx="107">
                  <c:v>12.946476527848581</c:v>
                </c:pt>
                <c:pt idx="108">
                  <c:v>13.107522701926477</c:v>
                </c:pt>
                <c:pt idx="109">
                  <c:v>13.268750362754595</c:v>
                </c:pt>
                <c:pt idx="110">
                  <c:v>13.430147593803277</c:v>
                </c:pt>
                <c:pt idx="111">
                  <c:v>13.591702505377789</c:v>
                </c:pt>
                <c:pt idx="112">
                  <c:v>13.753403232641439</c:v>
                </c:pt>
                <c:pt idx="113">
                  <c:v>13.915237933663795</c:v>
                </c:pt>
                <c:pt idx="114">
                  <c:v>14.077194787491793</c:v>
                </c:pt>
                <c:pt idx="115">
                  <c:v>14.239261992241817</c:v>
                </c:pt>
                <c:pt idx="116">
                  <c:v>14.401427763210698</c:v>
                </c:pt>
                <c:pt idx="117">
                  <c:v>14.563680331003686</c:v>
                </c:pt>
                <c:pt idx="118">
                  <c:v>14.726007939677478</c:v>
                </c:pt>
                <c:pt idx="119">
                  <c:v>14.888398844896482</c:v>
                </c:pt>
                <c:pt idx="120">
                  <c:v>15.050841312100399</c:v>
                </c:pt>
                <c:pt idx="121">
                  <c:v>15.213323614681379</c:v>
                </c:pt>
                <c:pt idx="122">
                  <c:v>15.375834032168871</c:v>
                </c:pt>
                <c:pt idx="123">
                  <c:v>15.538360848420503</c:v>
                </c:pt>
                <c:pt idx="124">
                  <c:v>15.700892349817106</c:v>
                </c:pt>
                <c:pt idx="125">
                  <c:v>15.863416823460218</c:v>
                </c:pt>
                <c:pt idx="126">
                  <c:v>16.025922555370286</c:v>
                </c:pt>
                <c:pt idx="127">
                  <c:v>16.188397828683804</c:v>
                </c:pt>
                <c:pt idx="128">
                  <c:v>16.350830921847667</c:v>
                </c:pt>
                <c:pt idx="129">
                  <c:v>16.513210106808959</c:v>
                </c:pt>
                <c:pt idx="130">
                  <c:v>16.675523647198432</c:v>
                </c:pt>
                <c:pt idx="131">
                  <c:v>16.837759796505878</c:v>
                </c:pt>
                <c:pt idx="132">
                  <c:v>16.999906796245607</c:v>
                </c:pt>
                <c:pt idx="133">
                  <c:v>17.161952874110199</c:v>
                </c:pt>
                <c:pt idx="134">
                  <c:v>17.32388624211066</c:v>
                </c:pt>
                <c:pt idx="135">
                  <c:v>17.485695094701196</c:v>
                </c:pt>
                <c:pt idx="136">
                  <c:v>17.64736760688654</c:v>
                </c:pt>
                <c:pt idx="137">
                  <c:v>17.808891932310019</c:v>
                </c:pt>
                <c:pt idx="138">
                  <c:v>17.970256201320243</c:v>
                </c:pt>
                <c:pt idx="139">
                  <c:v>18.131448519014505</c:v>
                </c:pt>
                <c:pt idx="140">
                  <c:v>18.292456963256562</c:v>
                </c:pt>
                <c:pt idx="141">
                  <c:v>18.453269582666923</c:v>
                </c:pt>
                <c:pt idx="142">
                  <c:v>18.613874394583139</c:v>
                </c:pt>
                <c:pt idx="143">
                  <c:v>18.774259382987939</c:v>
                </c:pt>
                <c:pt idx="144">
                  <c:v>18.934412496402796</c:v>
                </c:pt>
                <c:pt idx="145">
                  <c:v>19.094321645744451</c:v>
                </c:pt>
                <c:pt idx="146">
                  <c:v>19.253974702141754</c:v>
                </c:pt>
                <c:pt idx="147">
                  <c:v>19.413359494710331</c:v>
                </c:pt>
                <c:pt idx="148">
                  <c:v>19.572463808282109</c:v>
                </c:pt>
                <c:pt idx="149">
                  <c:v>19.73127538108692</c:v>
                </c:pt>
                <c:pt idx="150">
                  <c:v>19.889781902383163</c:v>
                </c:pt>
                <c:pt idx="151">
                  <c:v>20.047971010034317</c:v>
                </c:pt>
                <c:pt idx="152">
                  <c:v>20.205830288028064</c:v>
                </c:pt>
                <c:pt idx="153">
                  <c:v>20.363347263934529</c:v>
                </c:pt>
                <c:pt idx="154">
                  <c:v>20.520509406300029</c:v>
                </c:pt>
                <c:pt idx="155">
                  <c:v>20.677304121972501</c:v>
                </c:pt>
                <c:pt idx="156">
                  <c:v>20.833718753354635</c:v>
                </c:pt>
                <c:pt idx="157">
                  <c:v>20.989740575580512</c:v>
                </c:pt>
                <c:pt idx="158">
                  <c:v>21.145356793611214</c:v>
                </c:pt>
                <c:pt idx="159">
                  <c:v>21.300554539244864</c:v>
                </c:pt>
                <c:pt idx="160">
                  <c:v>21.455320868035997</c:v>
                </c:pt>
                <c:pt idx="161">
                  <c:v>21.609642756119158</c:v>
                </c:pt>
                <c:pt idx="162">
                  <c:v>21.763507096931153</c:v>
                </c:pt>
                <c:pt idx="163">
                  <c:v>21.916900697826005</c:v>
                </c:pt>
                <c:pt idx="164">
                  <c:v>22.069810276576554</c:v>
                </c:pt>
                <c:pt idx="165">
                  <c:v>22.222222457755951</c:v>
                </c:pt>
                <c:pt idx="166">
                  <c:v>22.374123768992138</c:v>
                </c:pt>
                <c:pt idx="167">
                  <c:v>22.525500637087809</c:v>
                </c:pt>
                <c:pt idx="168">
                  <c:v>22.676339383997892</c:v>
                </c:pt>
                <c:pt idx="169">
                  <c:v>22.826626222656145</c:v>
                </c:pt>
                <c:pt idx="170">
                  <c:v>22.976347252641773</c:v>
                </c:pt>
                <c:pt idx="171">
                  <c:v>23.125488455676461</c:v>
                </c:pt>
                <c:pt idx="172">
                  <c:v>23.274035690941538</c:v>
                </c:pt>
                <c:pt idx="173">
                  <c:v>23.421974690204138</c:v>
                </c:pt>
                <c:pt idx="174">
                  <c:v>23.569291052740688</c:v>
                </c:pt>
                <c:pt idx="175">
                  <c:v>23.715970240044928</c:v>
                </c:pt>
                <c:pt idx="176">
                  <c:v>23.861997570306912</c:v>
                </c:pt>
                <c:pt idx="177">
                  <c:v>24.007358212648409</c:v>
                </c:pt>
                <c:pt idx="178">
                  <c:v>24.152037181098912</c:v>
                </c:pt>
                <c:pt idx="179">
                  <c:v>24.296019328295351</c:v>
                </c:pt>
                <c:pt idx="180">
                  <c:v>24.439289338887285</c:v>
                </c:pt>
                <c:pt idx="181">
                  <c:v>24.581831722627783</c:v>
                </c:pt>
                <c:pt idx="182">
                  <c:v>24.723630807128803</c:v>
                </c:pt>
                <c:pt idx="183">
                  <c:v>24.864670730257913</c:v>
                </c:pt>
                <c:pt idx="184">
                  <c:v>25.004935432151498</c:v>
                </c:pt>
                <c:pt idx="185">
                  <c:v>25.144408646817237</c:v>
                </c:pt>
                <c:pt idx="186">
                  <c:v>25.283073893296574</c:v>
                </c:pt>
                <c:pt idx="187">
                  <c:v>25.420914466355082</c:v>
                </c:pt>
                <c:pt idx="188">
                  <c:v>25.557913426665941</c:v>
                </c:pt>
                <c:pt idx="189">
                  <c:v>25.694053590448487</c:v>
                </c:pt>
                <c:pt idx="190">
                  <c:v>25.829317518520355</c:v>
                </c:pt>
                <c:pt idx="191">
                  <c:v>25.963687504717814</c:v>
                </c:pt>
                <c:pt idx="192">
                  <c:v>26.09714556363453</c:v>
                </c:pt>
                <c:pt idx="193">
                  <c:v>26.229673417624209</c:v>
                </c:pt>
                <c:pt idx="194">
                  <c:v>26.361252483007121</c:v>
                </c:pt>
                <c:pt idx="195">
                  <c:v>26.491863855414461</c:v>
                </c:pt>
                <c:pt idx="196">
                  <c:v>26.621488294197754</c:v>
                </c:pt>
                <c:pt idx="197">
                  <c:v>26.750106205822721</c:v>
                </c:pt>
                <c:pt idx="198">
                  <c:v>26.877697626158668</c:v>
                </c:pt>
                <c:pt idx="199">
                  <c:v>27.00424220156447</c:v>
                </c:pt>
                <c:pt idx="200">
                  <c:v>27.129719168661349</c:v>
                </c:pt>
                <c:pt idx="201">
                  <c:v>27.254107332670237</c:v>
                </c:pt>
                <c:pt idx="202">
                  <c:v>27.377385044176982</c:v>
                </c:pt>
                <c:pt idx="203">
                  <c:v>27.499530174172953</c:v>
                </c:pt>
                <c:pt idx="204">
                  <c:v>27.620520087199473</c:v>
                </c:pt>
                <c:pt idx="205">
                  <c:v>27.740331612403722</c:v>
                </c:pt>
                <c:pt idx="206">
                  <c:v>27.85894101228898</c:v>
                </c:pt>
                <c:pt idx="207">
                  <c:v>27.97632394891404</c:v>
                </c:pt>
                <c:pt idx="208">
                  <c:v>28.092455447263614</c:v>
                </c:pt>
                <c:pt idx="209">
                  <c:v>28.207309855474037</c:v>
                </c:pt>
                <c:pt idx="210">
                  <c:v>28.32086080155365</c:v>
                </c:pt>
                <c:pt idx="211">
                  <c:v>28.433081146186034</c:v>
                </c:pt>
                <c:pt idx="212">
                  <c:v>28.543942931142738</c:v>
                </c:pt>
                <c:pt idx="213">
                  <c:v>28.65341732276071</c:v>
                </c:pt>
                <c:pt idx="214">
                  <c:v>28.761474549854135</c:v>
                </c:pt>
                <c:pt idx="215">
                  <c:v>28.868083835329134</c:v>
                </c:pt>
                <c:pt idx="216">
                  <c:v>28.97321332064822</c:v>
                </c:pt>
                <c:pt idx="217">
                  <c:v>29.076829982145842</c:v>
                </c:pt>
                <c:pt idx="218">
                  <c:v>29.178899538019486</c:v>
                </c:pt>
                <c:pt idx="219">
                  <c:v>29.27938634460665</c:v>
                </c:pt>
                <c:pt idx="220">
                  <c:v>29.378253280295301</c:v>
                </c:pt>
                <c:pt idx="221">
                  <c:v>29.475461615092378</c:v>
                </c:pt>
                <c:pt idx="222">
                  <c:v>29.570970863473836</c:v>
                </c:pt>
                <c:pt idx="223">
                  <c:v>29.664738617639195</c:v>
                </c:pt>
                <c:pt idx="224">
                  <c:v>29.756720357662587</c:v>
                </c:pt>
                <c:pt idx="225">
                  <c:v>29.846869234231349</c:v>
                </c:pt>
                <c:pt idx="226">
                  <c:v>29.93513581863596</c:v>
                </c:pt>
                <c:pt idx="227">
                  <c:v>30.021467813345048</c:v>
                </c:pt>
                <c:pt idx="228">
                  <c:v>30.105809714758273</c:v>
                </c:pt>
                <c:pt idx="229">
                  <c:v>30.188102417423369</c:v>
                </c:pt>
                <c:pt idx="230">
                  <c:v>30.268282745909463</c:v>
                </c:pt>
                <c:pt idx="231">
                  <c:v>30.346282896317486</c:v>
                </c:pt>
                <c:pt idx="232">
                  <c:v>30.422029763587872</c:v>
                </c:pt>
                <c:pt idx="233">
                  <c:v>30.495444122579784</c:v>
                </c:pt>
                <c:pt idx="234">
                  <c:v>30.566439619160967</c:v>
                </c:pt>
                <c:pt idx="235">
                  <c:v>30.634921510356094</c:v>
                </c:pt>
                <c:pt idx="236">
                  <c:v>30.700785066797657</c:v>
                </c:pt>
                <c:pt idx="237">
                  <c:v>30.763913510899997</c:v>
                </c:pt>
                <c:pt idx="238">
                  <c:v>30.82417530072323</c:v>
                </c:pt>
                <c:pt idx="239">
                  <c:v>30.881420464557252</c:v>
                </c:pt>
                <c:pt idx="240">
                  <c:v>30.935475509940073</c:v>
                </c:pt>
                <c:pt idx="241">
                  <c:v>30.986136100617951</c:v>
                </c:pt>
                <c:pt idx="242">
                  <c:v>31.033156053610057</c:v>
                </c:pt>
                <c:pt idx="243">
                  <c:v>31.076229857897587</c:v>
                </c:pt>
                <c:pt idx="244">
                  <c:v>31.114962755649955</c:v>
                </c:pt>
                <c:pt idx="245">
                  <c:v>31.148813880322781</c:v>
                </c:pt>
                <c:pt idx="246">
                  <c:v>31.176969279571075</c:v>
                </c:pt>
                <c:pt idx="247">
                  <c:v>31.197961202443956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'calcul cuveH'!$O$25:$R$25</c:f>
              <c:strCache>
                <c:ptCount val="1"/>
                <c:pt idx="0">
                  <c:v>Supervision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cuveH'!$O$28:$O$277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cuveH'!$P$28:$P$277</c:f>
              <c:numCache>
                <c:formatCode>#,##0.00</c:formatCode>
                <c:ptCount val="250"/>
                <c:pt idx="0">
                  <c:v>-0.12901899999999999</c:v>
                </c:pt>
                <c:pt idx="1">
                  <c:v>-7.6683999999999988E-2</c:v>
                </c:pt>
                <c:pt idx="2">
                  <c:v>-2.3007E-2</c:v>
                </c:pt>
                <c:pt idx="3">
                  <c:v>3.2000000000000028E-2</c:v>
                </c:pt>
                <c:pt idx="4">
                  <c:v>8.8324999999999987E-2</c:v>
                </c:pt>
                <c:pt idx="5">
                  <c:v>0.14595600000000003</c:v>
                </c:pt>
                <c:pt idx="6">
                  <c:v>0.20488100000000004</c:v>
                </c:pt>
                <c:pt idx="7">
                  <c:v>0.26508800000000005</c:v>
                </c:pt>
                <c:pt idx="8">
                  <c:v>0.32656499999999994</c:v>
                </c:pt>
                <c:pt idx="9">
                  <c:v>0.38930000000000003</c:v>
                </c:pt>
                <c:pt idx="10">
                  <c:v>0.45328099999999999</c:v>
                </c:pt>
                <c:pt idx="11">
                  <c:v>0.51849600000000007</c:v>
                </c:pt>
                <c:pt idx="12">
                  <c:v>0.58493300000000015</c:v>
                </c:pt>
                <c:pt idx="13">
                  <c:v>0.65258000000000016</c:v>
                </c:pt>
                <c:pt idx="14">
                  <c:v>0.72142499999999998</c:v>
                </c:pt>
                <c:pt idx="15">
                  <c:v>0.79145600000000016</c:v>
                </c:pt>
                <c:pt idx="16">
                  <c:v>0.86266100000000012</c:v>
                </c:pt>
                <c:pt idx="17">
                  <c:v>0.93502799999999997</c:v>
                </c:pt>
                <c:pt idx="18">
                  <c:v>1.0085450000000002</c:v>
                </c:pt>
                <c:pt idx="19">
                  <c:v>1.0832000000000002</c:v>
                </c:pt>
                <c:pt idx="20">
                  <c:v>1.158981</c:v>
                </c:pt>
                <c:pt idx="21">
                  <c:v>1.235876</c:v>
                </c:pt>
                <c:pt idx="22">
                  <c:v>1.3138730000000001</c:v>
                </c:pt>
                <c:pt idx="23">
                  <c:v>1.3929600000000002</c:v>
                </c:pt>
                <c:pt idx="24">
                  <c:v>1.4731250000000002</c:v>
                </c:pt>
                <c:pt idx="25">
                  <c:v>1.5543560000000001</c:v>
                </c:pt>
                <c:pt idx="26">
                  <c:v>1.6366410000000002</c:v>
                </c:pt>
                <c:pt idx="27">
                  <c:v>1.7199680000000002</c:v>
                </c:pt>
                <c:pt idx="28">
                  <c:v>1.804325</c:v>
                </c:pt>
                <c:pt idx="29">
                  <c:v>1.8897000000000002</c:v>
                </c:pt>
                <c:pt idx="30">
                  <c:v>1.9760810000000004</c:v>
                </c:pt>
                <c:pt idx="31">
                  <c:v>2.063456</c:v>
                </c:pt>
                <c:pt idx="32">
                  <c:v>2.1518130000000002</c:v>
                </c:pt>
                <c:pt idx="33">
                  <c:v>2.2411400000000001</c:v>
                </c:pt>
                <c:pt idx="34">
                  <c:v>2.3314249999999999</c:v>
                </c:pt>
                <c:pt idx="35">
                  <c:v>2.4226559999999999</c:v>
                </c:pt>
                <c:pt idx="36">
                  <c:v>2.514821</c:v>
                </c:pt>
                <c:pt idx="37">
                  <c:v>2.6079080000000001</c:v>
                </c:pt>
                <c:pt idx="38">
                  <c:v>2.7019050000000004</c:v>
                </c:pt>
                <c:pt idx="39">
                  <c:v>2.7968000000000002</c:v>
                </c:pt>
                <c:pt idx="40">
                  <c:v>2.8925809999999994</c:v>
                </c:pt>
                <c:pt idx="41">
                  <c:v>2.9892359999999996</c:v>
                </c:pt>
                <c:pt idx="42">
                  <c:v>3.0867529999999999</c:v>
                </c:pt>
                <c:pt idx="43">
                  <c:v>3.18512</c:v>
                </c:pt>
                <c:pt idx="44">
                  <c:v>3.2843249999999999</c:v>
                </c:pt>
                <c:pt idx="45">
                  <c:v>3.3843559999999999</c:v>
                </c:pt>
                <c:pt idx="46">
                  <c:v>3.4852009999999995</c:v>
                </c:pt>
                <c:pt idx="47">
                  <c:v>3.5868479999999998</c:v>
                </c:pt>
                <c:pt idx="48">
                  <c:v>3.6892849999999999</c:v>
                </c:pt>
                <c:pt idx="49">
                  <c:v>3.7925</c:v>
                </c:pt>
                <c:pt idx="50">
                  <c:v>3.8964810000000001</c:v>
                </c:pt>
                <c:pt idx="51">
                  <c:v>4.0012160000000012</c:v>
                </c:pt>
                <c:pt idx="52">
                  <c:v>4.1066930000000008</c:v>
                </c:pt>
                <c:pt idx="53">
                  <c:v>4.2129000000000003</c:v>
                </c:pt>
                <c:pt idx="54">
                  <c:v>4.3198250000000007</c:v>
                </c:pt>
                <c:pt idx="55">
                  <c:v>4.4274560000000012</c:v>
                </c:pt>
                <c:pt idx="56">
                  <c:v>4.5357810000000001</c:v>
                </c:pt>
                <c:pt idx="57">
                  <c:v>4.6447880000000001</c:v>
                </c:pt>
                <c:pt idx="58">
                  <c:v>4.7544649999999997</c:v>
                </c:pt>
                <c:pt idx="59">
                  <c:v>4.8648000000000007</c:v>
                </c:pt>
                <c:pt idx="60">
                  <c:v>4.9757810000000013</c:v>
                </c:pt>
                <c:pt idx="61">
                  <c:v>5.087396</c:v>
                </c:pt>
                <c:pt idx="62">
                  <c:v>5.1996330000000004</c:v>
                </c:pt>
                <c:pt idx="63">
                  <c:v>5.3124800000000008</c:v>
                </c:pt>
                <c:pt idx="64">
                  <c:v>5.4259250000000012</c:v>
                </c:pt>
                <c:pt idx="65">
                  <c:v>5.539956000000001</c:v>
                </c:pt>
                <c:pt idx="66">
                  <c:v>5.6545610000000011</c:v>
                </c:pt>
                <c:pt idx="67">
                  <c:v>5.7697280000000006</c:v>
                </c:pt>
                <c:pt idx="68">
                  <c:v>5.8854449999999998</c:v>
                </c:pt>
                <c:pt idx="69">
                  <c:v>6.0016999999999996</c:v>
                </c:pt>
                <c:pt idx="70">
                  <c:v>6.1184810000000001</c:v>
                </c:pt>
                <c:pt idx="71">
                  <c:v>6.2357759999999995</c:v>
                </c:pt>
                <c:pt idx="72">
                  <c:v>6.3535729999999999</c:v>
                </c:pt>
                <c:pt idx="73">
                  <c:v>6.4718599999999995</c:v>
                </c:pt>
                <c:pt idx="74">
                  <c:v>6.5906250000000002</c:v>
                </c:pt>
                <c:pt idx="75">
                  <c:v>6.7098560000000003</c:v>
                </c:pt>
                <c:pt idx="76">
                  <c:v>6.8295410000000007</c:v>
                </c:pt>
                <c:pt idx="77">
                  <c:v>6.9496680000000008</c:v>
                </c:pt>
                <c:pt idx="78">
                  <c:v>7.0702250000000006</c:v>
                </c:pt>
                <c:pt idx="79">
                  <c:v>7.1912000000000011</c:v>
                </c:pt>
                <c:pt idx="80">
                  <c:v>7.3125810000000016</c:v>
                </c:pt>
                <c:pt idx="81">
                  <c:v>7.4343559999999993</c:v>
                </c:pt>
                <c:pt idx="82">
                  <c:v>7.5565129999999998</c:v>
                </c:pt>
                <c:pt idx="83">
                  <c:v>7.6790399999999996</c:v>
                </c:pt>
                <c:pt idx="84">
                  <c:v>7.8019249999999998</c:v>
                </c:pt>
                <c:pt idx="85">
                  <c:v>7.9251560000000012</c:v>
                </c:pt>
                <c:pt idx="86">
                  <c:v>8.0487210000000005</c:v>
                </c:pt>
                <c:pt idx="87">
                  <c:v>8.1726080000000003</c:v>
                </c:pt>
                <c:pt idx="88">
                  <c:v>8.2968049999999991</c:v>
                </c:pt>
                <c:pt idx="89">
                  <c:v>8.4213000000000005</c:v>
                </c:pt>
                <c:pt idx="90">
                  <c:v>8.5460810000000009</c:v>
                </c:pt>
                <c:pt idx="91">
                  <c:v>8.6711360000000006</c:v>
                </c:pt>
                <c:pt idx="92">
                  <c:v>8.7964530000000014</c:v>
                </c:pt>
                <c:pt idx="93">
                  <c:v>8.9220199999999998</c:v>
                </c:pt>
                <c:pt idx="94">
                  <c:v>9.0478249999999996</c:v>
                </c:pt>
                <c:pt idx="95">
                  <c:v>9.1738560000000007</c:v>
                </c:pt>
                <c:pt idx="96">
                  <c:v>9.3001010000000015</c:v>
                </c:pt>
                <c:pt idx="97">
                  <c:v>9.4265480000000004</c:v>
                </c:pt>
                <c:pt idx="98">
                  <c:v>9.5531850000000009</c:v>
                </c:pt>
                <c:pt idx="99">
                  <c:v>9.68</c:v>
                </c:pt>
                <c:pt idx="100">
                  <c:v>9.8069810000000004</c:v>
                </c:pt>
                <c:pt idx="101">
                  <c:v>9.9341159999999995</c:v>
                </c:pt>
                <c:pt idx="102">
                  <c:v>10.061393000000001</c:v>
                </c:pt>
                <c:pt idx="103">
                  <c:v>10.188800000000001</c:v>
                </c:pt>
                <c:pt idx="104">
                  <c:v>10.316324999999999</c:v>
                </c:pt>
                <c:pt idx="105">
                  <c:v>10.443956</c:v>
                </c:pt>
                <c:pt idx="106">
                  <c:v>10.571681000000002</c:v>
                </c:pt>
                <c:pt idx="107">
                  <c:v>10.699488000000002</c:v>
                </c:pt>
                <c:pt idx="108">
                  <c:v>10.827365</c:v>
                </c:pt>
                <c:pt idx="109">
                  <c:v>10.955300000000001</c:v>
                </c:pt>
                <c:pt idx="110">
                  <c:v>11.083281000000003</c:v>
                </c:pt>
                <c:pt idx="111">
                  <c:v>11.211296000000001</c:v>
                </c:pt>
                <c:pt idx="112">
                  <c:v>11.339332999999998</c:v>
                </c:pt>
                <c:pt idx="113">
                  <c:v>11.46738</c:v>
                </c:pt>
                <c:pt idx="114">
                  <c:v>11.595425000000001</c:v>
                </c:pt>
                <c:pt idx="115">
                  <c:v>11.723456000000001</c:v>
                </c:pt>
                <c:pt idx="116">
                  <c:v>11.851460999999999</c:v>
                </c:pt>
                <c:pt idx="117">
                  <c:v>11.979427999999999</c:v>
                </c:pt>
                <c:pt idx="118">
                  <c:v>12.107345000000002</c:v>
                </c:pt>
                <c:pt idx="119">
                  <c:v>12.235200000000003</c:v>
                </c:pt>
                <c:pt idx="120">
                  <c:v>12.362981000000001</c:v>
                </c:pt>
                <c:pt idx="121">
                  <c:v>12.490676000000001</c:v>
                </c:pt>
                <c:pt idx="122">
                  <c:v>12.618273000000002</c:v>
                </c:pt>
                <c:pt idx="123">
                  <c:v>12.745760000000001</c:v>
                </c:pt>
                <c:pt idx="124">
                  <c:v>12.873125000000002</c:v>
                </c:pt>
                <c:pt idx="125">
                  <c:v>13.000356</c:v>
                </c:pt>
                <c:pt idx="126">
                  <c:v>13.127441000000001</c:v>
                </c:pt>
                <c:pt idx="127">
                  <c:v>13.254367999999999</c:v>
                </c:pt>
                <c:pt idx="128">
                  <c:v>13.381125000000001</c:v>
                </c:pt>
                <c:pt idx="129">
                  <c:v>13.507700000000002</c:v>
                </c:pt>
                <c:pt idx="130">
                  <c:v>13.634081000000002</c:v>
                </c:pt>
                <c:pt idx="131">
                  <c:v>13.760256000000002</c:v>
                </c:pt>
                <c:pt idx="132">
                  <c:v>13.886213000000001</c:v>
                </c:pt>
                <c:pt idx="133">
                  <c:v>14.011940000000003</c:v>
                </c:pt>
                <c:pt idx="134">
                  <c:v>14.137425000000002</c:v>
                </c:pt>
                <c:pt idx="135">
                  <c:v>14.262656000000002</c:v>
                </c:pt>
                <c:pt idx="136">
                  <c:v>14.387621000000001</c:v>
                </c:pt>
                <c:pt idx="137">
                  <c:v>14.512307999999999</c:v>
                </c:pt>
                <c:pt idx="138">
                  <c:v>14.636704999999999</c:v>
                </c:pt>
                <c:pt idx="139">
                  <c:v>14.7608</c:v>
                </c:pt>
                <c:pt idx="140">
                  <c:v>14.884581000000001</c:v>
                </c:pt>
                <c:pt idx="141">
                  <c:v>15.008036000000001</c:v>
                </c:pt>
                <c:pt idx="142">
                  <c:v>15.131152999999999</c:v>
                </c:pt>
                <c:pt idx="143">
                  <c:v>15.253919999999999</c:v>
                </c:pt>
                <c:pt idx="144">
                  <c:v>15.376325</c:v>
                </c:pt>
                <c:pt idx="145">
                  <c:v>15.498355999999999</c:v>
                </c:pt>
                <c:pt idx="146">
                  <c:v>15.620001</c:v>
                </c:pt>
                <c:pt idx="147">
                  <c:v>15.741248000000001</c:v>
                </c:pt>
                <c:pt idx="148">
                  <c:v>15.862085</c:v>
                </c:pt>
                <c:pt idx="149">
                  <c:v>15.982500000000002</c:v>
                </c:pt>
                <c:pt idx="150">
                  <c:v>16.102481000000001</c:v>
                </c:pt>
                <c:pt idx="151">
                  <c:v>16.222016</c:v>
                </c:pt>
                <c:pt idx="152">
                  <c:v>16.341093000000001</c:v>
                </c:pt>
                <c:pt idx="153">
                  <c:v>16.459700000000002</c:v>
                </c:pt>
                <c:pt idx="154">
                  <c:v>16.577825000000001</c:v>
                </c:pt>
                <c:pt idx="155">
                  <c:v>16.695456000000004</c:v>
                </c:pt>
                <c:pt idx="156">
                  <c:v>16.812581000000002</c:v>
                </c:pt>
                <c:pt idx="157">
                  <c:v>16.929188</c:v>
                </c:pt>
                <c:pt idx="158">
                  <c:v>17.045265000000001</c:v>
                </c:pt>
                <c:pt idx="159">
                  <c:v>17.160800000000002</c:v>
                </c:pt>
                <c:pt idx="160">
                  <c:v>17.275781000000002</c:v>
                </c:pt>
                <c:pt idx="161">
                  <c:v>17.390196000000003</c:v>
                </c:pt>
                <c:pt idx="162">
                  <c:v>17.504033</c:v>
                </c:pt>
                <c:pt idx="163">
                  <c:v>17.617280000000001</c:v>
                </c:pt>
                <c:pt idx="164">
                  <c:v>17.729925000000001</c:v>
                </c:pt>
                <c:pt idx="165">
                  <c:v>17.841956</c:v>
                </c:pt>
                <c:pt idx="166">
                  <c:v>17.953361000000001</c:v>
                </c:pt>
                <c:pt idx="167">
                  <c:v>18.064127999999997</c:v>
                </c:pt>
                <c:pt idx="168">
                  <c:v>18.174244999999999</c:v>
                </c:pt>
                <c:pt idx="169">
                  <c:v>18.2837</c:v>
                </c:pt>
                <c:pt idx="170">
                  <c:v>18.392481</c:v>
                </c:pt>
                <c:pt idx="171">
                  <c:v>18.500576000000002</c:v>
                </c:pt>
                <c:pt idx="172">
                  <c:v>18.607973000000001</c:v>
                </c:pt>
                <c:pt idx="173">
                  <c:v>18.714660000000002</c:v>
                </c:pt>
                <c:pt idx="174">
                  <c:v>18.820625</c:v>
                </c:pt>
                <c:pt idx="175">
                  <c:v>18.925856</c:v>
                </c:pt>
                <c:pt idx="176">
                  <c:v>19.030341</c:v>
                </c:pt>
                <c:pt idx="177">
                  <c:v>19.134067999999999</c:v>
                </c:pt>
                <c:pt idx="178">
                  <c:v>19.237025000000003</c:v>
                </c:pt>
                <c:pt idx="179">
                  <c:v>19.339199999999998</c:v>
                </c:pt>
                <c:pt idx="180">
                  <c:v>19.440581000000002</c:v>
                </c:pt>
                <c:pt idx="181">
                  <c:v>19.541156000000001</c:v>
                </c:pt>
                <c:pt idx="182">
                  <c:v>19.640913000000001</c:v>
                </c:pt>
                <c:pt idx="183">
                  <c:v>19.739840000000001</c:v>
                </c:pt>
                <c:pt idx="184">
                  <c:v>19.837924999999998</c:v>
                </c:pt>
                <c:pt idx="185">
                  <c:v>19.935156000000003</c:v>
                </c:pt>
                <c:pt idx="186">
                  <c:v>20.031521000000001</c:v>
                </c:pt>
                <c:pt idx="187">
                  <c:v>20.127008</c:v>
                </c:pt>
                <c:pt idx="188">
                  <c:v>20.221605</c:v>
                </c:pt>
                <c:pt idx="189">
                  <c:v>20.315300000000001</c:v>
                </c:pt>
                <c:pt idx="190">
                  <c:v>20.408080999999999</c:v>
                </c:pt>
                <c:pt idx="191">
                  <c:v>20.499935999999998</c:v>
                </c:pt>
                <c:pt idx="192">
                  <c:v>20.590853000000003</c:v>
                </c:pt>
                <c:pt idx="193">
                  <c:v>20.680820000000001</c:v>
                </c:pt>
                <c:pt idx="194">
                  <c:v>20.769825000000001</c:v>
                </c:pt>
                <c:pt idx="195">
                  <c:v>20.857856000000002</c:v>
                </c:pt>
                <c:pt idx="196">
                  <c:v>20.944901000000002</c:v>
                </c:pt>
                <c:pt idx="197">
                  <c:v>21.030948000000002</c:v>
                </c:pt>
                <c:pt idx="198">
                  <c:v>21.115985000000002</c:v>
                </c:pt>
                <c:pt idx="199">
                  <c:v>21.200000000000003</c:v>
                </c:pt>
                <c:pt idx="200">
                  <c:v>21.282980999999999</c:v>
                </c:pt>
                <c:pt idx="201">
                  <c:v>21.364916000000001</c:v>
                </c:pt>
                <c:pt idx="202">
                  <c:v>21.445792999999998</c:v>
                </c:pt>
                <c:pt idx="203">
                  <c:v>21.525600000000004</c:v>
                </c:pt>
                <c:pt idx="204">
                  <c:v>21.604324999999999</c:v>
                </c:pt>
                <c:pt idx="205">
                  <c:v>21.681956</c:v>
                </c:pt>
                <c:pt idx="206">
                  <c:v>21.758481000000003</c:v>
                </c:pt>
                <c:pt idx="207">
                  <c:v>21.833888000000002</c:v>
                </c:pt>
                <c:pt idx="208">
                  <c:v>21.908164999999997</c:v>
                </c:pt>
                <c:pt idx="209">
                  <c:v>21.981299999999997</c:v>
                </c:pt>
                <c:pt idx="210">
                  <c:v>22.053281000000005</c:v>
                </c:pt>
                <c:pt idx="211">
                  <c:v>22.124096000000002</c:v>
                </c:pt>
                <c:pt idx="212">
                  <c:v>22.193733000000002</c:v>
                </c:pt>
                <c:pt idx="213">
                  <c:v>22.262180000000001</c:v>
                </c:pt>
                <c:pt idx="214">
                  <c:v>22.329425000000001</c:v>
                </c:pt>
                <c:pt idx="215">
                  <c:v>22.395456000000003</c:v>
                </c:pt>
                <c:pt idx="216">
                  <c:v>22.460260999999996</c:v>
                </c:pt>
                <c:pt idx="217">
                  <c:v>22.523828000000002</c:v>
                </c:pt>
                <c:pt idx="218">
                  <c:v>22.586145000000002</c:v>
                </c:pt>
                <c:pt idx="219">
                  <c:v>22.647200000000005</c:v>
                </c:pt>
                <c:pt idx="220">
                  <c:v>22.706981000000006</c:v>
                </c:pt>
                <c:pt idx="221">
                  <c:v>22.765476000000007</c:v>
                </c:pt>
                <c:pt idx="222">
                  <c:v>22.822673000000002</c:v>
                </c:pt>
                <c:pt idx="223">
                  <c:v>22.87856</c:v>
                </c:pt>
                <c:pt idx="224">
                  <c:v>22.933125000000004</c:v>
                </c:pt>
                <c:pt idx="225">
                  <c:v>22.986355999999997</c:v>
                </c:pt>
                <c:pt idx="226">
                  <c:v>23.038241000000006</c:v>
                </c:pt>
                <c:pt idx="227">
                  <c:v>23.088768000000002</c:v>
                </c:pt>
                <c:pt idx="228">
                  <c:v>23.137925000000003</c:v>
                </c:pt>
                <c:pt idx="229">
                  <c:v>23.185700000000004</c:v>
                </c:pt>
                <c:pt idx="230">
                  <c:v>23.232081000000001</c:v>
                </c:pt>
                <c:pt idx="231">
                  <c:v>23.277056000000002</c:v>
                </c:pt>
                <c:pt idx="232">
                  <c:v>23.320613000000002</c:v>
                </c:pt>
                <c:pt idx="233">
                  <c:v>23.362739999999995</c:v>
                </c:pt>
                <c:pt idx="234">
                  <c:v>23.403424999999999</c:v>
                </c:pt>
                <c:pt idx="235">
                  <c:v>23.442655999999996</c:v>
                </c:pt>
                <c:pt idx="236">
                  <c:v>23.480421</c:v>
                </c:pt>
                <c:pt idx="237">
                  <c:v>23.516708000000001</c:v>
                </c:pt>
                <c:pt idx="238">
                  <c:v>23.551504999999999</c:v>
                </c:pt>
                <c:pt idx="239">
                  <c:v>23.584800000000001</c:v>
                </c:pt>
                <c:pt idx="240">
                  <c:v>23.616581000000004</c:v>
                </c:pt>
                <c:pt idx="241">
                  <c:v>23.646836</c:v>
                </c:pt>
                <c:pt idx="242">
                  <c:v>23.675553000000001</c:v>
                </c:pt>
                <c:pt idx="243">
                  <c:v>23.702720000000006</c:v>
                </c:pt>
                <c:pt idx="244">
                  <c:v>23.728325000000005</c:v>
                </c:pt>
                <c:pt idx="245">
                  <c:v>23.752356000000006</c:v>
                </c:pt>
                <c:pt idx="246">
                  <c:v>23.774801000000004</c:v>
                </c:pt>
                <c:pt idx="247">
                  <c:v>23.795648</c:v>
                </c:pt>
                <c:pt idx="248">
                  <c:v>23.814885000000004</c:v>
                </c:pt>
                <c:pt idx="249">
                  <c:v>23.832500000000003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'calcul cuveH'!$E$27</c:f>
              <c:strCache>
                <c:ptCount val="1"/>
                <c:pt idx="0">
                  <c:v>VOLUME DU CYLINDRE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'calcul cuveH'!$O$28:$O$277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cuveH'!$E$28:$E$277</c:f>
              <c:numCache>
                <c:formatCode>General</c:formatCode>
                <c:ptCount val="250"/>
                <c:pt idx="0">
                  <c:v>1.2141361866088579E-2</c:v>
                </c:pt>
                <c:pt idx="1">
                  <c:v>3.4299409707452426E-2</c:v>
                </c:pt>
                <c:pt idx="2">
                  <c:v>6.293560115407934E-2</c:v>
                </c:pt>
                <c:pt idx="3">
                  <c:v>9.6777841928259459E-2</c:v>
                </c:pt>
                <c:pt idx="4">
                  <c:v>0.13508619899542815</c:v>
                </c:pt>
                <c:pt idx="5">
                  <c:v>0.17735827532580103</c:v>
                </c:pt>
                <c:pt idx="6">
                  <c:v>0.22322293620796549</c:v>
                </c:pt>
                <c:pt idx="7">
                  <c:v>0.27239082350833793</c:v>
                </c:pt>
                <c:pt idx="8">
                  <c:v>0.32462767743834742</c:v>
                </c:pt>
                <c:pt idx="9">
                  <c:v>0.37973848443392655</c:v>
                </c:pt>
                <c:pt idx="10">
                  <c:v>0.43755737519962817</c:v>
                </c:pt>
                <c:pt idx="11">
                  <c:v>0.49794083679284179</c:v>
                </c:pt>
                <c:pt idx="12">
                  <c:v>0.56076295765811812</c:v>
                </c:pt>
                <c:pt idx="13">
                  <c:v>0.62591198284668759</c:v>
                </c:pt>
                <c:pt idx="14">
                  <c:v>0.69328774817523475</c:v>
                </c:pt>
                <c:pt idx="15">
                  <c:v>0.76279972397721574</c:v>
                </c:pt>
                <c:pt idx="16">
                  <c:v>0.83436549368284563</c:v>
                </c:pt>
                <c:pt idx="17">
                  <c:v>0.90790955011182295</c:v>
                </c:pt>
                <c:pt idx="18">
                  <c:v>0.98336232878793728</c:v>
                </c:pt>
                <c:pt idx="19">
                  <c:v>1.0606594213256539</c:v>
                </c:pt>
                <c:pt idx="20">
                  <c:v>1.1397409278364756</c:v>
                </c:pt>
                <c:pt idx="21">
                  <c:v>1.2205509182045844</c:v>
                </c:pt>
                <c:pt idx="22">
                  <c:v>1.303036979716224</c:v>
                </c:pt>
                <c:pt idx="23">
                  <c:v>1.3871498339759321</c:v>
                </c:pt>
                <c:pt idx="24">
                  <c:v>1.4728430099974226</c:v>
                </c:pt>
                <c:pt idx="25">
                  <c:v>1.5600725632714791</c:v>
                </c:pt>
                <c:pt idx="26">
                  <c:v>1.6487968327912306</c:v>
                </c:pt>
                <c:pt idx="27">
                  <c:v>1.7389762296634477</c:v>
                </c:pt>
                <c:pt idx="28">
                  <c:v>1.8305730521965509</c:v>
                </c:pt>
                <c:pt idx="29">
                  <c:v>1.9235513233325205</c:v>
                </c:pt>
                <c:pt idx="30">
                  <c:v>2.0178766470531513</c:v>
                </c:pt>
                <c:pt idx="31">
                  <c:v>2.1135160809929321</c:v>
                </c:pt>
                <c:pt idx="32">
                  <c:v>2.2104380229695209</c:v>
                </c:pt>
                <c:pt idx="33">
                  <c:v>2.3086121095265382</c:v>
                </c:pt>
                <c:pt idx="34">
                  <c:v>2.4080091248932747</c:v>
                </c:pt>
                <c:pt idx="35">
                  <c:v>2.5086009190178631</c:v>
                </c:pt>
                <c:pt idx="36">
                  <c:v>2.6103603335366734</c:v>
                </c:pt>
                <c:pt idx="37">
                  <c:v>2.7132611347124458</c:v>
                </c:pt>
                <c:pt idx="38">
                  <c:v>2.8172779525142841</c:v>
                </c:pt>
                <c:pt idx="39">
                  <c:v>2.9223862251295967</c:v>
                </c:pt>
                <c:pt idx="40">
                  <c:v>3.0285621482960923</c:v>
                </c:pt>
                <c:pt idx="41">
                  <c:v>3.1357826289241411</c:v>
                </c:pt>
                <c:pt idx="42">
                  <c:v>3.2440252425494704</c:v>
                </c:pt>
                <c:pt idx="43">
                  <c:v>3.3532681942150604</c:v>
                </c:pt>
                <c:pt idx="44">
                  <c:v>3.4634902824313807</c:v>
                </c:pt>
                <c:pt idx="45">
                  <c:v>3.5746708659070556</c:v>
                </c:pt>
                <c:pt idx="46">
                  <c:v>3.6867898327789042</c:v>
                </c:pt>
                <c:pt idx="47">
                  <c:v>3.7998275721020858</c:v>
                </c:pt>
                <c:pt idx="48">
                  <c:v>3.9137649473884628</c:v>
                </c:pt>
                <c:pt idx="49">
                  <c:v>4.0285832720051484</c:v>
                </c:pt>
                <c:pt idx="50">
                  <c:v>4.1442642862658721</c:v>
                </c:pt>
                <c:pt idx="51">
                  <c:v>4.2607901360658227</c:v>
                </c:pt>
                <c:pt idx="52">
                  <c:v>4.3781433529264566</c:v>
                </c:pt>
                <c:pt idx="53">
                  <c:v>4.4963068353305653</c:v>
                </c:pt>
                <c:pt idx="54">
                  <c:v>4.6152638312401226</c:v>
                </c:pt>
                <c:pt idx="55">
                  <c:v>4.7349979217001312</c:v>
                </c:pt>
                <c:pt idx="56">
                  <c:v>4.8554930054411578</c:v>
                </c:pt>
                <c:pt idx="57">
                  <c:v>4.9767332844017522</c:v>
                </c:pt>
                <c:pt idx="58">
                  <c:v>5.0987032500992644</c:v>
                </c:pt>
                <c:pt idx="59">
                  <c:v>5.2213876707843285</c:v>
                </c:pt>
                <c:pt idx="60">
                  <c:v>5.3447715793201445</c:v>
                </c:pt>
                <c:pt idx="61">
                  <c:v>5.4688402617330141</c:v>
                </c:pt>
                <c:pt idx="62">
                  <c:v>5.5935792463852581</c:v>
                </c:pt>
                <c:pt idx="63">
                  <c:v>5.7189742937259522</c:v>
                </c:pt>
                <c:pt idx="64">
                  <c:v>5.8450113865787277</c:v>
                </c:pt>
                <c:pt idx="65">
                  <c:v>5.9716767209292474</c:v>
                </c:pt>
                <c:pt idx="66">
                  <c:v>6.0989566971781306</c:v>
                </c:pt>
                <c:pt idx="67">
                  <c:v>6.2268379118278867</c:v>
                </c:pt>
                <c:pt idx="68">
                  <c:v>6.3553071495748821</c:v>
                </c:pt>
                <c:pt idx="69">
                  <c:v>6.4843513757797675</c:v>
                </c:pt>
                <c:pt idx="70">
                  <c:v>6.6139577292917036</c:v>
                </c:pt>
                <c:pt idx="71">
                  <c:v>6.7441135156037761</c:v>
                </c:pt>
                <c:pt idx="72">
                  <c:v>6.8748062003186146</c:v>
                </c:pt>
                <c:pt idx="73">
                  <c:v>7.0060234029047876</c:v>
                </c:pt>
                <c:pt idx="74">
                  <c:v>7.137752890726011</c:v>
                </c:pt>
                <c:pt idx="75">
                  <c:v>7.2699825733264563</c:v>
                </c:pt>
                <c:pt idx="76">
                  <c:v>7.4027004969567214</c:v>
                </c:pt>
                <c:pt idx="77">
                  <c:v>7.5358948393260015</c:v>
                </c:pt>
                <c:pt idx="78">
                  <c:v>7.6695539045670804</c:v>
                </c:pt>
                <c:pt idx="79">
                  <c:v>7.8036661184016252</c:v>
                </c:pt>
                <c:pt idx="80">
                  <c:v>7.9382200234941793</c:v>
                </c:pt>
                <c:pt idx="81">
                  <c:v>8.0732042749839028</c:v>
                </c:pt>
                <c:pt idx="82">
                  <c:v>8.2086076361839577</c:v>
                </c:pt>
                <c:pt idx="83">
                  <c:v>8.3444189744389661</c:v>
                </c:pt>
                <c:pt idx="84">
                  <c:v>8.4806272571316583</c:v>
                </c:pt>
                <c:pt idx="85">
                  <c:v>8.617221547830356</c:v>
                </c:pt>
                <c:pt idx="86">
                  <c:v>8.7541910025694332</c:v>
                </c:pt>
                <c:pt idx="87">
                  <c:v>8.8915248662553772</c:v>
                </c:pt>
                <c:pt idx="88">
                  <c:v>9.0292124691915738</c:v>
                </c:pt>
                <c:pt idx="89">
                  <c:v>9.1672432237152304</c:v>
                </c:pt>
                <c:pt idx="90">
                  <c:v>9.3056066209403294</c:v>
                </c:pt>
                <c:pt idx="91">
                  <c:v>9.4442922276008137</c:v>
                </c:pt>
                <c:pt idx="92">
                  <c:v>9.5832896829885126</c:v>
                </c:pt>
                <c:pt idx="93">
                  <c:v>9.7225886959806722</c:v>
                </c:pt>
                <c:pt idx="94">
                  <c:v>9.8621790421521585</c:v>
                </c:pt>
                <c:pt idx="95">
                  <c:v>10.002050560967723</c:v>
                </c:pt>
                <c:pt idx="96">
                  <c:v>10.142193153049917</c:v>
                </c:pt>
                <c:pt idx="97">
                  <c:v>10.282596777518517</c:v>
                </c:pt>
                <c:pt idx="98">
                  <c:v>10.423251449397467</c:v>
                </c:pt>
                <c:pt idx="99">
                  <c:v>10.564147237085574</c:v>
                </c:pt>
                <c:pt idx="100">
                  <c:v>10.70527425988738</c:v>
                </c:pt>
                <c:pt idx="101">
                  <c:v>10.846622685600773</c:v>
                </c:pt>
                <c:pt idx="102">
                  <c:v>10.988182728158064</c:v>
                </c:pt>
                <c:pt idx="103">
                  <c:v>11.129944645317432</c:v>
                </c:pt>
                <c:pt idx="104">
                  <c:v>11.27189873640171</c:v>
                </c:pt>
                <c:pt idx="105">
                  <c:v>11.414035340081684</c:v>
                </c:pt>
                <c:pt idx="106">
                  <c:v>11.556344832201093</c:v>
                </c:pt>
                <c:pt idx="107">
                  <c:v>11.698817623640767</c:v>
                </c:pt>
                <c:pt idx="108">
                  <c:v>11.841444158219286</c:v>
                </c:pt>
                <c:pt idx="109">
                  <c:v>11.984214910627752</c:v>
                </c:pt>
                <c:pt idx="110">
                  <c:v>12.127120384396266</c:v>
                </c:pt>
                <c:pt idx="111">
                  <c:v>12.27015110988985</c:v>
                </c:pt>
                <c:pt idx="112">
                  <c:v>12.413297642331575</c:v>
                </c:pt>
                <c:pt idx="113">
                  <c:v>12.556550559850761</c:v>
                </c:pt>
                <c:pt idx="114">
                  <c:v>12.699900461554106</c:v>
                </c:pt>
                <c:pt idx="115">
                  <c:v>12.843337965617751</c:v>
                </c:pt>
                <c:pt idx="116">
                  <c:v>12.986853707398286</c:v>
                </c:pt>
                <c:pt idx="117">
                  <c:v>13.130438337560717</c:v>
                </c:pt>
                <c:pt idx="118">
                  <c:v>13.2740825202215</c:v>
                </c:pt>
                <c:pt idx="119">
                  <c:v>13.417776931104802</c:v>
                </c:pt>
                <c:pt idx="120">
                  <c:v>13.561512255710081</c:v>
                </c:pt>
                <c:pt idx="121">
                  <c:v>13.705279187489246</c:v>
                </c:pt>
                <c:pt idx="122">
                  <c:v>13.849068426031504</c:v>
                </c:pt>
                <c:pt idx="123">
                  <c:v>13.99287067525424</c:v>
                </c:pt>
                <c:pt idx="124">
                  <c:v>14.136676641598044</c:v>
                </c:pt>
                <c:pt idx="125">
                  <c:v>14.280477032224212</c:v>
                </c:pt>
                <c:pt idx="126">
                  <c:v>14.42426255321295</c:v>
                </c:pt>
                <c:pt idx="127">
                  <c:v>14.568023907760505</c:v>
                </c:pt>
                <c:pt idx="128">
                  <c:v>14.711751794373537</c:v>
                </c:pt>
                <c:pt idx="129">
                  <c:v>14.855436905058884</c:v>
                </c:pt>
                <c:pt idx="130">
                  <c:v>14.999069923507058</c:v>
                </c:pt>
                <c:pt idx="131">
                  <c:v>15.14264152326761</c:v>
                </c:pt>
                <c:pt idx="132">
                  <c:v>15.286142365914607</c:v>
                </c:pt>
                <c:pt idx="133">
                  <c:v>15.429563099200381</c:v>
                </c:pt>
                <c:pt idx="134">
                  <c:v>15.572894355195707</c:v>
                </c:pt>
                <c:pt idx="135">
                  <c:v>15.716126748414542</c:v>
                </c:pt>
                <c:pt idx="136">
                  <c:v>15.859250873921379</c:v>
                </c:pt>
                <c:pt idx="137">
                  <c:v>16.002257305419302</c:v>
                </c:pt>
                <c:pt idx="138">
                  <c:v>16.145136593316682</c:v>
                </c:pt>
                <c:pt idx="139">
                  <c:v>16.287879262770563</c:v>
                </c:pt>
                <c:pt idx="140">
                  <c:v>16.430475811704468</c:v>
                </c:pt>
                <c:pt idx="141">
                  <c:v>16.572916708798662</c:v>
                </c:pt>
                <c:pt idx="142">
                  <c:v>16.715192391450454</c:v>
                </c:pt>
                <c:pt idx="143">
                  <c:v>16.857293263702328</c:v>
                </c:pt>
                <c:pt idx="144">
                  <c:v>16.999209694135519</c:v>
                </c:pt>
                <c:pt idx="145">
                  <c:v>17.140932013726523</c:v>
                </c:pt>
                <c:pt idx="146">
                  <c:v>17.282450513663953</c:v>
                </c:pt>
                <c:pt idx="147">
                  <c:v>17.423755443123188</c:v>
                </c:pt>
                <c:pt idx="148">
                  <c:v>17.564837006995912</c:v>
                </c:pt>
                <c:pt idx="149">
                  <c:v>17.705685363571721</c:v>
                </c:pt>
                <c:pt idx="150">
                  <c:v>17.846290622168766</c:v>
                </c:pt>
                <c:pt idx="151">
                  <c:v>17.986642840710289</c:v>
                </c:pt>
                <c:pt idx="152">
                  <c:v>18.126732023243729</c:v>
                </c:pt>
                <c:pt idx="153">
                  <c:v>18.266548117398969</c:v>
                </c:pt>
                <c:pt idx="154">
                  <c:v>18.406081011782081</c:v>
                </c:pt>
                <c:pt idx="155">
                  <c:v>18.54532053330076</c:v>
                </c:pt>
                <c:pt idx="156">
                  <c:v>18.684256444417461</c:v>
                </c:pt>
                <c:pt idx="157">
                  <c:v>18.822878440326015</c:v>
                </c:pt>
                <c:pt idx="158">
                  <c:v>18.961176146047269</c:v>
                </c:pt>
                <c:pt idx="159">
                  <c:v>19.099139113439097</c:v>
                </c:pt>
                <c:pt idx="160">
                  <c:v>19.236756818115797</c:v>
                </c:pt>
                <c:pt idx="161">
                  <c:v>19.374018656271673</c:v>
                </c:pt>
                <c:pt idx="162">
                  <c:v>19.510913941403285</c:v>
                </c:pt>
                <c:pt idx="163">
                  <c:v>19.647431900924417</c:v>
                </c:pt>
                <c:pt idx="164">
                  <c:v>19.783561672667666</c:v>
                </c:pt>
                <c:pt idx="165">
                  <c:v>19.919292301265941</c:v>
                </c:pt>
                <c:pt idx="166">
                  <c:v>20.054612734406941</c:v>
                </c:pt>
                <c:pt idx="167">
                  <c:v>20.189511818953118</c:v>
                </c:pt>
                <c:pt idx="168">
                  <c:v>20.323978296919162</c:v>
                </c:pt>
                <c:pt idx="169">
                  <c:v>20.458000801298589</c:v>
                </c:pt>
                <c:pt idx="170">
                  <c:v>20.591567851730353</c:v>
                </c:pt>
                <c:pt idx="171">
                  <c:v>20.72466784999591</c:v>
                </c:pt>
                <c:pt idx="172">
                  <c:v>20.857289075336336</c:v>
                </c:pt>
                <c:pt idx="173">
                  <c:v>20.989419679578532</c:v>
                </c:pt>
                <c:pt idx="174">
                  <c:v>21.121047682058677</c:v>
                </c:pt>
                <c:pt idx="175">
                  <c:v>21.252160964330269</c:v>
                </c:pt>
                <c:pt idx="176">
                  <c:v>21.382747264643122</c:v>
                </c:pt>
                <c:pt idx="177">
                  <c:v>21.512794172178765</c:v>
                </c:pt>
                <c:pt idx="178">
                  <c:v>21.642289121026447</c:v>
                </c:pt>
                <c:pt idx="179">
                  <c:v>21.771219383882858</c:v>
                </c:pt>
                <c:pt idx="180">
                  <c:v>21.89957206545731</c:v>
                </c:pt>
                <c:pt idx="181">
                  <c:v>22.027334095562637</c:v>
                </c:pt>
                <c:pt idx="182">
                  <c:v>22.154492221870548</c:v>
                </c:pt>
                <c:pt idx="183">
                  <c:v>22.281033002308376</c:v>
                </c:pt>
                <c:pt idx="184">
                  <c:v>22.406942797072258</c:v>
                </c:pt>
                <c:pt idx="185">
                  <c:v>22.532207760229635</c:v>
                </c:pt>
                <c:pt idx="186">
                  <c:v>22.65681383088171</c:v>
                </c:pt>
                <c:pt idx="187">
                  <c:v>22.780746723853809</c:v>
                </c:pt>
                <c:pt idx="188">
                  <c:v>22.903991919878873</c:v>
                </c:pt>
                <c:pt idx="189">
                  <c:v>23.026534655235999</c:v>
                </c:pt>
                <c:pt idx="190">
                  <c:v>23.148359910802576</c:v>
                </c:pt>
                <c:pt idx="191">
                  <c:v>23.269452400474631</c:v>
                </c:pt>
                <c:pt idx="192">
                  <c:v>23.389796558905591</c:v>
                </c:pt>
                <c:pt idx="193">
                  <c:v>23.509376528508916</c:v>
                </c:pt>
                <c:pt idx="194">
                  <c:v>23.628176145664636</c:v>
                </c:pt>
                <c:pt idx="195">
                  <c:v>23.74617892606371</c:v>
                </c:pt>
                <c:pt idx="196">
                  <c:v>23.863368049117412</c:v>
                </c:pt>
                <c:pt idx="197">
                  <c:v>23.979726341351224</c:v>
                </c:pt>
                <c:pt idx="198">
                  <c:v>24.095236258694211</c:v>
                </c:pt>
                <c:pt idx="199">
                  <c:v>24.209879867565007</c:v>
                </c:pt>
                <c:pt idx="200">
                  <c:v>24.323638824644593</c:v>
                </c:pt>
                <c:pt idx="201">
                  <c:v>24.436494355213654</c:v>
                </c:pt>
                <c:pt idx="202">
                  <c:v>24.548427229917802</c:v>
                </c:pt>
                <c:pt idx="203">
                  <c:v>24.659417739808159</c:v>
                </c:pt>
                <c:pt idx="204">
                  <c:v>24.769445669485808</c:v>
                </c:pt>
                <c:pt idx="205">
                  <c:v>24.878490268157687</c:v>
                </c:pt>
                <c:pt idx="206">
                  <c:v>24.986530218386839</c:v>
                </c:pt>
                <c:pt idx="207">
                  <c:v>25.093543602291806</c:v>
                </c:pt>
                <c:pt idx="208">
                  <c:v>25.199507864917067</c:v>
                </c:pt>
                <c:pt idx="209">
                  <c:v>25.304399774458705</c:v>
                </c:pt>
                <c:pt idx="210">
                  <c:v>25.408195378984828</c:v>
                </c:pt>
                <c:pt idx="211">
                  <c:v>25.510869959238772</c:v>
                </c:pt>
                <c:pt idx="212">
                  <c:v>25.612397977051845</c:v>
                </c:pt>
                <c:pt idx="213">
                  <c:v>25.712753018820752</c:v>
                </c:pt>
                <c:pt idx="214">
                  <c:v>25.811907733419435</c:v>
                </c:pt>
                <c:pt idx="215">
                  <c:v>25.909833763813776</c:v>
                </c:pt>
                <c:pt idx="216">
                  <c:v>26.006501671526042</c:v>
                </c:pt>
                <c:pt idx="217">
                  <c:v>26.101880852950444</c:v>
                </c:pt>
                <c:pt idx="218">
                  <c:v>26.195939446344223</c:v>
                </c:pt>
                <c:pt idx="219">
                  <c:v>26.288644228104637</c:v>
                </c:pt>
                <c:pt idx="220">
                  <c:v>26.379960496679413</c:v>
                </c:pt>
                <c:pt idx="221">
                  <c:v>26.469851942135247</c:v>
                </c:pt>
                <c:pt idx="222">
                  <c:v>26.558280499007846</c:v>
                </c:pt>
                <c:pt idx="223">
                  <c:v>26.645206179556496</c:v>
                </c:pt>
                <c:pt idx="224">
                  <c:v>26.73058688391508</c:v>
                </c:pt>
                <c:pt idx="225">
                  <c:v>26.814378182830701</c:v>
                </c:pt>
                <c:pt idx="226">
                  <c:v>26.896533067653593</c:v>
                </c:pt>
                <c:pt idx="227">
                  <c:v>26.977001660912137</c:v>
                </c:pt>
                <c:pt idx="228">
                  <c:v>27.055730879065759</c:v>
                </c:pt>
                <c:pt idx="229">
                  <c:v>27.132664036721948</c:v>
                </c:pt>
                <c:pt idx="230">
                  <c:v>27.207740378509587</c:v>
                </c:pt>
                <c:pt idx="231">
                  <c:v>27.280894520589367</c:v>
                </c:pt>
                <c:pt idx="232">
                  <c:v>27.352055777961478</c:v>
                </c:pt>
                <c:pt idx="233">
                  <c:v>27.421147345544846</c:v>
                </c:pt>
                <c:pt idx="234">
                  <c:v>27.488085289266969</c:v>
                </c:pt>
                <c:pt idx="235">
                  <c:v>27.55277728621228</c:v>
                </c:pt>
                <c:pt idx="236">
                  <c:v>27.615121027073027</c:v>
                </c:pt>
                <c:pt idx="237">
                  <c:v>27.675002154323312</c:v>
                </c:pt>
                <c:pt idx="238">
                  <c:v>27.732291546083012</c:v>
                </c:pt>
                <c:pt idx="239">
                  <c:v>27.786841650701774</c:v>
                </c:pt>
                <c:pt idx="240">
                  <c:v>27.838481395777368</c:v>
                </c:pt>
                <c:pt idx="241">
                  <c:v>27.887008865115817</c:v>
                </c:pt>
                <c:pt idx="242">
                  <c:v>27.932180295796041</c:v>
                </c:pt>
                <c:pt idx="243">
                  <c:v>27.973692596858996</c:v>
                </c:pt>
                <c:pt idx="244">
                  <c:v>28.011153430533856</c:v>
                </c:pt>
                <c:pt idx="245">
                  <c:v>28.044024350335999</c:v>
                </c:pt>
                <c:pt idx="246">
                  <c:v>28.071493823980195</c:v>
                </c:pt>
                <c:pt idx="247">
                  <c:v>28.092096520575318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cylindre - 5%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'calcul cuveH'!$D$28:$D$277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cuveH'!$C$28:$C$277</c:f>
              <c:numCache>
                <c:formatCode>General</c:formatCode>
                <c:ptCount val="250"/>
              </c:numCache>
            </c:numRef>
          </c:yVal>
          <c:smooth val="1"/>
        </c:ser>
        <c:ser>
          <c:idx val="4"/>
          <c:order val="4"/>
          <c:tx>
            <c:v>Formule courbe m3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'calcul cuveH'!$D$28:$D$277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cuveH'!$J$28:$J$277</c:f>
              <c:numCache>
                <c:formatCode>General</c:formatCode>
                <c:ptCount val="250"/>
                <c:pt idx="0">
                  <c:v>-0.17260871960000002</c:v>
                </c:pt>
                <c:pt idx="1">
                  <c:v>-0.11664043680000001</c:v>
                </c:pt>
                <c:pt idx="2">
                  <c:v>-5.8909489200000026E-2</c:v>
                </c:pt>
                <c:pt idx="3">
                  <c:v>5.6978559999998346E-4</c:v>
                </c:pt>
                <c:pt idx="4">
                  <c:v>6.1783050000000006E-2</c:v>
                </c:pt>
                <c:pt idx="5">
                  <c:v>0.12471596639999993</c:v>
                </c:pt>
                <c:pt idx="6">
                  <c:v>0.18935419720000002</c:v>
                </c:pt>
                <c:pt idx="7">
                  <c:v>0.25568340479999996</c:v>
                </c:pt>
                <c:pt idx="8">
                  <c:v>0.32368925159999995</c:v>
                </c:pt>
                <c:pt idx="9">
                  <c:v>0.39335739999999997</c:v>
                </c:pt>
                <c:pt idx="10">
                  <c:v>0.46467351239999999</c:v>
                </c:pt>
                <c:pt idx="11">
                  <c:v>0.53762325119999999</c:v>
                </c:pt>
                <c:pt idx="12">
                  <c:v>0.61219227880000004</c:v>
                </c:pt>
                <c:pt idx="13">
                  <c:v>0.68836625760000003</c:v>
                </c:pt>
                <c:pt idx="14">
                  <c:v>0.76613084999999981</c:v>
                </c:pt>
                <c:pt idx="15">
                  <c:v>0.84547171839999991</c:v>
                </c:pt>
                <c:pt idx="16">
                  <c:v>0.92637452520000008</c:v>
                </c:pt>
                <c:pt idx="17">
                  <c:v>1.0088249328000001</c:v>
                </c:pt>
                <c:pt idx="18">
                  <c:v>1.0928086036</c:v>
                </c:pt>
                <c:pt idx="19">
                  <c:v>1.1783112</c:v>
                </c:pt>
                <c:pt idx="20">
                  <c:v>1.2653183844</c:v>
                </c:pt>
                <c:pt idx="21">
                  <c:v>1.3538158191999998</c:v>
                </c:pt>
                <c:pt idx="22">
                  <c:v>1.4437891668000002</c:v>
                </c:pt>
                <c:pt idx="23">
                  <c:v>1.5352240895999998</c:v>
                </c:pt>
                <c:pt idx="24">
                  <c:v>1.6281062500000001</c:v>
                </c:pt>
                <c:pt idx="25">
                  <c:v>1.7224213104000001</c:v>
                </c:pt>
                <c:pt idx="26">
                  <c:v>1.8181549332000002</c:v>
                </c:pt>
                <c:pt idx="27">
                  <c:v>1.9152927808000002</c:v>
                </c:pt>
                <c:pt idx="28">
                  <c:v>2.0138205156</c:v>
                </c:pt>
                <c:pt idx="29">
                  <c:v>2.1137237999999998</c:v>
                </c:pt>
                <c:pt idx="30">
                  <c:v>2.2149882964000001</c:v>
                </c:pt>
                <c:pt idx="31">
                  <c:v>2.3175996672000001</c:v>
                </c:pt>
                <c:pt idx="32">
                  <c:v>2.4215435748000003</c:v>
                </c:pt>
                <c:pt idx="33">
                  <c:v>2.5268056816</c:v>
                </c:pt>
                <c:pt idx="34">
                  <c:v>2.6333716499999995</c:v>
                </c:pt>
                <c:pt idx="35">
                  <c:v>2.7412271423999997</c:v>
                </c:pt>
                <c:pt idx="36">
                  <c:v>2.8503578212000003</c:v>
                </c:pt>
                <c:pt idx="37">
                  <c:v>2.9607493488000003</c:v>
                </c:pt>
                <c:pt idx="38">
                  <c:v>3.0723873876000001</c:v>
                </c:pt>
                <c:pt idx="39">
                  <c:v>3.1852575999999999</c:v>
                </c:pt>
                <c:pt idx="40">
                  <c:v>3.2993456484000001</c:v>
                </c:pt>
                <c:pt idx="41">
                  <c:v>3.4146371951999996</c:v>
                </c:pt>
                <c:pt idx="42">
                  <c:v>3.5311179028000002</c:v>
                </c:pt>
                <c:pt idx="43">
                  <c:v>3.6487734335999997</c:v>
                </c:pt>
                <c:pt idx="44">
                  <c:v>3.76758945</c:v>
                </c:pt>
                <c:pt idx="45">
                  <c:v>3.8875516144000004</c:v>
                </c:pt>
                <c:pt idx="46">
                  <c:v>4.0086455891999995</c:v>
                </c:pt>
                <c:pt idx="47">
                  <c:v>4.1308570368000002</c:v>
                </c:pt>
                <c:pt idx="48">
                  <c:v>4.2541716196000001</c:v>
                </c:pt>
                <c:pt idx="49">
                  <c:v>4.3785749999999997</c:v>
                </c:pt>
                <c:pt idx="50">
                  <c:v>4.5040528403999991</c:v>
                </c:pt>
                <c:pt idx="51">
                  <c:v>4.6305908032000005</c:v>
                </c:pt>
                <c:pt idx="52">
                  <c:v>4.7581745508000006</c:v>
                </c:pt>
                <c:pt idx="53">
                  <c:v>4.8867897456000007</c:v>
                </c:pt>
                <c:pt idx="54">
                  <c:v>5.0164220500000001</c:v>
                </c:pt>
                <c:pt idx="55">
                  <c:v>5.1470571264000009</c:v>
                </c:pt>
                <c:pt idx="56">
                  <c:v>5.278680637199999</c:v>
                </c:pt>
                <c:pt idx="57">
                  <c:v>5.4112782447999992</c:v>
                </c:pt>
                <c:pt idx="58">
                  <c:v>5.544835611599999</c:v>
                </c:pt>
                <c:pt idx="59">
                  <c:v>5.6793383999999998</c:v>
                </c:pt>
                <c:pt idx="60">
                  <c:v>5.8147722723999999</c:v>
                </c:pt>
                <c:pt idx="61">
                  <c:v>5.9511228911999998</c:v>
                </c:pt>
                <c:pt idx="62">
                  <c:v>6.0883759187999997</c:v>
                </c:pt>
                <c:pt idx="63">
                  <c:v>6.2265170176</c:v>
                </c:pt>
                <c:pt idx="64">
                  <c:v>6.36553185</c:v>
                </c:pt>
                <c:pt idx="65">
                  <c:v>6.505406078400001</c:v>
                </c:pt>
                <c:pt idx="66">
                  <c:v>6.6461253652000005</c:v>
                </c:pt>
                <c:pt idx="67">
                  <c:v>6.7876753727999999</c:v>
                </c:pt>
                <c:pt idx="68">
                  <c:v>6.9300417635999993</c:v>
                </c:pt>
                <c:pt idx="69">
                  <c:v>7.0732101999999992</c:v>
                </c:pt>
                <c:pt idx="70">
                  <c:v>7.2171663443999998</c:v>
                </c:pt>
                <c:pt idx="71">
                  <c:v>7.3618958591999997</c:v>
                </c:pt>
                <c:pt idx="72">
                  <c:v>7.5073844067999991</c:v>
                </c:pt>
                <c:pt idx="73">
                  <c:v>7.6536176496000001</c:v>
                </c:pt>
                <c:pt idx="74">
                  <c:v>7.8005812499999996</c:v>
                </c:pt>
                <c:pt idx="75">
                  <c:v>7.9482608703999995</c:v>
                </c:pt>
                <c:pt idx="76">
                  <c:v>8.0966421731999993</c:v>
                </c:pt>
                <c:pt idx="77">
                  <c:v>8.2457108207999994</c:v>
                </c:pt>
                <c:pt idx="78">
                  <c:v>8.3954524755999991</c:v>
                </c:pt>
                <c:pt idx="79">
                  <c:v>8.5458527999999987</c:v>
                </c:pt>
                <c:pt idx="80">
                  <c:v>8.6968974563999986</c:v>
                </c:pt>
                <c:pt idx="81">
                  <c:v>8.848572107199999</c:v>
                </c:pt>
                <c:pt idx="82">
                  <c:v>9.0008624147999985</c:v>
                </c:pt>
                <c:pt idx="83">
                  <c:v>9.1537540415999974</c:v>
                </c:pt>
                <c:pt idx="84">
                  <c:v>9.3072326499999978</c:v>
                </c:pt>
                <c:pt idx="85">
                  <c:v>9.4612839023999982</c:v>
                </c:pt>
                <c:pt idx="86">
                  <c:v>9.6158934611999989</c:v>
                </c:pt>
                <c:pt idx="87">
                  <c:v>9.7710469887999984</c:v>
                </c:pt>
                <c:pt idx="88">
                  <c:v>9.9267301475999972</c:v>
                </c:pt>
                <c:pt idx="89">
                  <c:v>10.082928599999999</c:v>
                </c:pt>
                <c:pt idx="90">
                  <c:v>10.2396280084</c:v>
                </c:pt>
                <c:pt idx="91">
                  <c:v>10.396814035199998</c:v>
                </c:pt>
                <c:pt idx="92">
                  <c:v>10.5544723428</c:v>
                </c:pt>
                <c:pt idx="93">
                  <c:v>10.712588593599998</c:v>
                </c:pt>
                <c:pt idx="94">
                  <c:v>10.871148449999998</c:v>
                </c:pt>
                <c:pt idx="95">
                  <c:v>11.030137574399999</c:v>
                </c:pt>
                <c:pt idx="96">
                  <c:v>11.189541629199997</c:v>
                </c:pt>
                <c:pt idx="97">
                  <c:v>11.349346276799999</c:v>
                </c:pt>
                <c:pt idx="98">
                  <c:v>11.509537179599999</c:v>
                </c:pt>
                <c:pt idx="99">
                  <c:v>11.670099999999998</c:v>
                </c:pt>
                <c:pt idx="100">
                  <c:v>11.831020400399998</c:v>
                </c:pt>
                <c:pt idx="101">
                  <c:v>11.992284043199998</c:v>
                </c:pt>
                <c:pt idx="102">
                  <c:v>12.153876590799998</c:v>
                </c:pt>
                <c:pt idx="103">
                  <c:v>12.315783705599999</c:v>
                </c:pt>
                <c:pt idx="104">
                  <c:v>12.477991049999998</c:v>
                </c:pt>
                <c:pt idx="105">
                  <c:v>12.6404842864</c:v>
                </c:pt>
                <c:pt idx="106">
                  <c:v>12.8032490772</c:v>
                </c:pt>
                <c:pt idx="107">
                  <c:v>12.966271084799999</c:v>
                </c:pt>
                <c:pt idx="108">
                  <c:v>13.129535971599999</c:v>
                </c:pt>
                <c:pt idx="109">
                  <c:v>13.2930294</c:v>
                </c:pt>
                <c:pt idx="110">
                  <c:v>13.4567370324</c:v>
                </c:pt>
                <c:pt idx="111">
                  <c:v>13.6206445312</c:v>
                </c:pt>
                <c:pt idx="112">
                  <c:v>13.784737558799996</c:v>
                </c:pt>
                <c:pt idx="113">
                  <c:v>13.949001777599996</c:v>
                </c:pt>
                <c:pt idx="114">
                  <c:v>14.113422849999996</c:v>
                </c:pt>
                <c:pt idx="115">
                  <c:v>14.277986438399996</c:v>
                </c:pt>
                <c:pt idx="116">
                  <c:v>14.442678205199996</c:v>
                </c:pt>
                <c:pt idx="117">
                  <c:v>14.607483812799996</c:v>
                </c:pt>
                <c:pt idx="118">
                  <c:v>14.772388923599998</c:v>
                </c:pt>
                <c:pt idx="119">
                  <c:v>14.937379199999997</c:v>
                </c:pt>
                <c:pt idx="120">
                  <c:v>15.102440304399996</c:v>
                </c:pt>
                <c:pt idx="121">
                  <c:v>15.267557899199996</c:v>
                </c:pt>
                <c:pt idx="122">
                  <c:v>15.432717646799997</c:v>
                </c:pt>
                <c:pt idx="123">
                  <c:v>15.597905209599997</c:v>
                </c:pt>
                <c:pt idx="124">
                  <c:v>15.763106249999996</c:v>
                </c:pt>
                <c:pt idx="125">
                  <c:v>15.928306430399999</c:v>
                </c:pt>
                <c:pt idx="126">
                  <c:v>16.093491413199999</c:v>
                </c:pt>
                <c:pt idx="127">
                  <c:v>16.258646860799995</c:v>
                </c:pt>
                <c:pt idx="128">
                  <c:v>16.423758435599996</c:v>
                </c:pt>
                <c:pt idx="129">
                  <c:v>16.588811799999998</c:v>
                </c:pt>
                <c:pt idx="130">
                  <c:v>16.753792616399998</c:v>
                </c:pt>
                <c:pt idx="131">
                  <c:v>16.9186865472</c:v>
                </c:pt>
                <c:pt idx="132">
                  <c:v>17.083479254799997</c:v>
                </c:pt>
                <c:pt idx="133">
                  <c:v>17.248156401599999</c:v>
                </c:pt>
                <c:pt idx="134">
                  <c:v>17.412703650000001</c:v>
                </c:pt>
                <c:pt idx="135">
                  <c:v>17.577106662399999</c:v>
                </c:pt>
                <c:pt idx="136">
                  <c:v>17.741351101199999</c:v>
                </c:pt>
                <c:pt idx="137">
                  <c:v>17.905422628799997</c:v>
                </c:pt>
                <c:pt idx="138">
                  <c:v>18.069306907599994</c:v>
                </c:pt>
                <c:pt idx="139">
                  <c:v>18.232989599999996</c:v>
                </c:pt>
                <c:pt idx="140">
                  <c:v>18.396456368399996</c:v>
                </c:pt>
                <c:pt idx="141">
                  <c:v>18.559692875199996</c:v>
                </c:pt>
                <c:pt idx="142">
                  <c:v>18.722684782799998</c:v>
                </c:pt>
                <c:pt idx="143">
                  <c:v>18.885417753599999</c:v>
                </c:pt>
                <c:pt idx="144">
                  <c:v>19.047877449999998</c:v>
                </c:pt>
                <c:pt idx="145">
                  <c:v>19.210049534399992</c:v>
                </c:pt>
                <c:pt idx="146">
                  <c:v>19.371919669199997</c:v>
                </c:pt>
                <c:pt idx="147">
                  <c:v>19.533473516799997</c:v>
                </c:pt>
                <c:pt idx="148">
                  <c:v>19.694696739599998</c:v>
                </c:pt>
                <c:pt idx="149">
                  <c:v>19.855574999999998</c:v>
                </c:pt>
                <c:pt idx="150">
                  <c:v>20.016093960399999</c:v>
                </c:pt>
                <c:pt idx="151">
                  <c:v>20.176239283199997</c:v>
                </c:pt>
                <c:pt idx="152">
                  <c:v>20.335996630799997</c:v>
                </c:pt>
                <c:pt idx="153">
                  <c:v>20.495351665599998</c:v>
                </c:pt>
                <c:pt idx="154">
                  <c:v>20.65429005</c:v>
                </c:pt>
                <c:pt idx="155">
                  <c:v>20.812797446399998</c:v>
                </c:pt>
                <c:pt idx="156">
                  <c:v>20.970859517199997</c:v>
                </c:pt>
                <c:pt idx="157">
                  <c:v>21.1284619248</c:v>
                </c:pt>
                <c:pt idx="158">
                  <c:v>21.285590331600002</c:v>
                </c:pt>
                <c:pt idx="159">
                  <c:v>21.442230399999996</c:v>
                </c:pt>
                <c:pt idx="160">
                  <c:v>21.598367792399998</c:v>
                </c:pt>
                <c:pt idx="161">
                  <c:v>21.753988171199996</c:v>
                </c:pt>
                <c:pt idx="162">
                  <c:v>21.909077198799999</c:v>
                </c:pt>
                <c:pt idx="163">
                  <c:v>22.063620537599999</c:v>
                </c:pt>
                <c:pt idx="164">
                  <c:v>22.217603849999993</c:v>
                </c:pt>
                <c:pt idx="165">
                  <c:v>22.371012798399995</c:v>
                </c:pt>
                <c:pt idx="166">
                  <c:v>22.523833045199996</c:v>
                </c:pt>
                <c:pt idx="167">
                  <c:v>22.676050252799993</c:v>
                </c:pt>
                <c:pt idx="168">
                  <c:v>22.827650083599995</c:v>
                </c:pt>
                <c:pt idx="169">
                  <c:v>22.978618199999996</c:v>
                </c:pt>
                <c:pt idx="170">
                  <c:v>23.128940264399997</c:v>
                </c:pt>
                <c:pt idx="171">
                  <c:v>23.278601939199998</c:v>
                </c:pt>
                <c:pt idx="172">
                  <c:v>23.427588886799999</c:v>
                </c:pt>
                <c:pt idx="173">
                  <c:v>23.575886769599993</c:v>
                </c:pt>
                <c:pt idx="174">
                  <c:v>23.723481249999995</c:v>
                </c:pt>
                <c:pt idx="175">
                  <c:v>23.870357990399999</c:v>
                </c:pt>
                <c:pt idx="176">
                  <c:v>24.016502653199996</c:v>
                </c:pt>
                <c:pt idx="177">
                  <c:v>24.161900900799996</c:v>
                </c:pt>
                <c:pt idx="178">
                  <c:v>24.306538395599997</c:v>
                </c:pt>
                <c:pt idx="179">
                  <c:v>24.450400799999997</c:v>
                </c:pt>
                <c:pt idx="180">
                  <c:v>24.5934737764</c:v>
                </c:pt>
                <c:pt idx="181">
                  <c:v>24.735742987199998</c:v>
                </c:pt>
                <c:pt idx="182">
                  <c:v>24.8771940948</c:v>
                </c:pt>
                <c:pt idx="183">
                  <c:v>25.017812761600002</c:v>
                </c:pt>
                <c:pt idx="184">
                  <c:v>25.15758465</c:v>
                </c:pt>
                <c:pt idx="185">
                  <c:v>25.2964954224</c:v>
                </c:pt>
                <c:pt idx="186">
                  <c:v>25.4345307412</c:v>
                </c:pt>
                <c:pt idx="187">
                  <c:v>25.571676268799994</c:v>
                </c:pt>
                <c:pt idx="188">
                  <c:v>25.707917667599997</c:v>
                </c:pt>
                <c:pt idx="189">
                  <c:v>25.843240599999998</c:v>
                </c:pt>
                <c:pt idx="190">
                  <c:v>25.977630728399998</c:v>
                </c:pt>
                <c:pt idx="191">
                  <c:v>26.1110737152</c:v>
                </c:pt>
                <c:pt idx="192">
                  <c:v>26.243555222799994</c:v>
                </c:pt>
                <c:pt idx="193">
                  <c:v>26.375060913599995</c:v>
                </c:pt>
                <c:pt idx="194">
                  <c:v>26.505576449999996</c:v>
                </c:pt>
                <c:pt idx="195">
                  <c:v>26.635087494399993</c:v>
                </c:pt>
                <c:pt idx="196">
                  <c:v>26.763579709199995</c:v>
                </c:pt>
                <c:pt idx="197">
                  <c:v>26.891038756799997</c:v>
                </c:pt>
                <c:pt idx="198">
                  <c:v>27.0174502996</c:v>
                </c:pt>
                <c:pt idx="199">
                  <c:v>27.142799999999998</c:v>
                </c:pt>
                <c:pt idx="200">
                  <c:v>27.267073520399986</c:v>
                </c:pt>
                <c:pt idx="201">
                  <c:v>27.390256523199998</c:v>
                </c:pt>
                <c:pt idx="202">
                  <c:v>27.512334670799998</c:v>
                </c:pt>
                <c:pt idx="203">
                  <c:v>27.633293625599993</c:v>
                </c:pt>
                <c:pt idx="204">
                  <c:v>27.753119049999992</c:v>
                </c:pt>
                <c:pt idx="205">
                  <c:v>27.871796606399993</c:v>
                </c:pt>
                <c:pt idx="206">
                  <c:v>27.989311957199998</c:v>
                </c:pt>
                <c:pt idx="207">
                  <c:v>28.1056507648</c:v>
                </c:pt>
                <c:pt idx="208">
                  <c:v>28.220798691599988</c:v>
                </c:pt>
                <c:pt idx="209">
                  <c:v>28.334741399999992</c:v>
                </c:pt>
                <c:pt idx="210">
                  <c:v>28.447464552399996</c:v>
                </c:pt>
                <c:pt idx="211">
                  <c:v>28.558953811199999</c:v>
                </c:pt>
                <c:pt idx="212">
                  <c:v>28.669194838799992</c:v>
                </c:pt>
                <c:pt idx="213">
                  <c:v>28.778173297599995</c:v>
                </c:pt>
                <c:pt idx="214">
                  <c:v>28.885874849999997</c:v>
                </c:pt>
                <c:pt idx="215">
                  <c:v>28.992285158399991</c:v>
                </c:pt>
                <c:pt idx="216">
                  <c:v>29.097389885199991</c:v>
                </c:pt>
                <c:pt idx="217">
                  <c:v>29.201174692799999</c:v>
                </c:pt>
                <c:pt idx="218">
                  <c:v>29.303625243599999</c:v>
                </c:pt>
                <c:pt idx="219">
                  <c:v>29.4047272</c:v>
                </c:pt>
                <c:pt idx="220">
                  <c:v>29.504466224399994</c:v>
                </c:pt>
                <c:pt idx="221">
                  <c:v>29.602827979199997</c:v>
                </c:pt>
                <c:pt idx="222">
                  <c:v>29.699798126799998</c:v>
                </c:pt>
                <c:pt idx="223">
                  <c:v>29.795362329599993</c:v>
                </c:pt>
                <c:pt idx="224">
                  <c:v>29.889506249999997</c:v>
                </c:pt>
                <c:pt idx="225">
                  <c:v>29.982215550399996</c:v>
                </c:pt>
                <c:pt idx="226">
                  <c:v>30.073475893199994</c:v>
                </c:pt>
                <c:pt idx="227">
                  <c:v>30.163272940799988</c:v>
                </c:pt>
                <c:pt idx="228">
                  <c:v>30.2515923556</c:v>
                </c:pt>
                <c:pt idx="229">
                  <c:v>30.338419799999993</c:v>
                </c:pt>
                <c:pt idx="230">
                  <c:v>30.423740936399991</c:v>
                </c:pt>
                <c:pt idx="231">
                  <c:v>30.507541427199993</c:v>
                </c:pt>
                <c:pt idx="232">
                  <c:v>30.589806934799999</c:v>
                </c:pt>
                <c:pt idx="233">
                  <c:v>30.670523121599988</c:v>
                </c:pt>
                <c:pt idx="234">
                  <c:v>30.749675649999997</c:v>
                </c:pt>
                <c:pt idx="235">
                  <c:v>30.82725018239999</c:v>
                </c:pt>
                <c:pt idx="236">
                  <c:v>30.903232381199995</c:v>
                </c:pt>
                <c:pt idx="237">
                  <c:v>30.977607908799996</c:v>
                </c:pt>
                <c:pt idx="238">
                  <c:v>31.050362427599996</c:v>
                </c:pt>
                <c:pt idx="239">
                  <c:v>31.121481599999992</c:v>
                </c:pt>
                <c:pt idx="240">
                  <c:v>31.190951088399991</c:v>
                </c:pt>
                <c:pt idx="241">
                  <c:v>31.258756555199994</c:v>
                </c:pt>
                <c:pt idx="242">
                  <c:v>31.324883662799994</c:v>
                </c:pt>
                <c:pt idx="243">
                  <c:v>31.389318073599991</c:v>
                </c:pt>
                <c:pt idx="244">
                  <c:v>31.45204545</c:v>
                </c:pt>
                <c:pt idx="245">
                  <c:v>31.513051454399996</c:v>
                </c:pt>
                <c:pt idx="246">
                  <c:v>31.57232174919999</c:v>
                </c:pt>
                <c:pt idx="247">
                  <c:v>31.629841996799993</c:v>
                </c:pt>
                <c:pt idx="248">
                  <c:v>31.685597859599998</c:v>
                </c:pt>
                <c:pt idx="249">
                  <c:v>31.739574999999991</c:v>
                </c:pt>
              </c:numCache>
            </c:numRef>
          </c:yVal>
          <c:smooth val="1"/>
        </c:ser>
        <c:ser>
          <c:idx val="5"/>
          <c:order val="5"/>
          <c:tx>
            <c:v>L Cyl4 = Lcyl 1</c:v>
          </c:tx>
          <c:marker>
            <c:symbol val="none"/>
          </c:marker>
          <c:xVal>
            <c:numRef>
              <c:f>'calcul cuveH'!$D$28:$D$277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cuveH'!$B$28:$B$277</c:f>
              <c:numCache>
                <c:formatCode>General</c:formatCode>
                <c:ptCount val="250"/>
                <c:pt idx="0">
                  <c:v>1.0712966352431099E-2</c:v>
                </c:pt>
                <c:pt idx="1">
                  <c:v>3.0264185035987434E-2</c:v>
                </c:pt>
                <c:pt idx="2">
                  <c:v>5.5531412783011179E-2</c:v>
                </c:pt>
                <c:pt idx="3">
                  <c:v>8.5392213466111297E-2</c:v>
                </c:pt>
                <c:pt idx="4">
                  <c:v>0.11919370499596602</c:v>
                </c:pt>
                <c:pt idx="5">
                  <c:v>0.1564925958757068</c:v>
                </c:pt>
                <c:pt idx="6">
                  <c:v>0.196961414301146</c:v>
                </c:pt>
                <c:pt idx="7">
                  <c:v>0.24034484427206285</c:v>
                </c:pt>
                <c:pt idx="8">
                  <c:v>0.28643618597501241</c:v>
                </c:pt>
                <c:pt idx="9">
                  <c:v>0.33506336861817043</c:v>
                </c:pt>
                <c:pt idx="10">
                  <c:v>0.38608003694084836</c:v>
                </c:pt>
                <c:pt idx="11">
                  <c:v>0.43935956187603686</c:v>
                </c:pt>
                <c:pt idx="12">
                  <c:v>0.49479084499245712</c:v>
                </c:pt>
                <c:pt idx="13">
                  <c:v>0.55227527898237139</c:v>
                </c:pt>
                <c:pt idx="14">
                  <c:v>0.61172448368403065</c:v>
                </c:pt>
                <c:pt idx="15">
                  <c:v>0.67305857997989615</c:v>
                </c:pt>
                <c:pt idx="16">
                  <c:v>0.7362048473672167</c:v>
                </c:pt>
                <c:pt idx="17">
                  <c:v>0.80109666186337314</c:v>
                </c:pt>
                <c:pt idx="18">
                  <c:v>0.86767264304817993</c:v>
                </c:pt>
                <c:pt idx="19">
                  <c:v>0.93587595999322393</c:v>
                </c:pt>
                <c:pt idx="20">
                  <c:v>1.0056537598557138</c:v>
                </c:pt>
                <c:pt idx="21">
                  <c:v>1.0769566925334566</c:v>
                </c:pt>
                <c:pt idx="22">
                  <c:v>1.1497385115143153</c:v>
                </c:pt>
                <c:pt idx="23">
                  <c:v>1.2239557358611164</c:v>
                </c:pt>
                <c:pt idx="24">
                  <c:v>1.2995673617624317</c:v>
                </c:pt>
                <c:pt idx="25">
                  <c:v>1.3765346146513051</c:v>
                </c:pt>
                <c:pt idx="26">
                  <c:v>1.4548207348157918</c:v>
                </c:pt>
                <c:pt idx="27">
                  <c:v>1.5343907908795127</c:v>
                </c:pt>
                <c:pt idx="28">
                  <c:v>1.6152115166440153</c:v>
                </c:pt>
                <c:pt idx="29">
                  <c:v>1.6972511676463418</c:v>
                </c:pt>
                <c:pt idx="30">
                  <c:v>1.7804793944586628</c:v>
                </c:pt>
                <c:pt idx="31">
                  <c:v>1.864867130287881</c:v>
                </c:pt>
                <c:pt idx="32">
                  <c:v>1.9503864908554598</c:v>
                </c:pt>
                <c:pt idx="33">
                  <c:v>2.0370106848763574</c:v>
                </c:pt>
                <c:pt idx="34">
                  <c:v>2.1247139337293599</c:v>
                </c:pt>
                <c:pt idx="35">
                  <c:v>2.2134713991334087</c:v>
                </c:pt>
                <c:pt idx="36">
                  <c:v>2.3032591178264767</c:v>
                </c:pt>
                <c:pt idx="37">
                  <c:v>2.3940539423933345</c:v>
                </c:pt>
                <c:pt idx="38">
                  <c:v>2.4858334875126036</c:v>
                </c:pt>
                <c:pt idx="39">
                  <c:v>2.5785760809967027</c:v>
                </c:pt>
                <c:pt idx="40">
                  <c:v>2.6722607190847874</c:v>
                </c:pt>
                <c:pt idx="41">
                  <c:v>2.766867025521301</c:v>
                </c:pt>
                <c:pt idx="42">
                  <c:v>2.8623752140142384</c:v>
                </c:pt>
                <c:pt idx="43">
                  <c:v>2.9587660537191707</c:v>
                </c:pt>
                <c:pt idx="44">
                  <c:v>3.0560208374394535</c:v>
                </c:pt>
                <c:pt idx="45">
                  <c:v>3.1541213522709315</c:v>
                </c:pt>
                <c:pt idx="46">
                  <c:v>3.2530498524519742</c:v>
                </c:pt>
                <c:pt idx="47">
                  <c:v>3.3527890342077225</c:v>
                </c:pt>
                <c:pt idx="48">
                  <c:v>3.4533220124015847</c:v>
                </c:pt>
                <c:pt idx="49">
                  <c:v>3.5546322988280719</c:v>
                </c:pt>
                <c:pt idx="50">
                  <c:v>3.6567037819992985</c:v>
                </c:pt>
                <c:pt idx="51">
                  <c:v>3.7595207082933726</c:v>
                </c:pt>
                <c:pt idx="52">
                  <c:v>3.8630676643468731</c:v>
                </c:pt>
                <c:pt idx="53">
                  <c:v>3.9673295605857923</c:v>
                </c:pt>
                <c:pt idx="54">
                  <c:v>4.0722916158001077</c:v>
                </c:pt>
                <c:pt idx="55">
                  <c:v>4.1779393426765861</c:v>
                </c:pt>
                <c:pt idx="56">
                  <c:v>4.2842585342127864</c:v>
                </c:pt>
                <c:pt idx="57">
                  <c:v>4.3912352509427226</c:v>
                </c:pt>
                <c:pt idx="58">
                  <c:v>4.4988558089111157</c:v>
                </c:pt>
                <c:pt idx="59">
                  <c:v>4.6071067683391131</c:v>
                </c:pt>
                <c:pt idx="60">
                  <c:v>4.7159749229295391</c:v>
                </c:pt>
                <c:pt idx="61">
                  <c:v>4.8254472897644236</c:v>
                </c:pt>
                <c:pt idx="62">
                  <c:v>4.9355110997516984</c:v>
                </c:pt>
                <c:pt idx="63">
                  <c:v>5.046153788581722</c:v>
                </c:pt>
                <c:pt idx="64">
                  <c:v>5.1573629881577006</c:v>
                </c:pt>
                <c:pt idx="65">
                  <c:v>5.2691265184669831</c:v>
                </c:pt>
                <c:pt idx="66">
                  <c:v>5.3814323798630568</c:v>
                </c:pt>
                <c:pt idx="67">
                  <c:v>5.494268745730488</c:v>
                </c:pt>
                <c:pt idx="68">
                  <c:v>5.6076239555072487</c:v>
                </c:pt>
                <c:pt idx="69">
                  <c:v>5.7214865080409707</c:v>
                </c:pt>
                <c:pt idx="70">
                  <c:v>5.8358450552573853</c:v>
                </c:pt>
                <c:pt idx="71">
                  <c:v>5.9506883961209782</c:v>
                </c:pt>
                <c:pt idx="72">
                  <c:v>6.0660054708693654</c:v>
                </c:pt>
                <c:pt idx="73">
                  <c:v>6.1817853555042239</c:v>
                </c:pt>
                <c:pt idx="74">
                  <c:v>6.2980172565229511</c:v>
                </c:pt>
                <c:pt idx="75">
                  <c:v>6.4146905058762842</c:v>
                </c:pt>
                <c:pt idx="76">
                  <c:v>6.5317945561382835</c:v>
                </c:pt>
                <c:pt idx="77">
                  <c:v>6.6493189758758833</c:v>
                </c:pt>
                <c:pt idx="78">
                  <c:v>6.7672534452062472</c:v>
                </c:pt>
                <c:pt idx="79">
                  <c:v>6.8855877515308457</c:v>
                </c:pt>
                <c:pt idx="80">
                  <c:v>7.0043117854360402</c:v>
                </c:pt>
                <c:pt idx="81">
                  <c:v>7.1234155367505014</c:v>
                </c:pt>
                <c:pt idx="82">
                  <c:v>7.242889090750551</c:v>
                </c:pt>
                <c:pt idx="83">
                  <c:v>7.3627226245049693</c:v>
                </c:pt>
                <c:pt idx="84">
                  <c:v>7.4829064033514632</c:v>
                </c:pt>
                <c:pt idx="85">
                  <c:v>7.6034307774973735</c:v>
                </c:pt>
                <c:pt idx="86">
                  <c:v>7.7242861787377342</c:v>
                </c:pt>
                <c:pt idx="87">
                  <c:v>7.8454631172841571</c:v>
                </c:pt>
                <c:pt idx="88">
                  <c:v>7.9669521786984481</c:v>
                </c:pt>
                <c:pt idx="89">
                  <c:v>8.0887440209252031</c:v>
                </c:pt>
                <c:pt idx="90">
                  <c:v>8.2108293714179386</c:v>
                </c:pt>
                <c:pt idx="91">
                  <c:v>8.3331990243536591</c:v>
                </c:pt>
                <c:pt idx="92">
                  <c:v>8.4558438379310399</c:v>
                </c:pt>
                <c:pt idx="93">
                  <c:v>8.5787547317476527</c:v>
                </c:pt>
                <c:pt idx="94">
                  <c:v>8.7019226842519046</c:v>
                </c:pt>
                <c:pt idx="95">
                  <c:v>8.8253387302656368</c:v>
                </c:pt>
                <c:pt idx="96">
                  <c:v>8.948993958573455</c:v>
                </c:pt>
                <c:pt idx="97">
                  <c:v>9.0728795095751629</c:v>
                </c:pt>
                <c:pt idx="98">
                  <c:v>9.1969865729977638</c:v>
                </c:pt>
                <c:pt idx="99">
                  <c:v>9.3213063856637426</c:v>
                </c:pt>
                <c:pt idx="100">
                  <c:v>9.4458302293123939</c:v>
                </c:pt>
                <c:pt idx="101">
                  <c:v>9.5705494284712707</c:v>
                </c:pt>
                <c:pt idx="102">
                  <c:v>9.695455348374761</c:v>
                </c:pt>
                <c:pt idx="103">
                  <c:v>9.8205393929271452</c:v>
                </c:pt>
                <c:pt idx="104">
                  <c:v>9.94579300270739</c:v>
                </c:pt>
                <c:pt idx="105">
                  <c:v>10.07120765301325</c:v>
                </c:pt>
                <c:pt idx="106">
                  <c:v>10.196774851942141</c:v>
                </c:pt>
                <c:pt idx="107">
                  <c:v>10.322486138506559</c:v>
                </c:pt>
                <c:pt idx="108">
                  <c:v>10.448333080781723</c:v>
                </c:pt>
                <c:pt idx="109">
                  <c:v>10.574307274083312</c:v>
                </c:pt>
                <c:pt idx="110">
                  <c:v>10.700400339173175</c:v>
                </c:pt>
                <c:pt idx="111">
                  <c:v>10.826603920491044</c:v>
                </c:pt>
                <c:pt idx="112">
                  <c:v>10.952909684410212</c:v>
                </c:pt>
                <c:pt idx="113">
                  <c:v>11.079309317515376</c:v>
                </c:pt>
                <c:pt idx="114">
                  <c:v>11.205794524900682</c:v>
                </c:pt>
                <c:pt idx="115">
                  <c:v>11.33235702848625</c:v>
                </c:pt>
                <c:pt idx="116">
                  <c:v>11.458988565351429</c:v>
                </c:pt>
                <c:pt idx="117">
                  <c:v>11.585680886082985</c:v>
                </c:pt>
                <c:pt idx="118">
                  <c:v>11.712425753136616</c:v>
                </c:pt>
                <c:pt idx="119">
                  <c:v>11.83921493921012</c:v>
                </c:pt>
                <c:pt idx="120">
                  <c:v>11.966040225626543</c:v>
                </c:pt>
                <c:pt idx="121">
                  <c:v>12.092893400725805</c:v>
                </c:pt>
                <c:pt idx="122">
                  <c:v>12.219766258263091</c:v>
                </c:pt>
                <c:pt idx="123">
                  <c:v>12.346650595812564</c:v>
                </c:pt>
                <c:pt idx="124">
                  <c:v>12.473538213174743</c:v>
                </c:pt>
                <c:pt idx="125">
                  <c:v>12.60042091078607</c:v>
                </c:pt>
                <c:pt idx="126">
                  <c:v>12.727290488129071</c:v>
                </c:pt>
                <c:pt idx="127">
                  <c:v>12.854138742141622</c:v>
                </c:pt>
                <c:pt idx="128">
                  <c:v>12.980957465623709</c:v>
                </c:pt>
                <c:pt idx="129">
                  <c:v>13.107738445640191</c:v>
                </c:pt>
                <c:pt idx="130">
                  <c:v>13.234473461917991</c:v>
                </c:pt>
                <c:pt idx="131">
                  <c:v>13.361154285236125</c:v>
                </c:pt>
                <c:pt idx="132">
                  <c:v>13.487772675807006</c:v>
                </c:pt>
                <c:pt idx="133">
                  <c:v>13.614320381647394</c:v>
                </c:pt>
                <c:pt idx="134">
                  <c:v>13.740789136937389</c:v>
                </c:pt>
                <c:pt idx="135">
                  <c:v>13.867170660365773</c:v>
                </c:pt>
                <c:pt idx="136">
                  <c:v>13.99345665346004</c:v>
                </c:pt>
                <c:pt idx="137">
                  <c:v>14.119638798899382</c:v>
                </c:pt>
                <c:pt idx="138">
                  <c:v>14.245708758808838</c:v>
                </c:pt>
                <c:pt idx="139">
                  <c:v>14.371658173032849</c:v>
                </c:pt>
                <c:pt idx="140">
                  <c:v>14.497478657386296</c:v>
                </c:pt>
                <c:pt idx="141">
                  <c:v>14.623161801881173</c:v>
                </c:pt>
                <c:pt idx="142">
                  <c:v>14.748699168926869</c:v>
                </c:pt>
                <c:pt idx="143">
                  <c:v>14.874082291502052</c:v>
                </c:pt>
                <c:pt idx="144">
                  <c:v>14.999302671296046</c:v>
                </c:pt>
                <c:pt idx="145">
                  <c:v>15.12435177681752</c:v>
                </c:pt>
                <c:pt idx="146">
                  <c:v>15.249221041468193</c:v>
                </c:pt>
                <c:pt idx="147">
                  <c:v>15.373901861579283</c:v>
                </c:pt>
                <c:pt idx="148">
                  <c:v>15.498385594408155</c:v>
                </c:pt>
                <c:pt idx="149">
                  <c:v>15.622663556092695</c:v>
                </c:pt>
                <c:pt idx="150">
                  <c:v>15.746727019560675</c:v>
                </c:pt>
                <c:pt idx="151">
                  <c:v>15.87056721239143</c:v>
                </c:pt>
                <c:pt idx="152">
                  <c:v>15.994175314626819</c:v>
                </c:pt>
                <c:pt idx="153">
                  <c:v>16.117542456528501</c:v>
                </c:pt>
                <c:pt idx="154">
                  <c:v>16.240659716278309</c:v>
                </c:pt>
                <c:pt idx="155">
                  <c:v>16.363518117618316</c:v>
                </c:pt>
                <c:pt idx="156">
                  <c:v>16.486108627427171</c:v>
                </c:pt>
                <c:pt idx="157">
                  <c:v>16.608422153228833</c:v>
                </c:pt>
                <c:pt idx="158">
                  <c:v>16.730449540629944</c:v>
                </c:pt>
                <c:pt idx="159">
                  <c:v>16.852181570681555</c:v>
                </c:pt>
                <c:pt idx="160">
                  <c:v>16.973608957160994</c:v>
                </c:pt>
                <c:pt idx="161">
                  <c:v>17.094722343769124</c:v>
                </c:pt>
                <c:pt idx="162">
                  <c:v>17.215512301238192</c:v>
                </c:pt>
                <c:pt idx="163">
                  <c:v>17.335969324345076</c:v>
                </c:pt>
                <c:pt idx="164">
                  <c:v>17.456083828824411</c:v>
                </c:pt>
                <c:pt idx="165">
                  <c:v>17.575846148175827</c:v>
                </c:pt>
                <c:pt idx="166">
                  <c:v>17.695246530359064</c:v>
                </c:pt>
                <c:pt idx="167">
                  <c:v>17.814275134370398</c:v>
                </c:pt>
                <c:pt idx="168">
                  <c:v>17.932922026693376</c:v>
                </c:pt>
                <c:pt idx="169">
                  <c:v>18.051177177616399</c:v>
                </c:pt>
                <c:pt idx="170">
                  <c:v>18.169030457409132</c:v>
                </c:pt>
                <c:pt idx="171">
                  <c:v>18.286471632349333</c:v>
                </c:pt>
                <c:pt idx="172">
                  <c:v>18.403490360590883</c:v>
                </c:pt>
                <c:pt idx="173">
                  <c:v>18.52007618786341</c:v>
                </c:pt>
                <c:pt idx="174">
                  <c:v>18.63621854299295</c:v>
                </c:pt>
                <c:pt idx="175">
                  <c:v>18.751906733232587</c:v>
                </c:pt>
                <c:pt idx="176">
                  <c:v>18.867129939390988</c:v>
                </c:pt>
                <c:pt idx="177">
                  <c:v>18.981877210745967</c:v>
                </c:pt>
                <c:pt idx="178">
                  <c:v>19.096137459729217</c:v>
                </c:pt>
                <c:pt idx="179">
                  <c:v>19.209899456367229</c:v>
                </c:pt>
                <c:pt idx="180">
                  <c:v>19.323151822462332</c:v>
                </c:pt>
                <c:pt idx="181">
                  <c:v>19.435883025496441</c:v>
                </c:pt>
                <c:pt idx="182">
                  <c:v>19.548081372238716</c:v>
                </c:pt>
                <c:pt idx="183">
                  <c:v>19.659735002036804</c:v>
                </c:pt>
                <c:pt idx="184">
                  <c:v>19.770831879769638</c:v>
                </c:pt>
                <c:pt idx="185">
                  <c:v>19.881359788437912</c:v>
                </c:pt>
                <c:pt idx="186">
                  <c:v>19.991306321366213</c:v>
                </c:pt>
                <c:pt idx="187">
                  <c:v>20.100658873988657</c:v>
                </c:pt>
                <c:pt idx="188">
                  <c:v>20.209404635187241</c:v>
                </c:pt>
                <c:pt idx="189">
                  <c:v>20.317530578149409</c:v>
                </c:pt>
                <c:pt idx="190">
                  <c:v>20.425023450708157</c:v>
                </c:pt>
                <c:pt idx="191">
                  <c:v>20.531869765124672</c:v>
                </c:pt>
                <c:pt idx="192">
                  <c:v>20.638055787269639</c:v>
                </c:pt>
                <c:pt idx="193">
                  <c:v>20.743567525154926</c:v>
                </c:pt>
                <c:pt idx="194">
                  <c:v>20.848390716762914</c:v>
                </c:pt>
                <c:pt idx="195">
                  <c:v>20.952510817115037</c:v>
                </c:pt>
                <c:pt idx="196">
                  <c:v>21.055912984515363</c:v>
                </c:pt>
                <c:pt idx="197">
                  <c:v>21.158582065898138</c:v>
                </c:pt>
                <c:pt idx="198">
                  <c:v>21.260502581200772</c:v>
                </c:pt>
                <c:pt idx="199">
                  <c:v>21.361658706675005</c:v>
                </c:pt>
                <c:pt idx="200">
                  <c:v>21.462034257039345</c:v>
                </c:pt>
                <c:pt idx="201">
                  <c:v>21.56161266636499</c:v>
                </c:pt>
                <c:pt idx="202">
                  <c:v>21.660376967574528</c:v>
                </c:pt>
                <c:pt idx="203">
                  <c:v>21.758309770418965</c:v>
                </c:pt>
                <c:pt idx="204">
                  <c:v>21.855393237781595</c:v>
                </c:pt>
                <c:pt idx="205">
                  <c:v>21.951609060139138</c:v>
                </c:pt>
                <c:pt idx="206">
                  <c:v>22.046938427988387</c:v>
                </c:pt>
                <c:pt idx="207">
                  <c:v>22.141362002022181</c:v>
                </c:pt>
                <c:pt idx="208">
                  <c:v>22.234859880809175</c:v>
                </c:pt>
                <c:pt idx="209">
                  <c:v>22.32741156569886</c:v>
                </c:pt>
                <c:pt idx="210">
                  <c:v>22.418995922633673</c:v>
                </c:pt>
                <c:pt idx="211">
                  <c:v>22.509591140504799</c:v>
                </c:pt>
                <c:pt idx="212">
                  <c:v>22.599174685633979</c:v>
                </c:pt>
                <c:pt idx="213">
                  <c:v>22.68772325190066</c:v>
                </c:pt>
                <c:pt idx="214">
                  <c:v>22.775212705958324</c:v>
                </c:pt>
                <c:pt idx="215">
                  <c:v>22.861618026894508</c:v>
                </c:pt>
                <c:pt idx="216">
                  <c:v>22.9469132395818</c:v>
                </c:pt>
                <c:pt idx="217">
                  <c:v>23.031071340838626</c:v>
                </c:pt>
                <c:pt idx="218">
                  <c:v>23.11406421736255</c:v>
                </c:pt>
                <c:pt idx="219">
                  <c:v>23.195862554209974</c:v>
                </c:pt>
                <c:pt idx="220">
                  <c:v>23.276435732364185</c:v>
                </c:pt>
                <c:pt idx="221">
                  <c:v>23.355751713648747</c:v>
                </c:pt>
                <c:pt idx="222">
                  <c:v>23.433776910889275</c:v>
                </c:pt>
                <c:pt idx="223">
                  <c:v>23.510476040785143</c:v>
                </c:pt>
                <c:pt idx="224">
                  <c:v>23.585811956395659</c:v>
                </c:pt>
                <c:pt idx="225">
                  <c:v>23.659745455438856</c:v>
                </c:pt>
                <c:pt idx="226">
                  <c:v>23.732235059694347</c:v>
                </c:pt>
                <c:pt idx="227">
                  <c:v>23.803236759628358</c:v>
                </c:pt>
                <c:pt idx="228">
                  <c:v>23.872703716822727</c:v>
                </c:pt>
                <c:pt idx="229">
                  <c:v>23.94058591475466</c:v>
                </c:pt>
                <c:pt idx="230">
                  <c:v>24.006829745743755</c:v>
                </c:pt>
                <c:pt idx="231">
                  <c:v>24.07137751816709</c:v>
                </c:pt>
                <c:pt idx="232">
                  <c:v>24.134166862907186</c:v>
                </c:pt>
                <c:pt idx="233">
                  <c:v>24.195130010774861</c:v>
                </c:pt>
                <c:pt idx="234">
                  <c:v>24.254192902294385</c:v>
                </c:pt>
                <c:pt idx="235">
                  <c:v>24.311274076069658</c:v>
                </c:pt>
                <c:pt idx="236">
                  <c:v>24.366283259182079</c:v>
                </c:pt>
                <c:pt idx="237">
                  <c:v>24.419119547932336</c:v>
                </c:pt>
                <c:pt idx="238">
                  <c:v>24.469669011249714</c:v>
                </c:pt>
                <c:pt idx="239">
                  <c:v>24.517801456501566</c:v>
                </c:pt>
                <c:pt idx="240">
                  <c:v>24.563365937450619</c:v>
                </c:pt>
                <c:pt idx="241">
                  <c:v>24.606184292749251</c:v>
                </c:pt>
                <c:pt idx="242">
                  <c:v>24.646041437467094</c:v>
                </c:pt>
                <c:pt idx="243">
                  <c:v>24.682669938404995</c:v>
                </c:pt>
                <c:pt idx="244">
                  <c:v>24.71572361517693</c:v>
                </c:pt>
                <c:pt idx="245">
                  <c:v>24.744727367943526</c:v>
                </c:pt>
                <c:pt idx="246">
                  <c:v>24.768965138806053</c:v>
                </c:pt>
                <c:pt idx="247">
                  <c:v>24.787143988742926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38368"/>
        <c:axId val="140156928"/>
      </c:scatterChart>
      <c:valAx>
        <c:axId val="14013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140156928"/>
        <c:crosses val="autoZero"/>
        <c:crossBetween val="midCat"/>
      </c:valAx>
      <c:valAx>
        <c:axId val="14015692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40138368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calcul</a:t>
            </a:r>
            <a:r>
              <a:rPr lang="fr-FR" baseline="0"/>
              <a:t> supervision</a:t>
            </a:r>
          </a:p>
        </c:rich>
      </c:tx>
      <c:layout>
        <c:manualLayout>
          <c:xMode val="edge"/>
          <c:yMode val="edge"/>
          <c:x val="0.22679907900771118"/>
          <c:y val="1.50915564326174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18746012169738"/>
          <c:y val="0.17016191947013962"/>
          <c:w val="0.78949913589836807"/>
          <c:h val="0.6187205655240490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0.43835541821270096"/>
                  <c:y val="-0.15167964864004677"/>
                </c:manualLayout>
              </c:layout>
              <c:numFmt formatCode="General" sourceLinked="0"/>
            </c:trendlineLbl>
          </c:trendline>
          <c:xVal>
            <c:numRef>
              <c:f>'calcul cuveC'!$O$28:$O$277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cuveC'!$P$28:$P$277</c:f>
              <c:numCache>
                <c:formatCode>#,##0.00</c:formatCode>
                <c:ptCount val="250"/>
                <c:pt idx="0">
                  <c:v>-0.13968467000000001</c:v>
                </c:pt>
                <c:pt idx="1">
                  <c:v>-8.8145360000000006E-2</c:v>
                </c:pt>
                <c:pt idx="2">
                  <c:v>-3.5392090000000015E-2</c:v>
                </c:pt>
                <c:pt idx="3">
                  <c:v>1.8565119999999991E-2</c:v>
                </c:pt>
                <c:pt idx="4">
                  <c:v>7.3716249999999983E-2</c:v>
                </c:pt>
                <c:pt idx="5">
                  <c:v>0.13005127999999994</c:v>
                </c:pt>
                <c:pt idx="6">
                  <c:v>0.18756019000000007</c:v>
                </c:pt>
                <c:pt idx="7">
                  <c:v>0.24623296</c:v>
                </c:pt>
                <c:pt idx="8">
                  <c:v>0.30605956999999995</c:v>
                </c:pt>
                <c:pt idx="9">
                  <c:v>0.36703000000000002</c:v>
                </c:pt>
                <c:pt idx="10">
                  <c:v>0.42913423000000001</c:v>
                </c:pt>
                <c:pt idx="11">
                  <c:v>0.4923622399999999</c:v>
                </c:pt>
                <c:pt idx="12">
                  <c:v>0.55670401000000003</c:v>
                </c:pt>
                <c:pt idx="13">
                  <c:v>0.62214952000000001</c:v>
                </c:pt>
                <c:pt idx="14">
                  <c:v>0.68868874999999985</c:v>
                </c:pt>
                <c:pt idx="15">
                  <c:v>0.75631168000000004</c:v>
                </c:pt>
                <c:pt idx="16">
                  <c:v>0.82500828999999998</c:v>
                </c:pt>
                <c:pt idx="17">
                  <c:v>0.89476855999999994</c:v>
                </c:pt>
                <c:pt idx="18">
                  <c:v>0.96558246999999997</c:v>
                </c:pt>
                <c:pt idx="19">
                  <c:v>1.0374400000000001</c:v>
                </c:pt>
                <c:pt idx="20">
                  <c:v>1.1103311299999998</c:v>
                </c:pt>
                <c:pt idx="21">
                  <c:v>1.18424584</c:v>
                </c:pt>
                <c:pt idx="22">
                  <c:v>1.25917411</c:v>
                </c:pt>
                <c:pt idx="23">
                  <c:v>1.3351059199999999</c:v>
                </c:pt>
                <c:pt idx="24">
                  <c:v>1.4120312500000001</c:v>
                </c:pt>
                <c:pt idx="25">
                  <c:v>1.4899400800000002</c:v>
                </c:pt>
                <c:pt idx="26">
                  <c:v>1.5688223900000002</c:v>
                </c:pt>
                <c:pt idx="27">
                  <c:v>1.6486681600000002</c:v>
                </c:pt>
                <c:pt idx="28">
                  <c:v>1.7294673699999998</c:v>
                </c:pt>
                <c:pt idx="29">
                  <c:v>1.81121</c:v>
                </c:pt>
                <c:pt idx="30">
                  <c:v>1.89388603</c:v>
                </c:pt>
                <c:pt idx="31">
                  <c:v>1.9774854400000001</c:v>
                </c:pt>
                <c:pt idx="32">
                  <c:v>2.0619982100000001</c:v>
                </c:pt>
                <c:pt idx="33">
                  <c:v>2.1474143200000002</c:v>
                </c:pt>
                <c:pt idx="34">
                  <c:v>2.2337237499999998</c:v>
                </c:pt>
                <c:pt idx="35">
                  <c:v>2.3209164799999997</c:v>
                </c:pt>
                <c:pt idx="36">
                  <c:v>2.4089824900000001</c:v>
                </c:pt>
                <c:pt idx="37">
                  <c:v>2.4979117599999996</c:v>
                </c:pt>
                <c:pt idx="38">
                  <c:v>2.5876942700000001</c:v>
                </c:pt>
                <c:pt idx="39">
                  <c:v>2.6783200000000003</c:v>
                </c:pt>
                <c:pt idx="40">
                  <c:v>2.7697789299999998</c:v>
                </c:pt>
                <c:pt idx="41">
                  <c:v>2.8620610399999999</c:v>
                </c:pt>
                <c:pt idx="42">
                  <c:v>2.9551563099999996</c:v>
                </c:pt>
                <c:pt idx="43">
                  <c:v>3.04905472</c:v>
                </c:pt>
                <c:pt idx="44">
                  <c:v>3.14374625</c:v>
                </c:pt>
                <c:pt idx="45">
                  <c:v>3.23922088</c:v>
                </c:pt>
                <c:pt idx="46">
                  <c:v>3.3354685899999996</c:v>
                </c:pt>
                <c:pt idx="47">
                  <c:v>3.4324793599999999</c:v>
                </c:pt>
                <c:pt idx="48">
                  <c:v>3.5302431699999999</c:v>
                </c:pt>
                <c:pt idx="49">
                  <c:v>3.6287499999999997</c:v>
                </c:pt>
                <c:pt idx="50">
                  <c:v>3.7279898299999998</c:v>
                </c:pt>
                <c:pt idx="51">
                  <c:v>3.8279526399999999</c:v>
                </c:pt>
                <c:pt idx="52">
                  <c:v>3.9286284100000004</c:v>
                </c:pt>
                <c:pt idx="53">
                  <c:v>4.0300071199999996</c:v>
                </c:pt>
                <c:pt idx="54">
                  <c:v>4.1320787499999998</c:v>
                </c:pt>
                <c:pt idx="55">
                  <c:v>4.2348332800000001</c:v>
                </c:pt>
                <c:pt idx="56">
                  <c:v>4.3382606899999994</c:v>
                </c:pt>
                <c:pt idx="57">
                  <c:v>4.4423509599999988</c:v>
                </c:pt>
                <c:pt idx="58">
                  <c:v>4.5470940699999991</c:v>
                </c:pt>
                <c:pt idx="59">
                  <c:v>4.6524799999999997</c:v>
                </c:pt>
                <c:pt idx="60">
                  <c:v>4.7584987299999995</c:v>
                </c:pt>
                <c:pt idx="61">
                  <c:v>4.8651402399999997</c:v>
                </c:pt>
                <c:pt idx="62">
                  <c:v>4.97239451</c:v>
                </c:pt>
                <c:pt idx="63">
                  <c:v>5.08025152</c:v>
                </c:pt>
                <c:pt idx="64">
                  <c:v>5.1887012500000003</c:v>
                </c:pt>
                <c:pt idx="65">
                  <c:v>5.2977336799999994</c:v>
                </c:pt>
                <c:pt idx="66">
                  <c:v>5.4073387899999998</c:v>
                </c:pt>
                <c:pt idx="67">
                  <c:v>5.5175065600000002</c:v>
                </c:pt>
                <c:pt idx="68">
                  <c:v>5.6282269699999992</c:v>
                </c:pt>
                <c:pt idx="69">
                  <c:v>5.7394899999999991</c:v>
                </c:pt>
                <c:pt idx="70">
                  <c:v>5.8512856299999996</c:v>
                </c:pt>
                <c:pt idx="71">
                  <c:v>5.9636038399999984</c:v>
                </c:pt>
                <c:pt idx="72">
                  <c:v>6.0764346099999988</c:v>
                </c:pt>
                <c:pt idx="73">
                  <c:v>6.1897679199999995</c:v>
                </c:pt>
                <c:pt idx="74">
                  <c:v>6.3035937500000001</c:v>
                </c:pt>
                <c:pt idx="75">
                  <c:v>6.4179020799999993</c:v>
                </c:pt>
                <c:pt idx="76">
                  <c:v>6.5326828899999994</c:v>
                </c:pt>
                <c:pt idx="77">
                  <c:v>6.6479261599999999</c:v>
                </c:pt>
                <c:pt idx="78">
                  <c:v>6.7636218700000006</c:v>
                </c:pt>
                <c:pt idx="79">
                  <c:v>6.8797600000000001</c:v>
                </c:pt>
                <c:pt idx="80">
                  <c:v>6.9963305300000007</c:v>
                </c:pt>
                <c:pt idx="81">
                  <c:v>7.1133234399999985</c:v>
                </c:pt>
                <c:pt idx="82">
                  <c:v>7.2307287099999993</c:v>
                </c:pt>
                <c:pt idx="83">
                  <c:v>7.3485363199999991</c:v>
                </c:pt>
                <c:pt idx="84">
                  <c:v>7.4667362499999994</c:v>
                </c:pt>
                <c:pt idx="85">
                  <c:v>7.5853184799999989</c:v>
                </c:pt>
                <c:pt idx="86">
                  <c:v>7.7042729899999998</c:v>
                </c:pt>
                <c:pt idx="87">
                  <c:v>7.8235897599999999</c:v>
                </c:pt>
                <c:pt idx="88">
                  <c:v>7.9432587700000008</c:v>
                </c:pt>
                <c:pt idx="89">
                  <c:v>8.063270000000001</c:v>
                </c:pt>
                <c:pt idx="90">
                  <c:v>8.1836134299999994</c:v>
                </c:pt>
                <c:pt idx="91">
                  <c:v>8.3042790400000008</c:v>
                </c:pt>
                <c:pt idx="92">
                  <c:v>8.4252568100000005</c:v>
                </c:pt>
                <c:pt idx="93">
                  <c:v>8.5465367200000006</c:v>
                </c:pt>
                <c:pt idx="94">
                  <c:v>8.66810875</c:v>
                </c:pt>
                <c:pt idx="95">
                  <c:v>8.7899628799999991</c:v>
                </c:pt>
                <c:pt idx="96">
                  <c:v>8.9120890900000003</c:v>
                </c:pt>
                <c:pt idx="97">
                  <c:v>9.0344773599999986</c:v>
                </c:pt>
                <c:pt idx="98">
                  <c:v>9.1571176699999999</c:v>
                </c:pt>
                <c:pt idx="99">
                  <c:v>9.2799999999999994</c:v>
                </c:pt>
                <c:pt idx="100">
                  <c:v>9.4031143299999993</c:v>
                </c:pt>
                <c:pt idx="101">
                  <c:v>9.5264506400000002</c:v>
                </c:pt>
                <c:pt idx="102">
                  <c:v>9.649998909999999</c:v>
                </c:pt>
                <c:pt idx="103">
                  <c:v>9.7737491199999997</c:v>
                </c:pt>
                <c:pt idx="104">
                  <c:v>9.8976912499999994</c:v>
                </c:pt>
                <c:pt idx="105">
                  <c:v>10.02181528</c:v>
                </c:pt>
                <c:pt idx="106">
                  <c:v>10.146111190000001</c:v>
                </c:pt>
                <c:pt idx="107">
                  <c:v>10.27056896</c:v>
                </c:pt>
                <c:pt idx="108">
                  <c:v>10.395178570000001</c:v>
                </c:pt>
                <c:pt idx="109">
                  <c:v>10.51993</c:v>
                </c:pt>
                <c:pt idx="110">
                  <c:v>10.644813230000002</c:v>
                </c:pt>
                <c:pt idx="111">
                  <c:v>10.769818240000001</c:v>
                </c:pt>
                <c:pt idx="112">
                  <c:v>10.894935009999999</c:v>
                </c:pt>
                <c:pt idx="113">
                  <c:v>11.020153519999999</c:v>
                </c:pt>
                <c:pt idx="114">
                  <c:v>11.145463749999999</c:v>
                </c:pt>
                <c:pt idx="115">
                  <c:v>11.270855679999999</c:v>
                </c:pt>
                <c:pt idx="116">
                  <c:v>11.396319289999999</c:v>
                </c:pt>
                <c:pt idx="117">
                  <c:v>11.521844559999998</c:v>
                </c:pt>
                <c:pt idx="118">
                  <c:v>11.647421469999999</c:v>
                </c:pt>
                <c:pt idx="119">
                  <c:v>11.77304</c:v>
                </c:pt>
                <c:pt idx="120">
                  <c:v>11.898690129999999</c:v>
                </c:pt>
                <c:pt idx="121">
                  <c:v>12.024361839999999</c:v>
                </c:pt>
                <c:pt idx="122">
                  <c:v>12.150045110000001</c:v>
                </c:pt>
                <c:pt idx="123">
                  <c:v>12.275729920000002</c:v>
                </c:pt>
                <c:pt idx="124">
                  <c:v>12.401406249999999</c:v>
                </c:pt>
                <c:pt idx="125">
                  <c:v>12.527064080000001</c:v>
                </c:pt>
                <c:pt idx="126">
                  <c:v>12.65269339</c:v>
                </c:pt>
                <c:pt idx="127">
                  <c:v>12.77828416</c:v>
                </c:pt>
                <c:pt idx="128">
                  <c:v>12.903826369999999</c:v>
                </c:pt>
                <c:pt idx="129">
                  <c:v>13.029310000000001</c:v>
                </c:pt>
                <c:pt idx="130">
                  <c:v>13.15472503</c:v>
                </c:pt>
                <c:pt idx="131">
                  <c:v>13.280061440000001</c:v>
                </c:pt>
                <c:pt idx="132">
                  <c:v>13.40530921</c:v>
                </c:pt>
                <c:pt idx="133">
                  <c:v>13.530458320000001</c:v>
                </c:pt>
                <c:pt idx="134">
                  <c:v>13.655498750000001</c:v>
                </c:pt>
                <c:pt idx="135">
                  <c:v>13.780420480000002</c:v>
                </c:pt>
                <c:pt idx="136">
                  <c:v>13.905213490000001</c:v>
                </c:pt>
                <c:pt idx="137">
                  <c:v>14.029867759999998</c:v>
                </c:pt>
                <c:pt idx="138">
                  <c:v>14.154373269999999</c:v>
                </c:pt>
                <c:pt idx="139">
                  <c:v>14.278719999999998</c:v>
                </c:pt>
                <c:pt idx="140">
                  <c:v>14.40289793</c:v>
                </c:pt>
                <c:pt idx="141">
                  <c:v>14.52689704</c:v>
                </c:pt>
                <c:pt idx="142">
                  <c:v>14.650707309999998</c:v>
                </c:pt>
                <c:pt idx="143">
                  <c:v>14.774318719999998</c:v>
                </c:pt>
                <c:pt idx="144">
                  <c:v>14.897721249999998</c:v>
                </c:pt>
                <c:pt idx="145">
                  <c:v>15.02090488</c:v>
                </c:pt>
                <c:pt idx="146">
                  <c:v>15.143859589999998</c:v>
                </c:pt>
                <c:pt idx="147">
                  <c:v>15.266575359999999</c:v>
                </c:pt>
                <c:pt idx="148">
                  <c:v>15.389042170000002</c:v>
                </c:pt>
                <c:pt idx="149">
                  <c:v>15.51125</c:v>
                </c:pt>
                <c:pt idx="150">
                  <c:v>15.633188830000002</c:v>
                </c:pt>
                <c:pt idx="151">
                  <c:v>15.754848639999999</c:v>
                </c:pt>
                <c:pt idx="152">
                  <c:v>15.876219409999999</c:v>
                </c:pt>
                <c:pt idx="153">
                  <c:v>15.997291119999998</c:v>
                </c:pt>
                <c:pt idx="154">
                  <c:v>16.118053749999998</c:v>
                </c:pt>
                <c:pt idx="155">
                  <c:v>16.238497280000001</c:v>
                </c:pt>
                <c:pt idx="156">
                  <c:v>16.35861169</c:v>
                </c:pt>
                <c:pt idx="157">
                  <c:v>16.478386959999998</c:v>
                </c:pt>
                <c:pt idx="158">
                  <c:v>16.597813069999997</c:v>
                </c:pt>
                <c:pt idx="159">
                  <c:v>16.71688</c:v>
                </c:pt>
                <c:pt idx="160">
                  <c:v>16.835577729999997</c:v>
                </c:pt>
                <c:pt idx="161">
                  <c:v>16.953896239999999</c:v>
                </c:pt>
                <c:pt idx="162">
                  <c:v>17.071825509999996</c:v>
                </c:pt>
                <c:pt idx="163">
                  <c:v>17.189355519999996</c:v>
                </c:pt>
                <c:pt idx="164">
                  <c:v>17.306476249999999</c:v>
                </c:pt>
                <c:pt idx="165">
                  <c:v>17.423177679999998</c:v>
                </c:pt>
                <c:pt idx="166">
                  <c:v>17.539449789999995</c:v>
                </c:pt>
                <c:pt idx="167">
                  <c:v>17.65528256</c:v>
                </c:pt>
                <c:pt idx="168">
                  <c:v>17.77066597</c:v>
                </c:pt>
                <c:pt idx="169">
                  <c:v>17.885589999999997</c:v>
                </c:pt>
                <c:pt idx="170">
                  <c:v>18.000044630000001</c:v>
                </c:pt>
                <c:pt idx="171">
                  <c:v>18.114019839999994</c:v>
                </c:pt>
                <c:pt idx="172">
                  <c:v>18.227505609999998</c:v>
                </c:pt>
                <c:pt idx="173">
                  <c:v>18.340491920000002</c:v>
                </c:pt>
                <c:pt idx="174">
                  <c:v>18.45296875</c:v>
                </c:pt>
                <c:pt idx="175">
                  <c:v>18.564926079999999</c:v>
                </c:pt>
                <c:pt idx="176">
                  <c:v>18.676353889999998</c:v>
                </c:pt>
                <c:pt idx="177">
                  <c:v>18.787242159999998</c:v>
                </c:pt>
                <c:pt idx="178">
                  <c:v>18.897580869999995</c:v>
                </c:pt>
                <c:pt idx="179">
                  <c:v>19.007359999999998</c:v>
                </c:pt>
                <c:pt idx="180">
                  <c:v>19.116569529999996</c:v>
                </c:pt>
                <c:pt idx="181">
                  <c:v>19.225199439999997</c:v>
                </c:pt>
                <c:pt idx="182">
                  <c:v>19.333239710000004</c:v>
                </c:pt>
                <c:pt idx="183">
                  <c:v>19.440680319999998</c:v>
                </c:pt>
                <c:pt idx="184">
                  <c:v>19.547511249999999</c:v>
                </c:pt>
                <c:pt idx="185">
                  <c:v>19.653722479999999</c:v>
                </c:pt>
                <c:pt idx="186">
                  <c:v>19.759303990000003</c:v>
                </c:pt>
                <c:pt idx="187">
                  <c:v>19.864245759999999</c:v>
                </c:pt>
                <c:pt idx="188">
                  <c:v>19.968537769999994</c:v>
                </c:pt>
                <c:pt idx="189">
                  <c:v>20.072169999999996</c:v>
                </c:pt>
                <c:pt idx="190">
                  <c:v>20.175132429999998</c:v>
                </c:pt>
                <c:pt idx="191">
                  <c:v>20.277415039999998</c:v>
                </c:pt>
                <c:pt idx="192">
                  <c:v>20.379007810000001</c:v>
                </c:pt>
                <c:pt idx="193">
                  <c:v>20.479900719999996</c:v>
                </c:pt>
                <c:pt idx="194">
                  <c:v>20.580083749999996</c:v>
                </c:pt>
                <c:pt idx="195">
                  <c:v>20.679546879999993</c:v>
                </c:pt>
                <c:pt idx="196">
                  <c:v>20.778280089999999</c:v>
                </c:pt>
                <c:pt idx="197">
                  <c:v>20.876273360000003</c:v>
                </c:pt>
                <c:pt idx="198">
                  <c:v>20.973516669999999</c:v>
                </c:pt>
                <c:pt idx="199">
                  <c:v>21.069999999999997</c:v>
                </c:pt>
                <c:pt idx="200">
                  <c:v>21.165713329999992</c:v>
                </c:pt>
                <c:pt idx="201">
                  <c:v>21.260646640000001</c:v>
                </c:pt>
                <c:pt idx="202">
                  <c:v>21.354789909999997</c:v>
                </c:pt>
                <c:pt idx="203">
                  <c:v>21.448133119999998</c:v>
                </c:pt>
                <c:pt idx="204">
                  <c:v>21.540666249999997</c:v>
                </c:pt>
                <c:pt idx="205">
                  <c:v>21.632379279999999</c:v>
                </c:pt>
                <c:pt idx="206">
                  <c:v>21.72326219</c:v>
                </c:pt>
                <c:pt idx="207">
                  <c:v>21.81330496</c:v>
                </c:pt>
                <c:pt idx="208">
                  <c:v>21.902497569999994</c:v>
                </c:pt>
                <c:pt idx="209">
                  <c:v>21.990829999999999</c:v>
                </c:pt>
                <c:pt idx="210">
                  <c:v>22.078292229999999</c:v>
                </c:pt>
                <c:pt idx="211">
                  <c:v>22.16487424</c:v>
                </c:pt>
                <c:pt idx="212">
                  <c:v>22.250566009999996</c:v>
                </c:pt>
                <c:pt idx="213">
                  <c:v>22.335357519999999</c:v>
                </c:pt>
                <c:pt idx="214">
                  <c:v>22.419238750000002</c:v>
                </c:pt>
                <c:pt idx="215">
                  <c:v>22.50219968</c:v>
                </c:pt>
                <c:pt idx="216">
                  <c:v>22.584230289999997</c:v>
                </c:pt>
                <c:pt idx="217">
                  <c:v>22.665320560000001</c:v>
                </c:pt>
                <c:pt idx="218">
                  <c:v>22.745460470000001</c:v>
                </c:pt>
                <c:pt idx="219">
                  <c:v>22.824639999999999</c:v>
                </c:pt>
                <c:pt idx="220">
                  <c:v>22.902849129999996</c:v>
                </c:pt>
                <c:pt idx="221">
                  <c:v>22.98007784</c:v>
                </c:pt>
                <c:pt idx="222">
                  <c:v>23.056316110000001</c:v>
                </c:pt>
                <c:pt idx="223">
                  <c:v>23.131553919999998</c:v>
                </c:pt>
                <c:pt idx="224">
                  <c:v>23.205781249999998</c:v>
                </c:pt>
                <c:pt idx="225">
                  <c:v>23.278988079999998</c:v>
                </c:pt>
                <c:pt idx="226">
                  <c:v>23.351164390000001</c:v>
                </c:pt>
                <c:pt idx="227">
                  <c:v>23.422300159999995</c:v>
                </c:pt>
                <c:pt idx="228">
                  <c:v>23.492385370000001</c:v>
                </c:pt>
                <c:pt idx="229">
                  <c:v>23.561409999999999</c:v>
                </c:pt>
                <c:pt idx="230">
                  <c:v>23.629364030000001</c:v>
                </c:pt>
                <c:pt idx="231">
                  <c:v>23.696237439999994</c:v>
                </c:pt>
                <c:pt idx="232">
                  <c:v>23.762020209999999</c:v>
                </c:pt>
                <c:pt idx="233">
                  <c:v>23.826702319999999</c:v>
                </c:pt>
                <c:pt idx="234">
                  <c:v>23.890273750000002</c:v>
                </c:pt>
                <c:pt idx="235">
                  <c:v>23.952724479999993</c:v>
                </c:pt>
                <c:pt idx="236">
                  <c:v>24.014044489999996</c:v>
                </c:pt>
                <c:pt idx="237">
                  <c:v>24.074223759999999</c:v>
                </c:pt>
                <c:pt idx="238">
                  <c:v>24.133252269999996</c:v>
                </c:pt>
                <c:pt idx="239">
                  <c:v>24.191120000000002</c:v>
                </c:pt>
                <c:pt idx="240">
                  <c:v>24.247816929999995</c:v>
                </c:pt>
                <c:pt idx="241">
                  <c:v>24.303333039999995</c:v>
                </c:pt>
                <c:pt idx="242">
                  <c:v>24.357658309999994</c:v>
                </c:pt>
                <c:pt idx="243">
                  <c:v>24.410782719999997</c:v>
                </c:pt>
                <c:pt idx="244">
                  <c:v>24.462696250000004</c:v>
                </c:pt>
                <c:pt idx="245">
                  <c:v>24.513388880000001</c:v>
                </c:pt>
                <c:pt idx="246">
                  <c:v>24.56285059</c:v>
                </c:pt>
                <c:pt idx="247">
                  <c:v>24.61107136</c:v>
                </c:pt>
                <c:pt idx="248">
                  <c:v>24.658041170000001</c:v>
                </c:pt>
                <c:pt idx="249">
                  <c:v>24.703749999999996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58784"/>
        <c:axId val="94760960"/>
      </c:scatterChart>
      <c:valAx>
        <c:axId val="94758784"/>
        <c:scaling>
          <c:orientation val="minMax"/>
          <c:max val="3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94760960"/>
        <c:crosses val="autoZero"/>
        <c:crossBetween val="midCat"/>
      </c:valAx>
      <c:valAx>
        <c:axId val="9476096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9475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5662101579783412E-2"/>
          <c:y val="0.83324459870400736"/>
          <c:w val="0.26084283976313827"/>
          <c:h val="0.146254836090369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poids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Jeanjx calcul KG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cuveC'!$T$28:$T$277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  <c:pt idx="230">
                  <c:v>2.3099999999999947</c:v>
                </c:pt>
                <c:pt idx="231">
                  <c:v>2.3199999999999945</c:v>
                </c:pt>
                <c:pt idx="232">
                  <c:v>2.3299999999999943</c:v>
                </c:pt>
                <c:pt idx="233">
                  <c:v>2.3399999999999941</c:v>
                </c:pt>
                <c:pt idx="234">
                  <c:v>2.3499999999999939</c:v>
                </c:pt>
                <c:pt idx="235">
                  <c:v>2.3599999999999937</c:v>
                </c:pt>
                <c:pt idx="236">
                  <c:v>2.3699999999999934</c:v>
                </c:pt>
                <c:pt idx="237">
                  <c:v>2.3799999999999932</c:v>
                </c:pt>
                <c:pt idx="238">
                  <c:v>2.389999999999993</c:v>
                </c:pt>
                <c:pt idx="239">
                  <c:v>2.3999999999999928</c:v>
                </c:pt>
                <c:pt idx="240">
                  <c:v>2.4099999999999926</c:v>
                </c:pt>
                <c:pt idx="241">
                  <c:v>2.4199999999999924</c:v>
                </c:pt>
                <c:pt idx="242">
                  <c:v>2.4299999999999922</c:v>
                </c:pt>
                <c:pt idx="243">
                  <c:v>2.439999999999992</c:v>
                </c:pt>
                <c:pt idx="244">
                  <c:v>2.4499999999999917</c:v>
                </c:pt>
                <c:pt idx="245">
                  <c:v>2.4599999999999915</c:v>
                </c:pt>
                <c:pt idx="246">
                  <c:v>2.4699999999999913</c:v>
                </c:pt>
                <c:pt idx="247">
                  <c:v>2.4799999999999911</c:v>
                </c:pt>
                <c:pt idx="248">
                  <c:v>2.4899999999999909</c:v>
                </c:pt>
                <c:pt idx="249">
                  <c:v>2.4999999999999907</c:v>
                </c:pt>
              </c:numCache>
            </c:numRef>
          </c:xVal>
          <c:yVal>
            <c:numRef>
              <c:f>'calcul cuveC'!$U$28:$U$277</c:f>
              <c:numCache>
                <c:formatCode>#,##0.0</c:formatCode>
                <c:ptCount val="250"/>
                <c:pt idx="0">
                  <c:v>9.0455325508296713</c:v>
                </c:pt>
                <c:pt idx="1">
                  <c:v>25.696997206830321</c:v>
                </c:pt>
                <c:pt idx="2">
                  <c:v>47.352009420234943</c:v>
                </c:pt>
                <c:pt idx="3">
                  <c:v>73.07374950778582</c:v>
                </c:pt>
                <c:pt idx="4">
                  <c:v>102.31647185134342</c:v>
                </c:pt>
                <c:pt idx="5">
                  <c:v>134.7089910289456</c:v>
                </c:pt>
                <c:pt idx="6">
                  <c:v>169.9765835258128</c:v>
                </c:pt>
                <c:pt idx="7">
                  <c:v>207.90462170813205</c:v>
                </c:pt>
                <c:pt idx="8">
                  <c:v>248.3189685528647</c:v>
                </c:pt>
                <c:pt idx="9">
                  <c:v>291.07432825897922</c:v>
                </c:pt>
                <c:pt idx="10">
                  <c:v>336.04682253329736</c:v>
                </c:pt>
                <c:pt idx="11">
                  <c:v>383.12900229445887</c:v>
                </c:pt>
                <c:pt idx="12">
                  <c:v>432.22635334901122</c:v>
                </c:pt>
                <c:pt idx="13">
                  <c:v>483.25476489494361</c:v>
                </c:pt>
                <c:pt idx="14">
                  <c:v>536.13864393912775</c:v>
                </c:pt>
                <c:pt idx="15">
                  <c:v>590.80947769145291</c:v>
                </c:pt>
                <c:pt idx="16">
                  <c:v>647.20471550537104</c:v>
                </c:pt>
                <c:pt idx="17">
                  <c:v>705.26688429882711</c:v>
                </c:pt>
                <c:pt idx="18">
                  <c:v>764.94287815756809</c:v>
                </c:pt>
                <c:pt idx="19">
                  <c:v>826.18338026954837</c:v>
                </c:pt>
                <c:pt idx="20">
                  <c:v>888.94238702203234</c:v>
                </c:pt>
                <c:pt idx="21">
                  <c:v>953.17681210443527</c:v>
                </c:pt>
                <c:pt idx="22">
                  <c:v>1018.8461540707059</c:v>
                </c:pt>
                <c:pt idx="23">
                  <c:v>1085.9122148191489</c:v>
                </c:pt>
                <c:pt idx="24">
                  <c:v>1154.3388593538168</c:v>
                </c:pt>
                <c:pt idx="25">
                  <c:v>1224.0918093334333</c:v>
                </c:pt>
                <c:pt idx="26">
                  <c:v>1295.1384645143971</c:v>
                </c:pt>
                <c:pt idx="27">
                  <c:v>1367.4477474056857</c:v>
                </c:pt>
                <c:pt idx="28">
                  <c:v>1440.9899673809355</c:v>
                </c:pt>
                <c:pt idx="29">
                  <c:v>1515.7367012105831</c:v>
                </c:pt>
                <c:pt idx="30">
                  <c:v>1591.6606875378541</c:v>
                </c:pt>
                <c:pt idx="31">
                  <c:v>1668.7357332646561</c:v>
                </c:pt>
                <c:pt idx="32">
                  <c:v>1746.9366301652199</c:v>
                </c:pt>
                <c:pt idx="33">
                  <c:v>1826.2390803273402</c:v>
                </c:pt>
                <c:pt idx="34">
                  <c:v>1906.6196292487857</c:v>
                </c:pt>
                <c:pt idx="35">
                  <c:v>1988.0556056016089</c:v>
                </c:pt>
                <c:pt idx="36">
                  <c:v>2070.5250668286149</c:v>
                </c:pt>
                <c:pt idx="37">
                  <c:v>2154.0067498610119</c:v>
                </c:pt>
                <c:pt idx="38">
                  <c:v>2238.4800263495858</c:v>
                </c:pt>
                <c:pt idx="39">
                  <c:v>2323.9248618876927</c:v>
                </c:pt>
                <c:pt idx="40">
                  <c:v>2410.321778776417</c:v>
                </c:pt>
                <c:pt idx="41">
                  <c:v>2497.6518219426202</c:v>
                </c:pt>
                <c:pt idx="42">
                  <c:v>2585.896527671825</c:v>
                </c:pt>
                <c:pt idx="43">
                  <c:v>2675.0378948611483</c:v>
                </c:pt>
                <c:pt idx="44">
                  <c:v>2765.0583585344384</c:v>
                </c:pt>
                <c:pt idx="45">
                  <c:v>2855.9407653933426</c:v>
                </c:pt>
                <c:pt idx="46">
                  <c:v>2947.6683512051145</c:v>
                </c:pt>
                <c:pt idx="47">
                  <c:v>3040.224719851321</c:v>
                </c:pt>
                <c:pt idx="48">
                  <c:v>3133.5938238817489</c:v>
                </c:pt>
                <c:pt idx="49">
                  <c:v>3227.7599464353111</c:v>
                </c:pt>
                <c:pt idx="50">
                  <c:v>3322.707684404978</c:v>
                </c:pt>
                <c:pt idx="51">
                  <c:v>3418.4219327369728</c:v>
                </c:pt>
                <c:pt idx="52">
                  <c:v>3514.8878697661257</c:v>
                </c:pt>
                <c:pt idx="53">
                  <c:v>3612.0909434994023</c:v>
                </c:pt>
                <c:pt idx="54">
                  <c:v>3710.0168587686476</c:v>
                </c:pt>
                <c:pt idx="55">
                  <c:v>3808.6515651813916</c:v>
                </c:pt>
                <c:pt idx="56">
                  <c:v>3907.9812458055771</c:v>
                </c:pt>
                <c:pt idx="57">
                  <c:v>4007.9923065303001</c:v>
                </c:pt>
                <c:pt idx="58">
                  <c:v>4108.67136605</c:v>
                </c:pt>
                <c:pt idx="59">
                  <c:v>4210.0052464245655</c:v>
                </c:pt>
                <c:pt idx="60">
                  <c:v>4311.9809641720767</c:v>
                </c:pt>
                <c:pt idx="61">
                  <c:v>4414.5857218548344</c:v>
                </c:pt>
                <c:pt idx="62">
                  <c:v>4517.8069001227605</c:v>
                </c:pt>
                <c:pt idx="63">
                  <c:v>4621.6320501814389</c:v>
                </c:pt>
                <c:pt idx="64">
                  <c:v>4726.0488866548194</c:v>
                </c:pt>
                <c:pt idx="65">
                  <c:v>4831.0452808151267</c:v>
                </c:pt>
                <c:pt idx="66">
                  <c:v>4936.6092541548278</c:v>
                </c:pt>
                <c:pt idx="67">
                  <c:v>5042.7289722775249</c:v>
                </c:pt>
                <c:pt idx="68">
                  <c:v>5149.3927390865128</c:v>
                </c:pt>
                <c:pt idx="69">
                  <c:v>5256.5889912514613</c:v>
                </c:pt>
                <c:pt idx="70">
                  <c:v>5364.3062929350781</c:v>
                </c:pt>
                <c:pt idx="71">
                  <c:v>5472.533330763179</c:v>
                </c:pt>
                <c:pt idx="72">
                  <c:v>5581.2589090226993</c:v>
                </c:pt>
                <c:pt idx="73">
                  <c:v>5690.4719450734074</c:v>
                </c:pt>
                <c:pt idx="74">
                  <c:v>5800.1614649600961</c:v>
                </c:pt>
                <c:pt idx="75">
                  <c:v>5910.3165992129707</c:v>
                </c:pt>
                <c:pt idx="76">
                  <c:v>6020.9265788249068</c:v>
                </c:pt>
                <c:pt idx="77">
                  <c:v>6131.9807313949232</c:v>
                </c:pt>
                <c:pt idx="78">
                  <c:v>6243.4684774280713</c:v>
                </c:pt>
                <c:pt idx="79">
                  <c:v>6355.3793267825022</c:v>
                </c:pt>
                <c:pt idx="80">
                  <c:v>6467.7028752552224</c:v>
                </c:pt>
                <c:pt idx="81">
                  <c:v>6580.4288012984562</c:v>
                </c:pt>
                <c:pt idx="82">
                  <c:v>6693.5468628592216</c:v>
                </c:pt>
                <c:pt idx="83">
                  <c:v>6807.0468943350588</c:v>
                </c:pt>
                <c:pt idx="84">
                  <c:v>6920.9188036394053</c:v>
                </c:pt>
                <c:pt idx="85">
                  <c:v>7035.1525693704552</c:v>
                </c:pt>
                <c:pt idx="86">
                  <c:v>7149.7382380777553</c:v>
                </c:pt>
                <c:pt idx="87">
                  <c:v>7264.6659216210901</c:v>
                </c:pt>
                <c:pt idx="88">
                  <c:v>7379.9257946166272</c:v>
                </c:pt>
                <c:pt idx="89">
                  <c:v>7495.5080919654529</c:v>
                </c:pt>
                <c:pt idx="90">
                  <c:v>7611.4031064600495</c:v>
                </c:pt>
                <c:pt idx="91">
                  <c:v>7727.6011864644015</c:v>
                </c:pt>
                <c:pt idx="92">
                  <c:v>7844.0927336637633</c:v>
                </c:pt>
                <c:pt idx="93">
                  <c:v>7960.8682008802407</c:v>
                </c:pt>
                <c:pt idx="94">
                  <c:v>8077.9180899506036</c:v>
                </c:pt>
                <c:pt idx="95">
                  <c:v>8195.2329496629627</c:v>
                </c:pt>
                <c:pt idx="96">
                  <c:v>8312.8033737490005</c:v>
                </c:pt>
                <c:pt idx="97">
                  <c:v>8430.6199989287688</c:v>
                </c:pt>
                <c:pt idx="98">
                  <c:v>8548.6735030051259</c:v>
                </c:pt>
                <c:pt idx="99">
                  <c:v>8666.9546030049733</c:v>
                </c:pt>
                <c:pt idx="100">
                  <c:v>8785.4540533647814</c:v>
                </c:pt>
                <c:pt idx="101">
                  <c:v>8904.1626441577391</c:v>
                </c:pt>
                <c:pt idx="102">
                  <c:v>9023.0711993602617</c:v>
                </c:pt>
                <c:pt idx="103">
                  <c:v>9142.1705751554655</c:v>
                </c:pt>
                <c:pt idx="104">
                  <c:v>9261.4516582714514</c:v>
                </c:pt>
                <c:pt idx="105">
                  <c:v>9380.9053643523057</c:v>
                </c:pt>
                <c:pt idx="106">
                  <c:v>9500.5226363597285</c:v>
                </c:pt>
                <c:pt idx="107">
                  <c:v>9620.2944430034386</c:v>
                </c:pt>
                <c:pt idx="108">
                  <c:v>9740.211777198414</c:v>
                </c:pt>
                <c:pt idx="109">
                  <c:v>9860.2656545472018</c:v>
                </c:pt>
                <c:pt idx="110">
                  <c:v>9980.4471118455076</c:v>
                </c:pt>
                <c:pt idx="111">
                  <c:v>10100.747205609474</c:v>
                </c:pt>
                <c:pt idx="112">
                  <c:v>10221.157010622877</c:v>
                </c:pt>
                <c:pt idx="113">
                  <c:v>10341.667618502828</c:v>
                </c:pt>
                <c:pt idx="114">
                  <c:v>10462.270136282263</c:v>
                </c:pt>
                <c:pt idx="115">
                  <c:v>10582.95568500785</c:v>
                </c:pt>
                <c:pt idx="116">
                  <c:v>10703.715398351811</c:v>
                </c:pt>
                <c:pt idx="117">
                  <c:v>10824.540421236194</c:v>
                </c:pt>
                <c:pt idx="118">
                  <c:v>10945.421908468234</c:v>
                </c:pt>
                <c:pt idx="119">
                  <c:v>11066.351023385432</c:v>
                </c:pt>
                <c:pt idx="120">
                  <c:v>11187.318936508942</c:v>
                </c:pt>
                <c:pt idx="121">
                  <c:v>11308.316824204005</c:v>
                </c:pt>
                <c:pt idx="122">
                  <c:v>11429.335867346033</c:v>
                </c:pt>
                <c:pt idx="123">
                  <c:v>11550.367249991128</c:v>
                </c:pt>
                <c:pt idx="124">
                  <c:v>11671.402158049639</c:v>
                </c:pt>
                <c:pt idx="125">
                  <c:v>11792.431777961547</c:v>
                </c:pt>
                <c:pt idx="126">
                  <c:v>11913.44729537236</c:v>
                </c:pt>
                <c:pt idx="127">
                  <c:v>12034.439893808232</c:v>
                </c:pt>
                <c:pt idx="128">
                  <c:v>12155.400753349035</c:v>
                </c:pt>
                <c:pt idx="129">
                  <c:v>12276.321049298054</c:v>
                </c:pt>
                <c:pt idx="130">
                  <c:v>12397.191950847093</c:v>
                </c:pt>
                <c:pt idx="131">
                  <c:v>12518.00461973557</c:v>
                </c:pt>
                <c:pt idx="132">
                  <c:v>12638.750208902371</c:v>
                </c:pt>
                <c:pt idx="133">
                  <c:v>12759.419861129083</c:v>
                </c:pt>
                <c:pt idx="134">
                  <c:v>12880.004707673252</c:v>
                </c:pt>
                <c:pt idx="135">
                  <c:v>13000.495866890282</c:v>
                </c:pt>
                <c:pt idx="136">
                  <c:v>13120.884442842584</c:v>
                </c:pt>
                <c:pt idx="137">
                  <c:v>13241.161523894509</c:v>
                </c:pt>
                <c:pt idx="138">
                  <c:v>13361.318181291628</c:v>
                </c:pt>
                <c:pt idx="139">
                  <c:v>13481.345467722842</c:v>
                </c:pt>
                <c:pt idx="140">
                  <c:v>13601.234415863701</c:v>
                </c:pt>
                <c:pt idx="141">
                  <c:v>13720.976036899519</c:v>
                </c:pt>
                <c:pt idx="142">
                  <c:v>13840.561319026405</c:v>
                </c:pt>
                <c:pt idx="143">
                  <c:v>13959.981225928732</c:v>
                </c:pt>
                <c:pt idx="144">
                  <c:v>14079.226695231147</c:v>
                </c:pt>
                <c:pt idx="145">
                  <c:v>14198.288636923347</c:v>
                </c:pt>
                <c:pt idx="146">
                  <c:v>14317.157931755775</c:v>
                </c:pt>
                <c:pt idx="147">
                  <c:v>14435.825429604232</c:v>
                </c:pt>
                <c:pt idx="148">
                  <c:v>14554.281947801363</c:v>
                </c:pt>
                <c:pt idx="149">
                  <c:v>14672.51826943292</c:v>
                </c:pt>
                <c:pt idx="150">
                  <c:v>14790.525141596576</c:v>
                </c:pt>
                <c:pt idx="151">
                  <c:v>14908.293273620962</c:v>
                </c:pt>
                <c:pt idx="152">
                  <c:v>15025.813335242541</c:v>
                </c:pt>
                <c:pt idx="153">
                  <c:v>15143.075954737684</c:v>
                </c:pt>
                <c:pt idx="154">
                  <c:v>15260.071717007415</c:v>
                </c:pt>
                <c:pt idx="155">
                  <c:v>15376.791161611915</c:v>
                </c:pt>
                <c:pt idx="156">
                  <c:v>15493.224780751943</c:v>
                </c:pt>
                <c:pt idx="157">
                  <c:v>15609.363017193944</c:v>
                </c:pt>
                <c:pt idx="158">
                  <c:v>15725.196262135718</c:v>
                </c:pt>
                <c:pt idx="159">
                  <c:v>15840.714853009154</c:v>
                </c:pt>
                <c:pt idx="160">
                  <c:v>15955.909071216336</c:v>
                </c:pt>
                <c:pt idx="161">
                  <c:v>16070.769139795277</c:v>
                </c:pt>
                <c:pt idx="162">
                  <c:v>16185.285221011152</c:v>
                </c:pt>
                <c:pt idx="163">
                  <c:v>16299.44741386874</c:v>
                </c:pt>
                <c:pt idx="164">
                  <c:v>16413.245751541479</c:v>
                </c:pt>
                <c:pt idx="165">
                  <c:v>16526.670198712327</c:v>
                </c:pt>
                <c:pt idx="166">
                  <c:v>16639.710648821267</c:v>
                </c:pt>
                <c:pt idx="167">
                  <c:v>16752.356921213915</c:v>
                </c:pt>
                <c:pt idx="168">
                  <c:v>16864.598758185497</c:v>
                </c:pt>
                <c:pt idx="169">
                  <c:v>16976.425821913868</c:v>
                </c:pt>
                <c:pt idx="170">
                  <c:v>17087.827691275019</c:v>
                </c:pt>
                <c:pt idx="171">
                  <c:v>17198.793858533936</c:v>
                </c:pt>
                <c:pt idx="172">
                  <c:v>17309.313725903292</c:v>
                </c:pt>
                <c:pt idx="173">
                  <c:v>17419.376601961743</c:v>
                </c:pt>
                <c:pt idx="174">
                  <c:v>17528.971697923338</c:v>
                </c:pt>
                <c:pt idx="175">
                  <c:v>17638.088123748519</c:v>
                </c:pt>
                <c:pt idx="176">
                  <c:v>17746.71488408689</c:v>
                </c:pt>
                <c:pt idx="177">
                  <c:v>17854.840874040907</c:v>
                </c:pt>
                <c:pt idx="178">
                  <c:v>17962.454874738993</c:v>
                </c:pt>
                <c:pt idx="179">
                  <c:v>18069.545548705588</c:v>
                </c:pt>
                <c:pt idx="180">
                  <c:v>18176.101435014738</c:v>
                </c:pt>
                <c:pt idx="181">
                  <c:v>18282.110944212771</c:v>
                </c:pt>
                <c:pt idx="182">
                  <c:v>18387.562352994351</c:v>
                </c:pt>
                <c:pt idx="183">
                  <c:v>18492.443798614997</c:v>
                </c:pt>
                <c:pt idx="184">
                  <c:v>18596.743273021741</c:v>
                </c:pt>
                <c:pt idx="185">
                  <c:v>18700.448616682002</c:v>
                </c:pt>
                <c:pt idx="186">
                  <c:v>18803.547512089041</c:v>
                </c:pt>
                <c:pt idx="187">
                  <c:v>18906.027476920495</c:v>
                </c:pt>
                <c:pt idx="188">
                  <c:v>19007.875856824481</c:v>
                </c:pt>
                <c:pt idx="189">
                  <c:v>19109.079817805108</c:v>
                </c:pt>
                <c:pt idx="190">
                  <c:v>19209.626338177197</c:v>
                </c:pt>
                <c:pt idx="191">
                  <c:v>19309.502200056577</c:v>
                </c:pt>
                <c:pt idx="192">
                  <c:v>19408.693980349599</c:v>
                </c:pt>
                <c:pt idx="193">
                  <c:v>19507.188041201611</c:v>
                </c:pt>
                <c:pt idx="194">
                  <c:v>19604.970519860475</c:v>
                </c:pt>
                <c:pt idx="195">
                  <c:v>19702.027317906406</c:v>
                </c:pt>
                <c:pt idx="196">
                  <c:v>19798.344089794791</c:v>
                </c:pt>
                <c:pt idx="197">
                  <c:v>19893.906230652694</c:v>
                </c:pt>
                <c:pt idx="198">
                  <c:v>19988.698863263679</c:v>
                </c:pt>
                <c:pt idx="199">
                  <c:v>20082.70682416833</c:v>
                </c:pt>
                <c:pt idx="200">
                  <c:v>20175.914648799684</c:v>
                </c:pt>
                <c:pt idx="201">
                  <c:v>20268.306555563795</c:v>
                </c:pt>
                <c:pt idx="202">
                  <c:v>20359.866428764992</c:v>
                </c:pt>
                <c:pt idx="203">
                  <c:v>20450.577800263756</c:v>
                </c:pt>
                <c:pt idx="204">
                  <c:v>20540.423829741107</c:v>
                </c:pt>
                <c:pt idx="205">
                  <c:v>20629.387283428219</c:v>
                </c:pt>
                <c:pt idx="206">
                  <c:v>20717.450511141611</c:v>
                </c:pt>
                <c:pt idx="207">
                  <c:v>20804.595421443839</c:v>
                </c:pt>
                <c:pt idx="208">
                  <c:v>20890.803454725159</c:v>
                </c:pt>
                <c:pt idx="209">
                  <c:v>20976.055553974231</c:v>
                </c:pt>
                <c:pt idx="210">
                  <c:v>21060.332132972861</c:v>
                </c:pt>
                <c:pt idx="211">
                  <c:v>21143.613041612083</c:v>
                </c:pt>
                <c:pt idx="212">
                  <c:v>21225.877527981764</c:v>
                </c:pt>
                <c:pt idx="213">
                  <c:v>21307.104196833363</c:v>
                </c:pt>
                <c:pt idx="214">
                  <c:v>21387.270963952647</c:v>
                </c:pt>
                <c:pt idx="215">
                  <c:v>21466.35500590477</c:v>
                </c:pt>
                <c:pt idx="216">
                  <c:v>21544.332704524822</c:v>
                </c:pt>
                <c:pt idx="217">
                  <c:v>21621.179585419861</c:v>
                </c:pt>
                <c:pt idx="218">
                  <c:v>21696.870249618649</c:v>
                </c:pt>
                <c:pt idx="219">
                  <c:v>21771.378297347783</c:v>
                </c:pt>
                <c:pt idx="220">
                  <c:v>21844.676242719954</c:v>
                </c:pt>
                <c:pt idx="221">
                  <c:v>21916.735417882577</c:v>
                </c:pt>
                <c:pt idx="222">
                  <c:v>21987.525864880405</c:v>
                </c:pt>
                <c:pt idx="223">
                  <c:v>22057.016213117808</c:v>
                </c:pt>
                <c:pt idx="224">
                  <c:v>22125.173539842799</c:v>
                </c:pt>
                <c:pt idx="225">
                  <c:v>22191.963210486196</c:v>
                </c:pt>
                <c:pt idx="226">
                  <c:v>22257.348694934502</c:v>
                </c:pt>
                <c:pt idx="227">
                  <c:v>22321.291354837616</c:v>
                </c:pt>
                <c:pt idx="228">
                  <c:v>22383.750195773002</c:v>
                </c:pt>
                <c:pt idx="229">
                  <c:v>22444.681576393185</c:v>
                </c:pt>
                <c:pt idx="230">
                  <c:v>22504.038864409304</c:v>
                </c:pt>
                <c:pt idx="231">
                  <c:v>22561.772026168925</c:v>
                </c:pt>
                <c:pt idx="232">
                  <c:v>22617.827132308656</c:v>
                </c:pt>
                <c:pt idx="233">
                  <c:v>22672.145755946553</c:v>
                </c:pt>
                <c:pt idx="234">
                  <c:v>22724.664231255356</c:v>
                </c:pt>
                <c:pt idx="235">
                  <c:v>22775.312727624099</c:v>
                </c:pt>
                <c:pt idx="236">
                  <c:v>22824.014075652984</c:v>
                </c:pt>
                <c:pt idx="237">
                  <c:v>22870.682251960996</c:v>
                </c:pt>
                <c:pt idx="238">
                  <c:v>22915.22038315484</c:v>
                </c:pt>
                <c:pt idx="239">
                  <c:v>22957.518052192088</c:v>
                </c:pt>
                <c:pt idx="240">
                  <c:v>22997.447557126212</c:v>
                </c:pt>
                <c:pt idx="241">
                  <c:v>23034.858529559147</c:v>
                </c:pt>
                <c:pt idx="242">
                  <c:v>23069.569848816362</c:v>
                </c:pt>
                <c:pt idx="243">
                  <c:v>23101.356795300482</c:v>
                </c:pt>
                <c:pt idx="244">
                  <c:v>23129.929063815893</c:v>
                </c:pt>
                <c:pt idx="245">
                  <c:v>23154.888976957187</c:v>
                </c:pt>
                <c:pt idx="246">
                  <c:v>23175.63817232817</c:v>
                </c:pt>
                <c:pt idx="247">
                  <c:v>23191.097824737077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supervision KG</c:v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'calcul cuveC'!$T$28:$T$277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  <c:pt idx="230">
                  <c:v>2.3099999999999947</c:v>
                </c:pt>
                <c:pt idx="231">
                  <c:v>2.3199999999999945</c:v>
                </c:pt>
                <c:pt idx="232">
                  <c:v>2.3299999999999943</c:v>
                </c:pt>
                <c:pt idx="233">
                  <c:v>2.3399999999999941</c:v>
                </c:pt>
                <c:pt idx="234">
                  <c:v>2.3499999999999939</c:v>
                </c:pt>
                <c:pt idx="235">
                  <c:v>2.3599999999999937</c:v>
                </c:pt>
                <c:pt idx="236">
                  <c:v>2.3699999999999934</c:v>
                </c:pt>
                <c:pt idx="237">
                  <c:v>2.3799999999999932</c:v>
                </c:pt>
                <c:pt idx="238">
                  <c:v>2.389999999999993</c:v>
                </c:pt>
                <c:pt idx="239">
                  <c:v>2.3999999999999928</c:v>
                </c:pt>
                <c:pt idx="240">
                  <c:v>2.4099999999999926</c:v>
                </c:pt>
                <c:pt idx="241">
                  <c:v>2.4199999999999924</c:v>
                </c:pt>
                <c:pt idx="242">
                  <c:v>2.4299999999999922</c:v>
                </c:pt>
                <c:pt idx="243">
                  <c:v>2.439999999999992</c:v>
                </c:pt>
                <c:pt idx="244">
                  <c:v>2.4499999999999917</c:v>
                </c:pt>
                <c:pt idx="245">
                  <c:v>2.4599999999999915</c:v>
                </c:pt>
                <c:pt idx="246">
                  <c:v>2.4699999999999913</c:v>
                </c:pt>
                <c:pt idx="247">
                  <c:v>2.4799999999999911</c:v>
                </c:pt>
                <c:pt idx="248">
                  <c:v>2.4899999999999909</c:v>
                </c:pt>
                <c:pt idx="249">
                  <c:v>2.4999999999999907</c:v>
                </c:pt>
              </c:numCache>
            </c:numRef>
          </c:xVal>
          <c:yVal>
            <c:numRef>
              <c:f>'calcul cuveC'!$V$28:$V$277</c:f>
              <c:numCache>
                <c:formatCode>#,##0.0</c:formatCode>
                <c:ptCount val="250"/>
                <c:pt idx="0">
                  <c:v>-114.5414294</c:v>
                </c:pt>
                <c:pt idx="1">
                  <c:v>-72.279195200000004</c:v>
                </c:pt>
                <c:pt idx="2">
                  <c:v>-29.021513800000012</c:v>
                </c:pt>
                <c:pt idx="3">
                  <c:v>15.22339839999999</c:v>
                </c:pt>
                <c:pt idx="4">
                  <c:v>60.447324999999985</c:v>
                </c:pt>
                <c:pt idx="5">
                  <c:v>106.64204959999994</c:v>
                </c:pt>
                <c:pt idx="6">
                  <c:v>153.79935580000003</c:v>
                </c:pt>
                <c:pt idx="7">
                  <c:v>201.91102719999998</c:v>
                </c:pt>
                <c:pt idx="8">
                  <c:v>250.96884739999996</c:v>
                </c:pt>
                <c:pt idx="9">
                  <c:v>300.96460000000002</c:v>
                </c:pt>
                <c:pt idx="10">
                  <c:v>351.89006860000001</c:v>
                </c:pt>
                <c:pt idx="11">
                  <c:v>403.73703679999988</c:v>
                </c:pt>
                <c:pt idx="12">
                  <c:v>456.49728820000001</c:v>
                </c:pt>
                <c:pt idx="13">
                  <c:v>510.16260640000002</c:v>
                </c:pt>
                <c:pt idx="14">
                  <c:v>564.72477499999979</c:v>
                </c:pt>
                <c:pt idx="15">
                  <c:v>620.1755776</c:v>
                </c:pt>
                <c:pt idx="16">
                  <c:v>676.50679779999996</c:v>
                </c:pt>
                <c:pt idx="17">
                  <c:v>733.71021919999998</c:v>
                </c:pt>
                <c:pt idx="18">
                  <c:v>791.77762539999992</c:v>
                </c:pt>
                <c:pt idx="19">
                  <c:v>850.70079999999996</c:v>
                </c:pt>
                <c:pt idx="20">
                  <c:v>910.47152659999983</c:v>
                </c:pt>
                <c:pt idx="21">
                  <c:v>971.08158879999996</c:v>
                </c:pt>
                <c:pt idx="22">
                  <c:v>1032.5227702</c:v>
                </c:pt>
                <c:pt idx="23">
                  <c:v>1094.7868543999998</c:v>
                </c:pt>
                <c:pt idx="24">
                  <c:v>1157.8656249999999</c:v>
                </c:pt>
                <c:pt idx="25">
                  <c:v>1221.7508656000002</c:v>
                </c:pt>
                <c:pt idx="26">
                  <c:v>1286.4343598</c:v>
                </c:pt>
                <c:pt idx="27">
                  <c:v>1351.9078912</c:v>
                </c:pt>
                <c:pt idx="28">
                  <c:v>1418.1632433999998</c:v>
                </c:pt>
                <c:pt idx="29">
                  <c:v>1485.1922</c:v>
                </c:pt>
                <c:pt idx="30">
                  <c:v>1552.9865445999999</c:v>
                </c:pt>
                <c:pt idx="31">
                  <c:v>1621.5380608</c:v>
                </c:pt>
                <c:pt idx="32">
                  <c:v>1690.8385322000001</c:v>
                </c:pt>
                <c:pt idx="33">
                  <c:v>1760.8797424000002</c:v>
                </c:pt>
                <c:pt idx="34">
                  <c:v>1831.6534749999996</c:v>
                </c:pt>
                <c:pt idx="35">
                  <c:v>1903.1515135999998</c:v>
                </c:pt>
                <c:pt idx="36">
                  <c:v>1975.3656417999998</c:v>
                </c:pt>
                <c:pt idx="37">
                  <c:v>2048.2876431999994</c:v>
                </c:pt>
                <c:pt idx="38">
                  <c:v>2121.9093014</c:v>
                </c:pt>
                <c:pt idx="39">
                  <c:v>2196.2224000000001</c:v>
                </c:pt>
                <c:pt idx="40">
                  <c:v>2271.2187225999996</c:v>
                </c:pt>
                <c:pt idx="41">
                  <c:v>2346.8900527999999</c:v>
                </c:pt>
                <c:pt idx="42">
                  <c:v>2423.2281741999996</c:v>
                </c:pt>
                <c:pt idx="43">
                  <c:v>2500.2248703999999</c:v>
                </c:pt>
                <c:pt idx="44">
                  <c:v>2577.8719249999999</c:v>
                </c:pt>
                <c:pt idx="45">
                  <c:v>2656.1611215999997</c:v>
                </c:pt>
                <c:pt idx="46">
                  <c:v>2735.0842437999995</c:v>
                </c:pt>
                <c:pt idx="47">
                  <c:v>2814.6330751999999</c:v>
                </c:pt>
                <c:pt idx="48">
                  <c:v>2894.7993993999994</c:v>
                </c:pt>
                <c:pt idx="49">
                  <c:v>2975.5749999999994</c:v>
                </c:pt>
                <c:pt idx="50">
                  <c:v>3056.9516605999997</c:v>
                </c:pt>
                <c:pt idx="51">
                  <c:v>3138.9211647999996</c:v>
                </c:pt>
                <c:pt idx="52">
                  <c:v>3221.4752962000002</c:v>
                </c:pt>
                <c:pt idx="53">
                  <c:v>3304.6058383999998</c:v>
                </c:pt>
                <c:pt idx="54">
                  <c:v>3388.3045749999997</c:v>
                </c:pt>
                <c:pt idx="55">
                  <c:v>3472.5632895999997</c:v>
                </c:pt>
                <c:pt idx="56">
                  <c:v>3557.3737657999991</c:v>
                </c:pt>
                <c:pt idx="57">
                  <c:v>3642.7277871999991</c:v>
                </c:pt>
                <c:pt idx="58">
                  <c:v>3728.6171373999991</c:v>
                </c:pt>
                <c:pt idx="59">
                  <c:v>3815.0335999999993</c:v>
                </c:pt>
                <c:pt idx="60">
                  <c:v>3901.968958599999</c:v>
                </c:pt>
                <c:pt idx="61">
                  <c:v>3989.4149967999997</c:v>
                </c:pt>
                <c:pt idx="62">
                  <c:v>4077.3634981999999</c:v>
                </c:pt>
                <c:pt idx="63">
                  <c:v>4165.8062463999995</c:v>
                </c:pt>
                <c:pt idx="64">
                  <c:v>4254.735025</c:v>
                </c:pt>
                <c:pt idx="65">
                  <c:v>4344.1416175999993</c:v>
                </c:pt>
                <c:pt idx="66">
                  <c:v>4434.0178077999999</c:v>
                </c:pt>
                <c:pt idx="67">
                  <c:v>4524.3553791999993</c:v>
                </c:pt>
                <c:pt idx="68">
                  <c:v>4615.146115399999</c:v>
                </c:pt>
                <c:pt idx="69">
                  <c:v>4706.3817999999992</c:v>
                </c:pt>
                <c:pt idx="70">
                  <c:v>4798.0542165999996</c:v>
                </c:pt>
                <c:pt idx="71">
                  <c:v>4890.1551487999986</c:v>
                </c:pt>
                <c:pt idx="72">
                  <c:v>4982.6763801999987</c:v>
                </c:pt>
                <c:pt idx="73">
                  <c:v>5075.6096943999992</c:v>
                </c:pt>
                <c:pt idx="74">
                  <c:v>5168.9468749999996</c:v>
                </c:pt>
                <c:pt idx="75">
                  <c:v>5262.6797055999987</c:v>
                </c:pt>
                <c:pt idx="76">
                  <c:v>5356.7999697999994</c:v>
                </c:pt>
                <c:pt idx="77">
                  <c:v>5451.2994511999996</c:v>
                </c:pt>
                <c:pt idx="78">
                  <c:v>5546.1699334000004</c:v>
                </c:pt>
                <c:pt idx="79">
                  <c:v>5641.4031999999997</c:v>
                </c:pt>
                <c:pt idx="80">
                  <c:v>5736.9910346000006</c:v>
                </c:pt>
                <c:pt idx="81">
                  <c:v>5832.925220799998</c:v>
                </c:pt>
                <c:pt idx="82">
                  <c:v>5929.1975421999996</c:v>
                </c:pt>
                <c:pt idx="83">
                  <c:v>6025.7997823999995</c:v>
                </c:pt>
                <c:pt idx="84">
                  <c:v>6122.7237249999989</c:v>
                </c:pt>
                <c:pt idx="85">
                  <c:v>6219.9611535999984</c:v>
                </c:pt>
                <c:pt idx="86">
                  <c:v>6317.5038517999992</c:v>
                </c:pt>
                <c:pt idx="87">
                  <c:v>6415.3436031999991</c:v>
                </c:pt>
                <c:pt idx="88">
                  <c:v>6513.4721914000002</c:v>
                </c:pt>
                <c:pt idx="89">
                  <c:v>6611.8814000000011</c:v>
                </c:pt>
                <c:pt idx="90">
                  <c:v>6710.5630125999987</c:v>
                </c:pt>
                <c:pt idx="91">
                  <c:v>6809.5088128000007</c:v>
                </c:pt>
                <c:pt idx="92">
                  <c:v>6908.7105842000001</c:v>
                </c:pt>
                <c:pt idx="93">
                  <c:v>7008.1601103999992</c:v>
                </c:pt>
                <c:pt idx="94">
                  <c:v>7107.8491749999994</c:v>
                </c:pt>
                <c:pt idx="95">
                  <c:v>7207.7695615999992</c:v>
                </c:pt>
                <c:pt idx="96">
                  <c:v>7307.913053799999</c:v>
                </c:pt>
                <c:pt idx="97">
                  <c:v>7408.2714351999985</c:v>
                </c:pt>
                <c:pt idx="98">
                  <c:v>7508.8364893999997</c:v>
                </c:pt>
                <c:pt idx="99">
                  <c:v>7609.5999999999995</c:v>
                </c:pt>
                <c:pt idx="100">
                  <c:v>7710.5537505999982</c:v>
                </c:pt>
                <c:pt idx="101">
                  <c:v>7811.6895248000001</c:v>
                </c:pt>
                <c:pt idx="102">
                  <c:v>7912.9991061999981</c:v>
                </c:pt>
                <c:pt idx="103">
                  <c:v>8014.4742784</c:v>
                </c:pt>
                <c:pt idx="104">
                  <c:v>8116.1068249999998</c:v>
                </c:pt>
                <c:pt idx="105">
                  <c:v>8217.8885296000008</c:v>
                </c:pt>
                <c:pt idx="106">
                  <c:v>8319.8111758000014</c:v>
                </c:pt>
                <c:pt idx="107">
                  <c:v>8421.8665471999993</c:v>
                </c:pt>
                <c:pt idx="108">
                  <c:v>8524.0464273999987</c:v>
                </c:pt>
                <c:pt idx="109">
                  <c:v>8626.3425999999999</c:v>
                </c:pt>
                <c:pt idx="110">
                  <c:v>8728.7468486000016</c:v>
                </c:pt>
                <c:pt idx="111">
                  <c:v>8831.2509568000005</c:v>
                </c:pt>
                <c:pt idx="112">
                  <c:v>8933.8467081999988</c:v>
                </c:pt>
                <c:pt idx="113">
                  <c:v>9036.5258863999989</c:v>
                </c:pt>
                <c:pt idx="114">
                  <c:v>9139.2802749999992</c:v>
                </c:pt>
                <c:pt idx="115">
                  <c:v>9242.1016575999984</c:v>
                </c:pt>
                <c:pt idx="116">
                  <c:v>9344.9818177999987</c:v>
                </c:pt>
                <c:pt idx="117">
                  <c:v>9447.9125391999969</c:v>
                </c:pt>
                <c:pt idx="118">
                  <c:v>9550.8856053999989</c:v>
                </c:pt>
                <c:pt idx="119">
                  <c:v>9653.8927999999978</c:v>
                </c:pt>
                <c:pt idx="120">
                  <c:v>9756.9259065999995</c:v>
                </c:pt>
                <c:pt idx="121">
                  <c:v>9859.976708799999</c:v>
                </c:pt>
                <c:pt idx="122">
                  <c:v>9963.0369902000002</c:v>
                </c:pt>
                <c:pt idx="123">
                  <c:v>10066.0985344</c:v>
                </c:pt>
                <c:pt idx="124">
                  <c:v>10169.153124999997</c:v>
                </c:pt>
                <c:pt idx="125">
                  <c:v>10272.192545599999</c:v>
                </c:pt>
                <c:pt idx="126">
                  <c:v>10375.208579799999</c:v>
                </c:pt>
                <c:pt idx="127">
                  <c:v>10478.193011199999</c:v>
                </c:pt>
                <c:pt idx="128">
                  <c:v>10581.137623399998</c:v>
                </c:pt>
                <c:pt idx="129">
                  <c:v>10684.0342</c:v>
                </c:pt>
                <c:pt idx="130">
                  <c:v>10786.8745246</c:v>
                </c:pt>
                <c:pt idx="131">
                  <c:v>10889.6503808</c:v>
                </c:pt>
                <c:pt idx="132">
                  <c:v>10992.3535522</c:v>
                </c:pt>
                <c:pt idx="133">
                  <c:v>11094.9758224</c:v>
                </c:pt>
                <c:pt idx="134">
                  <c:v>11197.508975000001</c:v>
                </c:pt>
                <c:pt idx="135">
                  <c:v>11299.944793600002</c:v>
                </c:pt>
                <c:pt idx="136">
                  <c:v>11402.275061800001</c:v>
                </c:pt>
                <c:pt idx="137">
                  <c:v>11504.491563199999</c:v>
                </c:pt>
                <c:pt idx="138">
                  <c:v>11606.586081399997</c:v>
                </c:pt>
                <c:pt idx="139">
                  <c:v>11708.550399999996</c:v>
                </c:pt>
                <c:pt idx="140">
                  <c:v>11810.376302599998</c:v>
                </c:pt>
                <c:pt idx="141">
                  <c:v>11912.0555728</c:v>
                </c:pt>
                <c:pt idx="142">
                  <c:v>12013.579994199998</c:v>
                </c:pt>
                <c:pt idx="143">
                  <c:v>12114.941350399997</c:v>
                </c:pt>
                <c:pt idx="144">
                  <c:v>12216.131424999998</c:v>
                </c:pt>
                <c:pt idx="145">
                  <c:v>12317.142001599999</c:v>
                </c:pt>
                <c:pt idx="146">
                  <c:v>12417.964863799998</c:v>
                </c:pt>
                <c:pt idx="147">
                  <c:v>12518.591795199998</c:v>
                </c:pt>
                <c:pt idx="148">
                  <c:v>12619.0145794</c:v>
                </c:pt>
                <c:pt idx="149">
                  <c:v>12719.224999999999</c:v>
                </c:pt>
                <c:pt idx="150">
                  <c:v>12819.2148406</c:v>
                </c:pt>
                <c:pt idx="151">
                  <c:v>12918.975884799998</c:v>
                </c:pt>
                <c:pt idx="152">
                  <c:v>13018.499916199999</c:v>
                </c:pt>
                <c:pt idx="153">
                  <c:v>13117.778718399997</c:v>
                </c:pt>
                <c:pt idx="154">
                  <c:v>13216.804074999996</c:v>
                </c:pt>
                <c:pt idx="155">
                  <c:v>13315.5677696</c:v>
                </c:pt>
                <c:pt idx="156">
                  <c:v>13414.061585799998</c:v>
                </c:pt>
                <c:pt idx="157">
                  <c:v>13512.277307199998</c:v>
                </c:pt>
                <c:pt idx="158">
                  <c:v>13610.206717399997</c:v>
                </c:pt>
                <c:pt idx="159">
                  <c:v>13707.8416</c:v>
                </c:pt>
                <c:pt idx="160">
                  <c:v>13805.173738599997</c:v>
                </c:pt>
                <c:pt idx="161">
                  <c:v>13902.194916799997</c:v>
                </c:pt>
                <c:pt idx="162">
                  <c:v>13998.896918199995</c:v>
                </c:pt>
                <c:pt idx="163">
                  <c:v>14095.271526399996</c:v>
                </c:pt>
                <c:pt idx="164">
                  <c:v>14191.310524999999</c:v>
                </c:pt>
                <c:pt idx="165">
                  <c:v>14287.005697599996</c:v>
                </c:pt>
                <c:pt idx="166">
                  <c:v>14382.348827799995</c:v>
                </c:pt>
                <c:pt idx="167">
                  <c:v>14477.331699199998</c:v>
                </c:pt>
                <c:pt idx="168">
                  <c:v>14571.946095399997</c:v>
                </c:pt>
                <c:pt idx="169">
                  <c:v>14666.183799999997</c:v>
                </c:pt>
                <c:pt idx="170">
                  <c:v>14760.036596599999</c:v>
                </c:pt>
                <c:pt idx="171">
                  <c:v>14853.496268799994</c:v>
                </c:pt>
                <c:pt idx="172">
                  <c:v>14946.554600199996</c:v>
                </c:pt>
                <c:pt idx="173">
                  <c:v>15039.2033744</c:v>
                </c:pt>
                <c:pt idx="174">
                  <c:v>15131.434374999999</c:v>
                </c:pt>
                <c:pt idx="175">
                  <c:v>15223.2393856</c:v>
                </c:pt>
                <c:pt idx="176">
                  <c:v>15314.610189799998</c:v>
                </c:pt>
                <c:pt idx="177">
                  <c:v>15405.538571199997</c:v>
                </c:pt>
                <c:pt idx="178">
                  <c:v>15496.016313399994</c:v>
                </c:pt>
                <c:pt idx="179">
                  <c:v>15586.035199999997</c:v>
                </c:pt>
                <c:pt idx="180">
                  <c:v>15675.587014599996</c:v>
                </c:pt>
                <c:pt idx="181">
                  <c:v>15764.663540799997</c:v>
                </c:pt>
                <c:pt idx="182">
                  <c:v>15853.256562200004</c:v>
                </c:pt>
                <c:pt idx="183">
                  <c:v>15941.357862399998</c:v>
                </c:pt>
                <c:pt idx="184">
                  <c:v>16028.959224999999</c:v>
                </c:pt>
                <c:pt idx="185">
                  <c:v>16116.0524336</c:v>
                </c:pt>
                <c:pt idx="186">
                  <c:v>16202.629271800002</c:v>
                </c:pt>
                <c:pt idx="187">
                  <c:v>16288.681523199997</c:v>
                </c:pt>
                <c:pt idx="188">
                  <c:v>16374.200971399996</c:v>
                </c:pt>
                <c:pt idx="189">
                  <c:v>16459.179399999994</c:v>
                </c:pt>
                <c:pt idx="190">
                  <c:v>16543.608592599998</c:v>
                </c:pt>
                <c:pt idx="191">
                  <c:v>16627.480332799994</c:v>
                </c:pt>
                <c:pt idx="192">
                  <c:v>16710.7864042</c:v>
                </c:pt>
                <c:pt idx="193">
                  <c:v>16793.518590399995</c:v>
                </c:pt>
                <c:pt idx="194">
                  <c:v>16875.668674999997</c:v>
                </c:pt>
                <c:pt idx="195">
                  <c:v>16957.228441599993</c:v>
                </c:pt>
                <c:pt idx="196">
                  <c:v>17038.1896738</c:v>
                </c:pt>
                <c:pt idx="197">
                  <c:v>17118.544155200001</c:v>
                </c:pt>
                <c:pt idx="198">
                  <c:v>17198.283669399996</c:v>
                </c:pt>
                <c:pt idx="199">
                  <c:v>17277.399999999994</c:v>
                </c:pt>
                <c:pt idx="200">
                  <c:v>17355.88493059999</c:v>
                </c:pt>
                <c:pt idx="201">
                  <c:v>17433.730244800001</c:v>
                </c:pt>
                <c:pt idx="202">
                  <c:v>17510.927726199996</c:v>
                </c:pt>
                <c:pt idx="203">
                  <c:v>17587.469158399999</c:v>
                </c:pt>
                <c:pt idx="204">
                  <c:v>17663.346324999999</c:v>
                </c:pt>
                <c:pt idx="205">
                  <c:v>17738.551009599996</c:v>
                </c:pt>
                <c:pt idx="206">
                  <c:v>17813.074995800001</c:v>
                </c:pt>
                <c:pt idx="207">
                  <c:v>17886.910067199999</c:v>
                </c:pt>
                <c:pt idx="208">
                  <c:v>17960.048007399997</c:v>
                </c:pt>
                <c:pt idx="209">
                  <c:v>18032.480599999999</c:v>
                </c:pt>
                <c:pt idx="210">
                  <c:v>18104.199628599999</c:v>
                </c:pt>
                <c:pt idx="211">
                  <c:v>18175.196876800001</c:v>
                </c:pt>
                <c:pt idx="212">
                  <c:v>18245.464128199994</c:v>
                </c:pt>
                <c:pt idx="213">
                  <c:v>18314.993166399996</c:v>
                </c:pt>
                <c:pt idx="214">
                  <c:v>18383.775774999998</c:v>
                </c:pt>
                <c:pt idx="215">
                  <c:v>18451.803737599999</c:v>
                </c:pt>
                <c:pt idx="216">
                  <c:v>18519.068837799994</c:v>
                </c:pt>
                <c:pt idx="217">
                  <c:v>18585.562859199999</c:v>
                </c:pt>
                <c:pt idx="218">
                  <c:v>18651.277585399999</c:v>
                </c:pt>
                <c:pt idx="219">
                  <c:v>18716.2048</c:v>
                </c:pt>
                <c:pt idx="220">
                  <c:v>18780.336286599995</c:v>
                </c:pt>
                <c:pt idx="221">
                  <c:v>18843.663828799996</c:v>
                </c:pt>
                <c:pt idx="222">
                  <c:v>18906.1792102</c:v>
                </c:pt>
                <c:pt idx="223">
                  <c:v>18967.874214399999</c:v>
                </c:pt>
                <c:pt idx="224">
                  <c:v>19028.740624999995</c:v>
                </c:pt>
                <c:pt idx="225">
                  <c:v>19088.770225599998</c:v>
                </c:pt>
                <c:pt idx="226">
                  <c:v>19147.954799800002</c:v>
                </c:pt>
                <c:pt idx="227">
                  <c:v>19206.286131199995</c:v>
                </c:pt>
                <c:pt idx="228">
                  <c:v>19263.756003399998</c:v>
                </c:pt>
                <c:pt idx="229">
                  <c:v>19320.356199999998</c:v>
                </c:pt>
                <c:pt idx="230">
                  <c:v>19376.078504599998</c:v>
                </c:pt>
                <c:pt idx="231">
                  <c:v>19430.914700799993</c:v>
                </c:pt>
                <c:pt idx="232">
                  <c:v>19484.856572199998</c:v>
                </c:pt>
                <c:pt idx="233">
                  <c:v>19537.8959024</c:v>
                </c:pt>
                <c:pt idx="234">
                  <c:v>19590.024475000002</c:v>
                </c:pt>
                <c:pt idx="235">
                  <c:v>19641.234073599993</c:v>
                </c:pt>
                <c:pt idx="236">
                  <c:v>19691.516481799998</c:v>
                </c:pt>
                <c:pt idx="237">
                  <c:v>19740.863483199995</c:v>
                </c:pt>
                <c:pt idx="238">
                  <c:v>19789.266861399996</c:v>
                </c:pt>
                <c:pt idx="239">
                  <c:v>19836.718400000002</c:v>
                </c:pt>
                <c:pt idx="240">
                  <c:v>19883.209882599996</c:v>
                </c:pt>
                <c:pt idx="241">
                  <c:v>19928.733092799994</c:v>
                </c:pt>
                <c:pt idx="242">
                  <c:v>19973.279814199996</c:v>
                </c:pt>
                <c:pt idx="243">
                  <c:v>20016.841830399997</c:v>
                </c:pt>
                <c:pt idx="244">
                  <c:v>20059.410925000004</c:v>
                </c:pt>
                <c:pt idx="245">
                  <c:v>20100.9788816</c:v>
                </c:pt>
                <c:pt idx="246">
                  <c:v>20141.537483799999</c:v>
                </c:pt>
                <c:pt idx="247">
                  <c:v>20181.078515199999</c:v>
                </c:pt>
                <c:pt idx="248">
                  <c:v>20219.593759399999</c:v>
                </c:pt>
                <c:pt idx="249">
                  <c:v>20257.074999999997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12608"/>
        <c:axId val="101014528"/>
      </c:scatterChart>
      <c:valAx>
        <c:axId val="10101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none"/>
        <c:minorTickMark val="none"/>
        <c:tickLblPos val="nextTo"/>
        <c:crossAx val="101014528"/>
        <c:crosses val="autoZero"/>
        <c:crossBetween val="midCat"/>
      </c:valAx>
      <c:valAx>
        <c:axId val="10101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crossAx val="101012608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calcul jeanjx total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'calcul cuveC'!$D$28:$D$277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cuveC'!$G$28:$G$277</c:f>
              <c:numCache>
                <c:formatCode>0.000</c:formatCode>
                <c:ptCount val="250"/>
                <c:pt idx="0">
                  <c:v>1.1031137257109355E-2</c:v>
                </c:pt>
                <c:pt idx="1">
                  <c:v>3.1337801471744295E-2</c:v>
                </c:pt>
                <c:pt idx="2">
                  <c:v>5.7746352951506034E-2</c:v>
                </c:pt>
                <c:pt idx="3">
                  <c:v>8.9114328668031484E-2</c:v>
                </c:pt>
                <c:pt idx="4">
                  <c:v>0.12477618518456515</c:v>
                </c:pt>
                <c:pt idx="5">
                  <c:v>0.1642792573523727</c:v>
                </c:pt>
                <c:pt idx="6">
                  <c:v>0.20728851649489366</c:v>
                </c:pt>
                <c:pt idx="7">
                  <c:v>0.253542221595283</c:v>
                </c:pt>
                <c:pt idx="8">
                  <c:v>0.30282801043032281</c:v>
                </c:pt>
                <c:pt idx="9">
                  <c:v>0.35496869299875516</c:v>
                </c:pt>
                <c:pt idx="10">
                  <c:v>0.40981319821133827</c:v>
                </c:pt>
                <c:pt idx="11">
                  <c:v>0.46723049060299865</c:v>
                </c:pt>
                <c:pt idx="12">
                  <c:v>0.52710530896220886</c:v>
                </c:pt>
                <c:pt idx="13">
                  <c:v>0.58933507914017513</c:v>
                </c:pt>
                <c:pt idx="14">
                  <c:v>0.6538276145599119</c:v>
                </c:pt>
                <c:pt idx="15">
                  <c:v>0.72049936303835727</c:v>
                </c:pt>
                <c:pt idx="16">
                  <c:v>0.78927404329923312</c:v>
                </c:pt>
                <c:pt idx="17">
                  <c:v>0.86008156621808185</c:v>
                </c:pt>
                <c:pt idx="18">
                  <c:v>0.93285716848483924</c:v>
                </c:pt>
                <c:pt idx="19">
                  <c:v>1.0075407076457907</c:v>
                </c:pt>
                <c:pt idx="20">
                  <c:v>1.0840760817341859</c:v>
                </c:pt>
                <c:pt idx="21">
                  <c:v>1.1624107464688236</c:v>
                </c:pt>
                <c:pt idx="22">
                  <c:v>1.2424953098423244</c:v>
                </c:pt>
                <c:pt idx="23">
                  <c:v>1.3242831888038402</c:v>
                </c:pt>
                <c:pt idx="24">
                  <c:v>1.4077303162851427</c:v>
                </c:pt>
                <c:pt idx="25">
                  <c:v>1.4927948894310163</c:v>
                </c:pt>
                <c:pt idx="26">
                  <c:v>1.5794371518468258</c:v>
                </c:pt>
                <c:pt idx="27">
                  <c:v>1.6676192041532754</c:v>
                </c:pt>
                <c:pt idx="28">
                  <c:v>1.7573048382694336</c:v>
                </c:pt>
                <c:pt idx="29">
                  <c:v>1.8484593917202234</c:v>
                </c:pt>
                <c:pt idx="30">
                  <c:v>1.9410496189486028</c:v>
                </c:pt>
                <c:pt idx="31">
                  <c:v>2.0350435771520199</c:v>
                </c:pt>
                <c:pt idx="32">
                  <c:v>2.1304105245917317</c:v>
                </c:pt>
                <c:pt idx="33">
                  <c:v>2.2271208296674883</c:v>
                </c:pt>
                <c:pt idx="34">
                  <c:v>2.3251458893277879</c:v>
                </c:pt>
                <c:pt idx="35">
                  <c:v>2.4244580556117183</c:v>
                </c:pt>
                <c:pt idx="36">
                  <c:v>2.5250305693031891</c:v>
                </c:pt>
                <c:pt idx="37">
                  <c:v>2.6268374998305024</c:v>
                </c:pt>
                <c:pt idx="38">
                  <c:v>2.7298536906702267</c:v>
                </c:pt>
                <c:pt idx="39">
                  <c:v>2.8340547096191377</c:v>
                </c:pt>
                <c:pt idx="40">
                  <c:v>2.9394168033858747</c:v>
                </c:pt>
                <c:pt idx="41">
                  <c:v>3.0459168560275858</c:v>
                </c:pt>
                <c:pt idx="42">
                  <c:v>3.1535323508192987</c:v>
                </c:pt>
                <c:pt idx="43">
                  <c:v>3.2622413351965225</c:v>
                </c:pt>
                <c:pt idx="44">
                  <c:v>3.3720223884566325</c:v>
                </c:pt>
                <c:pt idx="45">
                  <c:v>3.4828545919431009</c:v>
                </c:pt>
                <c:pt idx="46">
                  <c:v>3.5947175014696517</c:v>
                </c:pt>
                <c:pt idx="47">
                  <c:v>3.7075911217699038</c:v>
                </c:pt>
                <c:pt idx="48">
                  <c:v>3.821455882782621</c:v>
                </c:pt>
                <c:pt idx="49">
                  <c:v>3.936292617604038</c:v>
                </c:pt>
                <c:pt idx="50">
                  <c:v>4.0520825419572901</c:v>
                </c:pt>
                <c:pt idx="51">
                  <c:v>4.1688072350450893</c:v>
                </c:pt>
                <c:pt idx="52">
                  <c:v>4.2864486216660067</c:v>
                </c:pt>
                <c:pt idx="53">
                  <c:v>4.4049889554870765</c:v>
                </c:pt>
                <c:pt idx="54">
                  <c:v>4.5244108033763997</c:v>
                </c:pt>
                <c:pt idx="55">
                  <c:v>4.6446970307090139</c:v>
                </c:pt>
                <c:pt idx="56">
                  <c:v>4.7658307875677774</c:v>
                </c:pt>
                <c:pt idx="57">
                  <c:v>4.8877954957686587</c:v>
                </c:pt>
                <c:pt idx="58">
                  <c:v>5.0105748366463416</c:v>
                </c:pt>
                <c:pt idx="59">
                  <c:v>5.1341527395421531</c:v>
                </c:pt>
                <c:pt idx="60">
                  <c:v>5.2585133709415572</c:v>
                </c:pt>
                <c:pt idx="61">
                  <c:v>5.3836411242132129</c:v>
                </c:pt>
                <c:pt idx="62">
                  <c:v>5.5095206099058061</c:v>
                </c:pt>
                <c:pt idx="63">
                  <c:v>5.6361366465627309</c:v>
                </c:pt>
                <c:pt idx="64">
                  <c:v>5.7634742520180726</c:v>
                </c:pt>
                <c:pt idx="65">
                  <c:v>5.8915186351403994</c:v>
                </c:pt>
                <c:pt idx="66">
                  <c:v>6.0202551879936932</c:v>
                </c:pt>
                <c:pt idx="67">
                  <c:v>6.1496694783872252</c:v>
                </c:pt>
                <c:pt idx="68">
                  <c:v>6.2797472427884307</c:v>
                </c:pt>
                <c:pt idx="69">
                  <c:v>6.4104743795749526</c:v>
                </c:pt>
                <c:pt idx="70">
                  <c:v>6.5418369426037541</c:v>
                </c:pt>
                <c:pt idx="71">
                  <c:v>6.6738211350770476</c:v>
                </c:pt>
                <c:pt idx="72">
                  <c:v>6.8064133036862184</c:v>
                </c:pt>
                <c:pt idx="73">
                  <c:v>6.9395999330163507</c:v>
                </c:pt>
                <c:pt idx="74">
                  <c:v>7.0733676401952401</c:v>
                </c:pt>
                <c:pt idx="75">
                  <c:v>7.2077031697719161</c:v>
                </c:pt>
                <c:pt idx="76">
                  <c:v>7.3425933888108617</c:v>
                </c:pt>
                <c:pt idx="77">
                  <c:v>7.4780252821889315</c:v>
                </c:pt>
                <c:pt idx="78">
                  <c:v>7.6139859480830143</c:v>
                </c:pt>
                <c:pt idx="79">
                  <c:v>7.7504625936371987</c:v>
                </c:pt>
                <c:pt idx="80">
                  <c:v>7.8874425307990519</c:v>
                </c:pt>
                <c:pt idx="81">
                  <c:v>8.0249131723151912</c:v>
                </c:pt>
                <c:pt idx="82">
                  <c:v>8.1628620278771002</c:v>
                </c:pt>
                <c:pt idx="83">
                  <c:v>8.301276700408609</c:v>
                </c:pt>
                <c:pt idx="84">
                  <c:v>8.4401448824870808</c:v>
                </c:pt>
                <c:pt idx="85">
                  <c:v>8.5794543528907994</c:v>
                </c:pt>
                <c:pt idx="86">
                  <c:v>8.7191929732655549</c:v>
                </c:pt>
                <c:pt idx="87">
                  <c:v>8.8593486849037699</c:v>
                </c:pt>
                <c:pt idx="88">
                  <c:v>8.9999095056300344</c:v>
                </c:pt>
                <c:pt idx="89">
                  <c:v>9.1408635267871379</c:v>
                </c:pt>
                <c:pt idx="90">
                  <c:v>9.2821989103171347</c:v>
                </c:pt>
                <c:pt idx="91">
                  <c:v>9.423903885932198</c:v>
                </c:pt>
                <c:pt idx="92">
                  <c:v>9.5659667483704443</c:v>
                </c:pt>
                <c:pt idx="93">
                  <c:v>9.7083758547320009</c:v>
                </c:pt>
                <c:pt idx="94">
                  <c:v>9.8511196218909802</c:v>
                </c:pt>
                <c:pt idx="95">
                  <c:v>9.9941865239792236</c:v>
                </c:pt>
                <c:pt idx="96">
                  <c:v>10.137565089937805</c:v>
                </c:pt>
                <c:pt idx="97">
                  <c:v>10.281243901132646</c:v>
                </c:pt>
                <c:pt idx="98">
                  <c:v>10.425211589030642</c:v>
                </c:pt>
                <c:pt idx="99">
                  <c:v>10.569456832932897</c:v>
                </c:pt>
                <c:pt idx="100">
                  <c:v>10.713968357761928</c:v>
                </c:pt>
                <c:pt idx="101">
                  <c:v>10.858734931899683</c:v>
                </c:pt>
                <c:pt idx="102">
                  <c:v>11.003745365073492</c:v>
                </c:pt>
                <c:pt idx="103">
                  <c:v>11.148988506287154</c:v>
                </c:pt>
                <c:pt idx="104">
                  <c:v>11.294453241794454</c:v>
                </c:pt>
                <c:pt idx="105">
                  <c:v>11.440128493112569</c:v>
                </c:pt>
                <c:pt idx="106">
                  <c:v>11.586003215072839</c:v>
                </c:pt>
                <c:pt idx="107">
                  <c:v>11.732066393906633</c:v>
                </c:pt>
                <c:pt idx="108">
                  <c:v>11.878307045363922</c:v>
                </c:pt>
                <c:pt idx="109">
                  <c:v>12.024714212862442</c:v>
                </c:pt>
                <c:pt idx="110">
                  <c:v>12.171276965665255</c:v>
                </c:pt>
                <c:pt idx="111">
                  <c:v>12.317984397084725</c:v>
                </c:pt>
                <c:pt idx="112">
                  <c:v>12.464825622710826</c:v>
                </c:pt>
                <c:pt idx="113">
                  <c:v>12.611789778661986</c:v>
                </c:pt>
                <c:pt idx="114">
                  <c:v>12.75886601985642</c:v>
                </c:pt>
                <c:pt idx="115">
                  <c:v>12.906043518302257</c:v>
                </c:pt>
                <c:pt idx="116">
                  <c:v>13.053311461404649</c:v>
                </c:pt>
                <c:pt idx="117">
                  <c:v>13.20065905028804</c:v>
                </c:pt>
                <c:pt idx="118">
                  <c:v>13.348075498131994</c:v>
                </c:pt>
                <c:pt idx="119">
                  <c:v>13.495550028518821</c:v>
                </c:pt>
                <c:pt idx="120">
                  <c:v>13.643071873791394</c:v>
                </c:pt>
                <c:pt idx="121">
                  <c:v>13.790630273419518</c:v>
                </c:pt>
                <c:pt idx="122">
                  <c:v>13.938214472373213</c:v>
                </c:pt>
                <c:pt idx="123">
                  <c:v>14.085813719501378</c:v>
                </c:pt>
                <c:pt idx="124">
                  <c:v>14.233417265914195</c:v>
                </c:pt>
                <c:pt idx="125">
                  <c:v>14.38101436336774</c:v>
                </c:pt>
                <c:pt idx="126">
                  <c:v>14.52859426264922</c:v>
                </c:pt>
                <c:pt idx="127">
                  <c:v>14.676146211961258</c:v>
                </c:pt>
                <c:pt idx="128">
                  <c:v>14.823659455303702</c:v>
                </c:pt>
                <c:pt idx="129">
                  <c:v>14.971123230851287</c:v>
                </c:pt>
                <c:pt idx="130">
                  <c:v>15.118526769325724</c:v>
                </c:pt>
                <c:pt idx="131">
                  <c:v>15.265859292360451</c:v>
                </c:pt>
                <c:pt idx="132">
                  <c:v>15.413110010856551</c:v>
                </c:pt>
                <c:pt idx="133">
                  <c:v>15.56026812332815</c:v>
                </c:pt>
                <c:pt idx="134">
                  <c:v>15.707322814235674</c:v>
                </c:pt>
                <c:pt idx="135">
                  <c:v>15.854263252305223</c:v>
                </c:pt>
                <c:pt idx="136">
                  <c:v>16.001078588832421</c:v>
                </c:pt>
                <c:pt idx="137">
                  <c:v>16.147757955968913</c:v>
                </c:pt>
                <c:pt idx="138">
                  <c:v>16.294290464989793</c:v>
                </c:pt>
                <c:pt idx="139">
                  <c:v>16.44066520454005</c:v>
                </c:pt>
                <c:pt idx="140">
                  <c:v>16.586871238858173</c:v>
                </c:pt>
                <c:pt idx="141">
                  <c:v>16.732897605975023</c:v>
                </c:pt>
                <c:pt idx="142">
                  <c:v>16.87873331588586</c:v>
                </c:pt>
                <c:pt idx="143">
                  <c:v>17.024367348693577</c:v>
                </c:pt>
                <c:pt idx="144">
                  <c:v>17.169788652720911</c:v>
                </c:pt>
                <c:pt idx="145">
                  <c:v>17.314986142589447</c:v>
                </c:pt>
                <c:pt idx="146">
                  <c:v>17.459948697263144</c:v>
                </c:pt>
                <c:pt idx="147">
                  <c:v>17.604665158053944</c:v>
                </c:pt>
                <c:pt idx="148">
                  <c:v>17.74912432658703</c:v>
                </c:pt>
                <c:pt idx="149">
                  <c:v>17.893314962723075</c:v>
                </c:pt>
                <c:pt idx="150">
                  <c:v>18.037225782434849</c:v>
                </c:pt>
                <c:pt idx="151">
                  <c:v>18.180845455635321</c:v>
                </c:pt>
                <c:pt idx="152">
                  <c:v>18.324162603954321</c:v>
                </c:pt>
                <c:pt idx="153">
                  <c:v>18.467165798460591</c:v>
                </c:pt>
                <c:pt idx="154">
                  <c:v>18.609843557326116</c:v>
                </c:pt>
                <c:pt idx="155">
                  <c:v>18.752184343429168</c:v>
                </c:pt>
                <c:pt idx="156">
                  <c:v>18.894176561892614</c:v>
                </c:pt>
                <c:pt idx="157">
                  <c:v>19.03580855755359</c:v>
                </c:pt>
                <c:pt idx="158">
                  <c:v>19.177068612360632</c:v>
                </c:pt>
                <c:pt idx="159">
                  <c:v>19.317944942694091</c:v>
                </c:pt>
                <c:pt idx="160">
                  <c:v>19.458425696605289</c:v>
                </c:pt>
                <c:pt idx="161">
                  <c:v>19.598498950969852</c:v>
                </c:pt>
                <c:pt idx="162">
                  <c:v>19.738152708550189</c:v>
                </c:pt>
                <c:pt idx="163">
                  <c:v>19.877374894961878</c:v>
                </c:pt>
                <c:pt idx="164">
                  <c:v>20.016153355538389</c:v>
                </c:pt>
                <c:pt idx="165">
                  <c:v>20.154475852088208</c:v>
                </c:pt>
                <c:pt idx="166">
                  <c:v>20.292330059538131</c:v>
                </c:pt>
                <c:pt idx="167">
                  <c:v>20.429703562455998</c:v>
                </c:pt>
                <c:pt idx="168">
                  <c:v>20.566583851445728</c:v>
                </c:pt>
                <c:pt idx="169">
                  <c:v>20.702958319407156</c:v>
                </c:pt>
                <c:pt idx="170">
                  <c:v>20.838814257652462</c:v>
                </c:pt>
                <c:pt idx="171">
                  <c:v>20.974138851870656</c:v>
                </c:pt>
                <c:pt idx="172">
                  <c:v>21.108919177930847</c:v>
                </c:pt>
                <c:pt idx="173">
                  <c:v>21.243142197514324</c:v>
                </c:pt>
                <c:pt idx="174">
                  <c:v>21.376794753565051</c:v>
                </c:pt>
                <c:pt idx="175">
                  <c:v>21.509863565546976</c:v>
                </c:pt>
                <c:pt idx="176">
                  <c:v>21.642335224496208</c:v>
                </c:pt>
                <c:pt idx="177">
                  <c:v>21.774196187854766</c:v>
                </c:pt>
                <c:pt idx="178">
                  <c:v>21.905432774071944</c:v>
                </c:pt>
                <c:pt idx="179">
                  <c:v>22.036031156958032</c:v>
                </c:pt>
                <c:pt idx="180">
                  <c:v>22.165977359774072</c:v>
                </c:pt>
                <c:pt idx="181">
                  <c:v>22.295257249039967</c:v>
                </c:pt>
                <c:pt idx="182">
                  <c:v>22.423856528041895</c:v>
                </c:pt>
                <c:pt idx="183">
                  <c:v>22.551760730018291</c:v>
                </c:pt>
                <c:pt idx="184">
                  <c:v>22.678955211002126</c:v>
                </c:pt>
                <c:pt idx="185">
                  <c:v>22.805425142295128</c:v>
                </c:pt>
                <c:pt idx="186">
                  <c:v>22.931155502547611</c:v>
                </c:pt>
                <c:pt idx="187">
                  <c:v>23.05613106941524</c:v>
                </c:pt>
                <c:pt idx="188">
                  <c:v>23.180336410761562</c:v>
                </c:pt>
                <c:pt idx="189">
                  <c:v>23.303755875372083</c:v>
                </c:pt>
                <c:pt idx="190">
                  <c:v>23.426373583142926</c:v>
                </c:pt>
                <c:pt idx="191">
                  <c:v>23.548173414703147</c:v>
                </c:pt>
                <c:pt idx="192">
                  <c:v>23.669139000426341</c:v>
                </c:pt>
                <c:pt idx="193">
                  <c:v>23.789253708782454</c:v>
                </c:pt>
                <c:pt idx="194">
                  <c:v>23.908500633976189</c:v>
                </c:pt>
                <c:pt idx="195">
                  <c:v>24.026862582812694</c:v>
                </c:pt>
                <c:pt idx="196">
                  <c:v>24.144322060725358</c:v>
                </c:pt>
                <c:pt idx="197">
                  <c:v>24.260861256893531</c:v>
                </c:pt>
                <c:pt idx="198">
                  <c:v>24.376462028370341</c:v>
                </c:pt>
                <c:pt idx="199">
                  <c:v>24.491105883132114</c:v>
                </c:pt>
                <c:pt idx="200">
                  <c:v>24.604773961950837</c:v>
                </c:pt>
                <c:pt idx="201">
                  <c:v>24.717447018980241</c:v>
                </c:pt>
                <c:pt idx="202">
                  <c:v>24.829105400932917</c:v>
                </c:pt>
                <c:pt idx="203">
                  <c:v>24.939729024711898</c:v>
                </c:pt>
                <c:pt idx="204">
                  <c:v>25.049297353342816</c:v>
                </c:pt>
                <c:pt idx="205">
                  <c:v>25.157789370034415</c:v>
                </c:pt>
                <c:pt idx="206">
                  <c:v>25.265183550172697</c:v>
                </c:pt>
                <c:pt idx="207">
                  <c:v>25.371457831029076</c:v>
                </c:pt>
                <c:pt idx="208">
                  <c:v>25.476589578933122</c:v>
                </c:pt>
                <c:pt idx="209">
                  <c:v>25.580555553627114</c:v>
                </c:pt>
                <c:pt idx="210">
                  <c:v>25.683331869479101</c:v>
                </c:pt>
                <c:pt idx="211">
                  <c:v>25.784893953185467</c:v>
                </c:pt>
                <c:pt idx="212">
                  <c:v>25.885216497538739</c:v>
                </c:pt>
                <c:pt idx="213">
                  <c:v>25.984273410772396</c:v>
                </c:pt>
                <c:pt idx="214">
                  <c:v>26.082037760917864</c:v>
                </c:pt>
                <c:pt idx="215">
                  <c:v>26.178481714518014</c:v>
                </c:pt>
                <c:pt idx="216">
                  <c:v>26.273576468932713</c:v>
                </c:pt>
                <c:pt idx="217">
                  <c:v>26.367292177341298</c:v>
                </c:pt>
                <c:pt idx="218">
                  <c:v>26.459597865388599</c:v>
                </c:pt>
                <c:pt idx="219">
                  <c:v>26.550461338229006</c:v>
                </c:pt>
                <c:pt idx="220">
                  <c:v>26.639849076487749</c:v>
                </c:pt>
                <c:pt idx="221">
                  <c:v>26.727726119368999</c:v>
                </c:pt>
                <c:pt idx="222">
                  <c:v>26.814055932780981</c:v>
                </c:pt>
                <c:pt idx="223">
                  <c:v>26.898800259899765</c:v>
                </c:pt>
                <c:pt idx="224">
                  <c:v>26.981918951027804</c:v>
                </c:pt>
                <c:pt idx="225">
                  <c:v>27.063369768885604</c:v>
                </c:pt>
                <c:pt idx="226">
                  <c:v>27.143108164554274</c:v>
                </c:pt>
                <c:pt idx="227">
                  <c:v>27.221087018094654</c:v>
                </c:pt>
                <c:pt idx="228">
                  <c:v>27.297256336308539</c:v>
                </c:pt>
                <c:pt idx="229">
                  <c:v>27.371562898040469</c:v>
                </c:pt>
                <c:pt idx="230">
                  <c:v>27.443949834645494</c:v>
                </c:pt>
                <c:pt idx="231">
                  <c:v>27.514356129474301</c:v>
                </c:pt>
                <c:pt idx="232">
                  <c:v>27.582716015010554</c:v>
                </c:pt>
                <c:pt idx="233">
                  <c:v>27.64895823895921</c:v>
                </c:pt>
                <c:pt idx="234">
                  <c:v>27.71300516006751</c:v>
                </c:pt>
                <c:pt idx="235">
                  <c:v>27.77477161905378</c:v>
                </c:pt>
                <c:pt idx="236">
                  <c:v>27.834163506893884</c:v>
                </c:pt>
                <c:pt idx="237">
                  <c:v>27.891075917025606</c:v>
                </c:pt>
                <c:pt idx="238">
                  <c:v>27.945390711164439</c:v>
                </c:pt>
                <c:pt idx="239">
                  <c:v>27.996973234380597</c:v>
                </c:pt>
                <c:pt idx="240">
                  <c:v>28.045667752592944</c:v>
                </c:pt>
                <c:pt idx="241">
                  <c:v>28.091290889706276</c:v>
                </c:pt>
                <c:pt idx="242">
                  <c:v>28.133621766849224</c:v>
                </c:pt>
                <c:pt idx="243">
                  <c:v>28.172386335732295</c:v>
                </c:pt>
                <c:pt idx="244">
                  <c:v>28.207230565629139</c:v>
                </c:pt>
                <c:pt idx="245">
                  <c:v>28.23766948409413</c:v>
                </c:pt>
                <c:pt idx="246">
                  <c:v>28.262973380888013</c:v>
                </c:pt>
                <c:pt idx="247">
                  <c:v>28.281826615533024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'calcul cuveC'!$O$25:$R$25</c:f>
              <c:strCache>
                <c:ptCount val="1"/>
                <c:pt idx="0">
                  <c:v>Supervision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cuveC'!$O$28:$O$277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cuveC'!$P$28:$P$277</c:f>
              <c:numCache>
                <c:formatCode>#,##0.00</c:formatCode>
                <c:ptCount val="250"/>
                <c:pt idx="0">
                  <c:v>-0.13968467000000001</c:v>
                </c:pt>
                <c:pt idx="1">
                  <c:v>-8.8145360000000006E-2</c:v>
                </c:pt>
                <c:pt idx="2">
                  <c:v>-3.5392090000000015E-2</c:v>
                </c:pt>
                <c:pt idx="3">
                  <c:v>1.8565119999999991E-2</c:v>
                </c:pt>
                <c:pt idx="4">
                  <c:v>7.3716249999999983E-2</c:v>
                </c:pt>
                <c:pt idx="5">
                  <c:v>0.13005127999999994</c:v>
                </c:pt>
                <c:pt idx="6">
                  <c:v>0.18756019000000007</c:v>
                </c:pt>
                <c:pt idx="7">
                  <c:v>0.24623296</c:v>
                </c:pt>
                <c:pt idx="8">
                  <c:v>0.30605956999999995</c:v>
                </c:pt>
                <c:pt idx="9">
                  <c:v>0.36703000000000002</c:v>
                </c:pt>
                <c:pt idx="10">
                  <c:v>0.42913423000000001</c:v>
                </c:pt>
                <c:pt idx="11">
                  <c:v>0.4923622399999999</c:v>
                </c:pt>
                <c:pt idx="12">
                  <c:v>0.55670401000000003</c:v>
                </c:pt>
                <c:pt idx="13">
                  <c:v>0.62214952000000001</c:v>
                </c:pt>
                <c:pt idx="14">
                  <c:v>0.68868874999999985</c:v>
                </c:pt>
                <c:pt idx="15">
                  <c:v>0.75631168000000004</c:v>
                </c:pt>
                <c:pt idx="16">
                  <c:v>0.82500828999999998</c:v>
                </c:pt>
                <c:pt idx="17">
                  <c:v>0.89476855999999994</c:v>
                </c:pt>
                <c:pt idx="18">
                  <c:v>0.96558246999999997</c:v>
                </c:pt>
                <c:pt idx="19">
                  <c:v>1.0374400000000001</c:v>
                </c:pt>
                <c:pt idx="20">
                  <c:v>1.1103311299999998</c:v>
                </c:pt>
                <c:pt idx="21">
                  <c:v>1.18424584</c:v>
                </c:pt>
                <c:pt idx="22">
                  <c:v>1.25917411</c:v>
                </c:pt>
                <c:pt idx="23">
                  <c:v>1.3351059199999999</c:v>
                </c:pt>
                <c:pt idx="24">
                  <c:v>1.4120312500000001</c:v>
                </c:pt>
                <c:pt idx="25">
                  <c:v>1.4899400800000002</c:v>
                </c:pt>
                <c:pt idx="26">
                  <c:v>1.5688223900000002</c:v>
                </c:pt>
                <c:pt idx="27">
                  <c:v>1.6486681600000002</c:v>
                </c:pt>
                <c:pt idx="28">
                  <c:v>1.7294673699999998</c:v>
                </c:pt>
                <c:pt idx="29">
                  <c:v>1.81121</c:v>
                </c:pt>
                <c:pt idx="30">
                  <c:v>1.89388603</c:v>
                </c:pt>
                <c:pt idx="31">
                  <c:v>1.9774854400000001</c:v>
                </c:pt>
                <c:pt idx="32">
                  <c:v>2.0619982100000001</c:v>
                </c:pt>
                <c:pt idx="33">
                  <c:v>2.1474143200000002</c:v>
                </c:pt>
                <c:pt idx="34">
                  <c:v>2.2337237499999998</c:v>
                </c:pt>
                <c:pt idx="35">
                  <c:v>2.3209164799999997</c:v>
                </c:pt>
                <c:pt idx="36">
                  <c:v>2.4089824900000001</c:v>
                </c:pt>
                <c:pt idx="37">
                  <c:v>2.4979117599999996</c:v>
                </c:pt>
                <c:pt idx="38">
                  <c:v>2.5876942700000001</c:v>
                </c:pt>
                <c:pt idx="39">
                  <c:v>2.6783200000000003</c:v>
                </c:pt>
                <c:pt idx="40">
                  <c:v>2.7697789299999998</c:v>
                </c:pt>
                <c:pt idx="41">
                  <c:v>2.8620610399999999</c:v>
                </c:pt>
                <c:pt idx="42">
                  <c:v>2.9551563099999996</c:v>
                </c:pt>
                <c:pt idx="43">
                  <c:v>3.04905472</c:v>
                </c:pt>
                <c:pt idx="44">
                  <c:v>3.14374625</c:v>
                </c:pt>
                <c:pt idx="45">
                  <c:v>3.23922088</c:v>
                </c:pt>
                <c:pt idx="46">
                  <c:v>3.3354685899999996</c:v>
                </c:pt>
                <c:pt idx="47">
                  <c:v>3.4324793599999999</c:v>
                </c:pt>
                <c:pt idx="48">
                  <c:v>3.5302431699999999</c:v>
                </c:pt>
                <c:pt idx="49">
                  <c:v>3.6287499999999997</c:v>
                </c:pt>
                <c:pt idx="50">
                  <c:v>3.7279898299999998</c:v>
                </c:pt>
                <c:pt idx="51">
                  <c:v>3.8279526399999999</c:v>
                </c:pt>
                <c:pt idx="52">
                  <c:v>3.9286284100000004</c:v>
                </c:pt>
                <c:pt idx="53">
                  <c:v>4.0300071199999996</c:v>
                </c:pt>
                <c:pt idx="54">
                  <c:v>4.1320787499999998</c:v>
                </c:pt>
                <c:pt idx="55">
                  <c:v>4.2348332800000001</c:v>
                </c:pt>
                <c:pt idx="56">
                  <c:v>4.3382606899999994</c:v>
                </c:pt>
                <c:pt idx="57">
                  <c:v>4.4423509599999988</c:v>
                </c:pt>
                <c:pt idx="58">
                  <c:v>4.5470940699999991</c:v>
                </c:pt>
                <c:pt idx="59">
                  <c:v>4.6524799999999997</c:v>
                </c:pt>
                <c:pt idx="60">
                  <c:v>4.7584987299999995</c:v>
                </c:pt>
                <c:pt idx="61">
                  <c:v>4.8651402399999997</c:v>
                </c:pt>
                <c:pt idx="62">
                  <c:v>4.97239451</c:v>
                </c:pt>
                <c:pt idx="63">
                  <c:v>5.08025152</c:v>
                </c:pt>
                <c:pt idx="64">
                  <c:v>5.1887012500000003</c:v>
                </c:pt>
                <c:pt idx="65">
                  <c:v>5.2977336799999994</c:v>
                </c:pt>
                <c:pt idx="66">
                  <c:v>5.4073387899999998</c:v>
                </c:pt>
                <c:pt idx="67">
                  <c:v>5.5175065600000002</c:v>
                </c:pt>
                <c:pt idx="68">
                  <c:v>5.6282269699999992</c:v>
                </c:pt>
                <c:pt idx="69">
                  <c:v>5.7394899999999991</c:v>
                </c:pt>
                <c:pt idx="70">
                  <c:v>5.8512856299999996</c:v>
                </c:pt>
                <c:pt idx="71">
                  <c:v>5.9636038399999984</c:v>
                </c:pt>
                <c:pt idx="72">
                  <c:v>6.0764346099999988</c:v>
                </c:pt>
                <c:pt idx="73">
                  <c:v>6.1897679199999995</c:v>
                </c:pt>
                <c:pt idx="74">
                  <c:v>6.3035937500000001</c:v>
                </c:pt>
                <c:pt idx="75">
                  <c:v>6.4179020799999993</c:v>
                </c:pt>
                <c:pt idx="76">
                  <c:v>6.5326828899999994</c:v>
                </c:pt>
                <c:pt idx="77">
                  <c:v>6.6479261599999999</c:v>
                </c:pt>
                <c:pt idx="78">
                  <c:v>6.7636218700000006</c:v>
                </c:pt>
                <c:pt idx="79">
                  <c:v>6.8797600000000001</c:v>
                </c:pt>
                <c:pt idx="80">
                  <c:v>6.9963305300000007</c:v>
                </c:pt>
                <c:pt idx="81">
                  <c:v>7.1133234399999985</c:v>
                </c:pt>
                <c:pt idx="82">
                  <c:v>7.2307287099999993</c:v>
                </c:pt>
                <c:pt idx="83">
                  <c:v>7.3485363199999991</c:v>
                </c:pt>
                <c:pt idx="84">
                  <c:v>7.4667362499999994</c:v>
                </c:pt>
                <c:pt idx="85">
                  <c:v>7.5853184799999989</c:v>
                </c:pt>
                <c:pt idx="86">
                  <c:v>7.7042729899999998</c:v>
                </c:pt>
                <c:pt idx="87">
                  <c:v>7.8235897599999999</c:v>
                </c:pt>
                <c:pt idx="88">
                  <c:v>7.9432587700000008</c:v>
                </c:pt>
                <c:pt idx="89">
                  <c:v>8.063270000000001</c:v>
                </c:pt>
                <c:pt idx="90">
                  <c:v>8.1836134299999994</c:v>
                </c:pt>
                <c:pt idx="91">
                  <c:v>8.3042790400000008</c:v>
                </c:pt>
                <c:pt idx="92">
                  <c:v>8.4252568100000005</c:v>
                </c:pt>
                <c:pt idx="93">
                  <c:v>8.5465367200000006</c:v>
                </c:pt>
                <c:pt idx="94">
                  <c:v>8.66810875</c:v>
                </c:pt>
                <c:pt idx="95">
                  <c:v>8.7899628799999991</c:v>
                </c:pt>
                <c:pt idx="96">
                  <c:v>8.9120890900000003</c:v>
                </c:pt>
                <c:pt idx="97">
                  <c:v>9.0344773599999986</c:v>
                </c:pt>
                <c:pt idx="98">
                  <c:v>9.1571176699999999</c:v>
                </c:pt>
                <c:pt idx="99">
                  <c:v>9.2799999999999994</c:v>
                </c:pt>
                <c:pt idx="100">
                  <c:v>9.4031143299999993</c:v>
                </c:pt>
                <c:pt idx="101">
                  <c:v>9.5264506400000002</c:v>
                </c:pt>
                <c:pt idx="102">
                  <c:v>9.649998909999999</c:v>
                </c:pt>
                <c:pt idx="103">
                  <c:v>9.7737491199999997</c:v>
                </c:pt>
                <c:pt idx="104">
                  <c:v>9.8976912499999994</c:v>
                </c:pt>
                <c:pt idx="105">
                  <c:v>10.02181528</c:v>
                </c:pt>
                <c:pt idx="106">
                  <c:v>10.146111190000001</c:v>
                </c:pt>
                <c:pt idx="107">
                  <c:v>10.27056896</c:v>
                </c:pt>
                <c:pt idx="108">
                  <c:v>10.395178570000001</c:v>
                </c:pt>
                <c:pt idx="109">
                  <c:v>10.51993</c:v>
                </c:pt>
                <c:pt idx="110">
                  <c:v>10.644813230000002</c:v>
                </c:pt>
                <c:pt idx="111">
                  <c:v>10.769818240000001</c:v>
                </c:pt>
                <c:pt idx="112">
                  <c:v>10.894935009999999</c:v>
                </c:pt>
                <c:pt idx="113">
                  <c:v>11.020153519999999</c:v>
                </c:pt>
                <c:pt idx="114">
                  <c:v>11.145463749999999</c:v>
                </c:pt>
                <c:pt idx="115">
                  <c:v>11.270855679999999</c:v>
                </c:pt>
                <c:pt idx="116">
                  <c:v>11.396319289999999</c:v>
                </c:pt>
                <c:pt idx="117">
                  <c:v>11.521844559999998</c:v>
                </c:pt>
                <c:pt idx="118">
                  <c:v>11.647421469999999</c:v>
                </c:pt>
                <c:pt idx="119">
                  <c:v>11.77304</c:v>
                </c:pt>
                <c:pt idx="120">
                  <c:v>11.898690129999999</c:v>
                </c:pt>
                <c:pt idx="121">
                  <c:v>12.024361839999999</c:v>
                </c:pt>
                <c:pt idx="122">
                  <c:v>12.150045110000001</c:v>
                </c:pt>
                <c:pt idx="123">
                  <c:v>12.275729920000002</c:v>
                </c:pt>
                <c:pt idx="124">
                  <c:v>12.401406249999999</c:v>
                </c:pt>
                <c:pt idx="125">
                  <c:v>12.527064080000001</c:v>
                </c:pt>
                <c:pt idx="126">
                  <c:v>12.65269339</c:v>
                </c:pt>
                <c:pt idx="127">
                  <c:v>12.77828416</c:v>
                </c:pt>
                <c:pt idx="128">
                  <c:v>12.903826369999999</c:v>
                </c:pt>
                <c:pt idx="129">
                  <c:v>13.029310000000001</c:v>
                </c:pt>
                <c:pt idx="130">
                  <c:v>13.15472503</c:v>
                </c:pt>
                <c:pt idx="131">
                  <c:v>13.280061440000001</c:v>
                </c:pt>
                <c:pt idx="132">
                  <c:v>13.40530921</c:v>
                </c:pt>
                <c:pt idx="133">
                  <c:v>13.530458320000001</c:v>
                </c:pt>
                <c:pt idx="134">
                  <c:v>13.655498750000001</c:v>
                </c:pt>
                <c:pt idx="135">
                  <c:v>13.780420480000002</c:v>
                </c:pt>
                <c:pt idx="136">
                  <c:v>13.905213490000001</c:v>
                </c:pt>
                <c:pt idx="137">
                  <c:v>14.029867759999998</c:v>
                </c:pt>
                <c:pt idx="138">
                  <c:v>14.154373269999999</c:v>
                </c:pt>
                <c:pt idx="139">
                  <c:v>14.278719999999998</c:v>
                </c:pt>
                <c:pt idx="140">
                  <c:v>14.40289793</c:v>
                </c:pt>
                <c:pt idx="141">
                  <c:v>14.52689704</c:v>
                </c:pt>
                <c:pt idx="142">
                  <c:v>14.650707309999998</c:v>
                </c:pt>
                <c:pt idx="143">
                  <c:v>14.774318719999998</c:v>
                </c:pt>
                <c:pt idx="144">
                  <c:v>14.897721249999998</c:v>
                </c:pt>
                <c:pt idx="145">
                  <c:v>15.02090488</c:v>
                </c:pt>
                <c:pt idx="146">
                  <c:v>15.143859589999998</c:v>
                </c:pt>
                <c:pt idx="147">
                  <c:v>15.266575359999999</c:v>
                </c:pt>
                <c:pt idx="148">
                  <c:v>15.389042170000002</c:v>
                </c:pt>
                <c:pt idx="149">
                  <c:v>15.51125</c:v>
                </c:pt>
                <c:pt idx="150">
                  <c:v>15.633188830000002</c:v>
                </c:pt>
                <c:pt idx="151">
                  <c:v>15.754848639999999</c:v>
                </c:pt>
                <c:pt idx="152">
                  <c:v>15.876219409999999</c:v>
                </c:pt>
                <c:pt idx="153">
                  <c:v>15.997291119999998</c:v>
                </c:pt>
                <c:pt idx="154">
                  <c:v>16.118053749999998</c:v>
                </c:pt>
                <c:pt idx="155">
                  <c:v>16.238497280000001</c:v>
                </c:pt>
                <c:pt idx="156">
                  <c:v>16.35861169</c:v>
                </c:pt>
                <c:pt idx="157">
                  <c:v>16.478386959999998</c:v>
                </c:pt>
                <c:pt idx="158">
                  <c:v>16.597813069999997</c:v>
                </c:pt>
                <c:pt idx="159">
                  <c:v>16.71688</c:v>
                </c:pt>
                <c:pt idx="160">
                  <c:v>16.835577729999997</c:v>
                </c:pt>
                <c:pt idx="161">
                  <c:v>16.953896239999999</c:v>
                </c:pt>
                <c:pt idx="162">
                  <c:v>17.071825509999996</c:v>
                </c:pt>
                <c:pt idx="163">
                  <c:v>17.189355519999996</c:v>
                </c:pt>
                <c:pt idx="164">
                  <c:v>17.306476249999999</c:v>
                </c:pt>
                <c:pt idx="165">
                  <c:v>17.423177679999998</c:v>
                </c:pt>
                <c:pt idx="166">
                  <c:v>17.539449789999995</c:v>
                </c:pt>
                <c:pt idx="167">
                  <c:v>17.65528256</c:v>
                </c:pt>
                <c:pt idx="168">
                  <c:v>17.77066597</c:v>
                </c:pt>
                <c:pt idx="169">
                  <c:v>17.885589999999997</c:v>
                </c:pt>
                <c:pt idx="170">
                  <c:v>18.000044630000001</c:v>
                </c:pt>
                <c:pt idx="171">
                  <c:v>18.114019839999994</c:v>
                </c:pt>
                <c:pt idx="172">
                  <c:v>18.227505609999998</c:v>
                </c:pt>
                <c:pt idx="173">
                  <c:v>18.340491920000002</c:v>
                </c:pt>
                <c:pt idx="174">
                  <c:v>18.45296875</c:v>
                </c:pt>
                <c:pt idx="175">
                  <c:v>18.564926079999999</c:v>
                </c:pt>
                <c:pt idx="176">
                  <c:v>18.676353889999998</c:v>
                </c:pt>
                <c:pt idx="177">
                  <c:v>18.787242159999998</c:v>
                </c:pt>
                <c:pt idx="178">
                  <c:v>18.897580869999995</c:v>
                </c:pt>
                <c:pt idx="179">
                  <c:v>19.007359999999998</c:v>
                </c:pt>
                <c:pt idx="180">
                  <c:v>19.116569529999996</c:v>
                </c:pt>
                <c:pt idx="181">
                  <c:v>19.225199439999997</c:v>
                </c:pt>
                <c:pt idx="182">
                  <c:v>19.333239710000004</c:v>
                </c:pt>
                <c:pt idx="183">
                  <c:v>19.440680319999998</c:v>
                </c:pt>
                <c:pt idx="184">
                  <c:v>19.547511249999999</c:v>
                </c:pt>
                <c:pt idx="185">
                  <c:v>19.653722479999999</c:v>
                </c:pt>
                <c:pt idx="186">
                  <c:v>19.759303990000003</c:v>
                </c:pt>
                <c:pt idx="187">
                  <c:v>19.864245759999999</c:v>
                </c:pt>
                <c:pt idx="188">
                  <c:v>19.968537769999994</c:v>
                </c:pt>
                <c:pt idx="189">
                  <c:v>20.072169999999996</c:v>
                </c:pt>
                <c:pt idx="190">
                  <c:v>20.175132429999998</c:v>
                </c:pt>
                <c:pt idx="191">
                  <c:v>20.277415039999998</c:v>
                </c:pt>
                <c:pt idx="192">
                  <c:v>20.379007810000001</c:v>
                </c:pt>
                <c:pt idx="193">
                  <c:v>20.479900719999996</c:v>
                </c:pt>
                <c:pt idx="194">
                  <c:v>20.580083749999996</c:v>
                </c:pt>
                <c:pt idx="195">
                  <c:v>20.679546879999993</c:v>
                </c:pt>
                <c:pt idx="196">
                  <c:v>20.778280089999999</c:v>
                </c:pt>
                <c:pt idx="197">
                  <c:v>20.876273360000003</c:v>
                </c:pt>
                <c:pt idx="198">
                  <c:v>20.973516669999999</c:v>
                </c:pt>
                <c:pt idx="199">
                  <c:v>21.069999999999997</c:v>
                </c:pt>
                <c:pt idx="200">
                  <c:v>21.165713329999992</c:v>
                </c:pt>
                <c:pt idx="201">
                  <c:v>21.260646640000001</c:v>
                </c:pt>
                <c:pt idx="202">
                  <c:v>21.354789909999997</c:v>
                </c:pt>
                <c:pt idx="203">
                  <c:v>21.448133119999998</c:v>
                </c:pt>
                <c:pt idx="204">
                  <c:v>21.540666249999997</c:v>
                </c:pt>
                <c:pt idx="205">
                  <c:v>21.632379279999999</c:v>
                </c:pt>
                <c:pt idx="206">
                  <c:v>21.72326219</c:v>
                </c:pt>
                <c:pt idx="207">
                  <c:v>21.81330496</c:v>
                </c:pt>
                <c:pt idx="208">
                  <c:v>21.902497569999994</c:v>
                </c:pt>
                <c:pt idx="209">
                  <c:v>21.990829999999999</c:v>
                </c:pt>
                <c:pt idx="210">
                  <c:v>22.078292229999999</c:v>
                </c:pt>
                <c:pt idx="211">
                  <c:v>22.16487424</c:v>
                </c:pt>
                <c:pt idx="212">
                  <c:v>22.250566009999996</c:v>
                </c:pt>
                <c:pt idx="213">
                  <c:v>22.335357519999999</c:v>
                </c:pt>
                <c:pt idx="214">
                  <c:v>22.419238750000002</c:v>
                </c:pt>
                <c:pt idx="215">
                  <c:v>22.50219968</c:v>
                </c:pt>
                <c:pt idx="216">
                  <c:v>22.584230289999997</c:v>
                </c:pt>
                <c:pt idx="217">
                  <c:v>22.665320560000001</c:v>
                </c:pt>
                <c:pt idx="218">
                  <c:v>22.745460470000001</c:v>
                </c:pt>
                <c:pt idx="219">
                  <c:v>22.824639999999999</c:v>
                </c:pt>
                <c:pt idx="220">
                  <c:v>22.902849129999996</c:v>
                </c:pt>
                <c:pt idx="221">
                  <c:v>22.98007784</c:v>
                </c:pt>
                <c:pt idx="222">
                  <c:v>23.056316110000001</c:v>
                </c:pt>
                <c:pt idx="223">
                  <c:v>23.131553919999998</c:v>
                </c:pt>
                <c:pt idx="224">
                  <c:v>23.205781249999998</c:v>
                </c:pt>
                <c:pt idx="225">
                  <c:v>23.278988079999998</c:v>
                </c:pt>
                <c:pt idx="226">
                  <c:v>23.351164390000001</c:v>
                </c:pt>
                <c:pt idx="227">
                  <c:v>23.422300159999995</c:v>
                </c:pt>
                <c:pt idx="228">
                  <c:v>23.492385370000001</c:v>
                </c:pt>
                <c:pt idx="229">
                  <c:v>23.561409999999999</c:v>
                </c:pt>
                <c:pt idx="230">
                  <c:v>23.629364030000001</c:v>
                </c:pt>
                <c:pt idx="231">
                  <c:v>23.696237439999994</c:v>
                </c:pt>
                <c:pt idx="232">
                  <c:v>23.762020209999999</c:v>
                </c:pt>
                <c:pt idx="233">
                  <c:v>23.826702319999999</c:v>
                </c:pt>
                <c:pt idx="234">
                  <c:v>23.890273750000002</c:v>
                </c:pt>
                <c:pt idx="235">
                  <c:v>23.952724479999993</c:v>
                </c:pt>
                <c:pt idx="236">
                  <c:v>24.014044489999996</c:v>
                </c:pt>
                <c:pt idx="237">
                  <c:v>24.074223759999999</c:v>
                </c:pt>
                <c:pt idx="238">
                  <c:v>24.133252269999996</c:v>
                </c:pt>
                <c:pt idx="239">
                  <c:v>24.191120000000002</c:v>
                </c:pt>
                <c:pt idx="240">
                  <c:v>24.247816929999995</c:v>
                </c:pt>
                <c:pt idx="241">
                  <c:v>24.303333039999995</c:v>
                </c:pt>
                <c:pt idx="242">
                  <c:v>24.357658309999994</c:v>
                </c:pt>
                <c:pt idx="243">
                  <c:v>24.410782719999997</c:v>
                </c:pt>
                <c:pt idx="244">
                  <c:v>24.462696250000004</c:v>
                </c:pt>
                <c:pt idx="245">
                  <c:v>24.513388880000001</c:v>
                </c:pt>
                <c:pt idx="246">
                  <c:v>24.56285059</c:v>
                </c:pt>
                <c:pt idx="247">
                  <c:v>24.61107136</c:v>
                </c:pt>
                <c:pt idx="248">
                  <c:v>24.658041170000001</c:v>
                </c:pt>
                <c:pt idx="249">
                  <c:v>24.703749999999996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'calcul cuveC'!$E$27</c:f>
              <c:strCache>
                <c:ptCount val="1"/>
                <c:pt idx="0">
                  <c:v>VOLUME DU CYLINDRE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'calcul cuveC'!$O$28:$O$277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cuveC'!$E$28:$E$277</c:f>
              <c:numCache>
                <c:formatCode>General</c:formatCode>
                <c:ptCount val="250"/>
                <c:pt idx="0">
                  <c:v>1.0881012883449627E-2</c:v>
                </c:pt>
                <c:pt idx="1">
                  <c:v>3.0738917350277433E-2</c:v>
                </c:pt>
                <c:pt idx="2">
                  <c:v>5.6402493767842725E-2</c:v>
                </c:pt>
                <c:pt idx="3">
                  <c:v>8.6731699167540491E-2</c:v>
                </c:pt>
                <c:pt idx="4">
                  <c:v>0.12106341017237332</c:v>
                </c:pt>
                <c:pt idx="5">
                  <c:v>0.15894738169336495</c:v>
                </c:pt>
                <c:pt idx="6">
                  <c:v>0.20005100511371302</c:v>
                </c:pt>
                <c:pt idx="7">
                  <c:v>0.24411495947633052</c:v>
                </c:pt>
                <c:pt idx="8">
                  <c:v>0.29092930261775773</c:v>
                </c:pt>
                <c:pt idx="9">
                  <c:v>0.3403192645964947</c:v>
                </c:pt>
                <c:pt idx="10">
                  <c:v>0.3921361943830578</c:v>
                </c:pt>
                <c:pt idx="11">
                  <c:v>0.44625147657213154</c:v>
                </c:pt>
                <c:pt idx="12">
                  <c:v>0.50255227001194669</c:v>
                </c:pt>
                <c:pt idx="13">
                  <c:v>0.56093842061346744</c:v>
                </c:pt>
                <c:pt idx="14">
                  <c:v>0.62132016185946637</c:v>
                </c:pt>
                <c:pt idx="15">
                  <c:v>0.68361636162663963</c:v>
                </c:pt>
                <c:pt idx="16">
                  <c:v>0.74775315869846726</c:v>
                </c:pt>
                <c:pt idx="17">
                  <c:v>0.81366288401024967</c:v>
                </c:pt>
                <c:pt idx="18">
                  <c:v>0.88128319431168078</c:v>
                </c:pt>
                <c:pt idx="19">
                  <c:v>0.95055636720880399</c:v>
                </c:pt>
                <c:pt idx="20">
                  <c:v>1.0214287207946271</c:v>
                </c:pt>
                <c:pt idx="21">
                  <c:v>1.0938501308477071</c:v>
                </c:pt>
                <c:pt idx="22">
                  <c:v>1.1677736254204223</c:v>
                </c:pt>
                <c:pt idx="23">
                  <c:v>1.243155041521683</c:v>
                </c:pt>
                <c:pt idx="24">
                  <c:v>1.3199527321430189</c:v>
                </c:pt>
                <c:pt idx="25">
                  <c:v>1.3981273144889728</c:v>
                </c:pt>
                <c:pt idx="26">
                  <c:v>1.4776414522246668</c:v>
                </c:pt>
                <c:pt idx="27">
                  <c:v>1.5584596660305639</c:v>
                </c:pt>
                <c:pt idx="28">
                  <c:v>1.6405481678854903</c:v>
                </c:pt>
                <c:pt idx="29">
                  <c:v>1.7238747153741274</c:v>
                </c:pt>
                <c:pt idx="30">
                  <c:v>1.8084084829991909</c:v>
                </c:pt>
                <c:pt idx="31">
                  <c:v>1.8941199480178872</c:v>
                </c:pt>
                <c:pt idx="32">
                  <c:v>1.9809807887512316</c:v>
                </c:pt>
                <c:pt idx="33">
                  <c:v>2.0689637936587317</c:v>
                </c:pt>
                <c:pt idx="34">
                  <c:v>2.1580427797486443</c:v>
                </c:pt>
                <c:pt idx="35">
                  <c:v>2.2481925191198151</c:v>
                </c:pt>
                <c:pt idx="36">
                  <c:v>2.3393886726159119</c:v>
                </c:pt>
                <c:pt idx="37">
                  <c:v>2.4316077297249947</c:v>
                </c:pt>
                <c:pt idx="38">
                  <c:v>2.5248269539833896</c:v>
                </c:pt>
                <c:pt idx="39">
                  <c:v>2.6190243332476317</c:v>
                </c:pt>
                <c:pt idx="40">
                  <c:v>2.7141785342861176</c:v>
                </c:pt>
                <c:pt idx="41">
                  <c:v>2.8102688612157531</c:v>
                </c:pt>
                <c:pt idx="42">
                  <c:v>2.9072752173713248</c:v>
                </c:pt>
                <c:pt idx="43">
                  <c:v>3.0051780702480988</c:v>
                </c:pt>
                <c:pt idx="44">
                  <c:v>3.1039584192032099</c:v>
                </c:pt>
                <c:pt idx="45">
                  <c:v>3.2035977656398873</c:v>
                </c:pt>
                <c:pt idx="46">
                  <c:v>3.3040780854316134</c:v>
                </c:pt>
                <c:pt idx="47">
                  <c:v>3.4053818033717653</c:v>
                </c:pt>
                <c:pt idx="48">
                  <c:v>3.5074917694588645</c:v>
                </c:pt>
                <c:pt idx="49">
                  <c:v>3.6103912368489044</c:v>
                </c:pt>
                <c:pt idx="50">
                  <c:v>3.7140638413247777</c:v>
                </c:pt>
                <c:pt idx="51">
                  <c:v>3.8184935821489554</c:v>
                </c:pt>
                <c:pt idx="52">
                  <c:v>3.9236648041797655</c:v>
                </c:pt>
                <c:pt idx="53">
                  <c:v>4.0295621811440014</c:v>
                </c:pt>
                <c:pt idx="54">
                  <c:v>4.1361706999695214</c:v>
                </c:pt>
                <c:pt idx="55">
                  <c:v>4.2434756460911212</c:v>
                </c:pt>
                <c:pt idx="56">
                  <c:v>4.3514625896514181</c:v>
                </c:pt>
                <c:pt idx="57">
                  <c:v>4.4601173725261383</c:v>
                </c:pt>
                <c:pt idx="58">
                  <c:v>4.5694260961097219</c:v>
                </c:pt>
                <c:pt idx="59">
                  <c:v>4.6793751098032565</c:v>
                </c:pt>
                <c:pt idx="60">
                  <c:v>4.7899510001519632</c:v>
                </c:pt>
                <c:pt idx="61">
                  <c:v>4.9011405805842587</c:v>
                </c:pt>
                <c:pt idx="62">
                  <c:v>5.0129308817085878</c:v>
                </c:pt>
                <c:pt idx="63">
                  <c:v>5.1253091421281027</c:v>
                </c:pt>
                <c:pt idx="64">
                  <c:v>5.2382627997366455</c:v>
                </c:pt>
                <c:pt idx="65">
                  <c:v>5.3517794834625434</c:v>
                </c:pt>
                <c:pt idx="66">
                  <c:v>5.4658470054295361</c:v>
                </c:pt>
                <c:pt idx="67">
                  <c:v>5.5804533535066527</c:v>
                </c:pt>
                <c:pt idx="68">
                  <c:v>5.6955866842210883</c:v>
                </c:pt>
                <c:pt idx="69">
                  <c:v>5.811235316010241</c:v>
                </c:pt>
                <c:pt idx="70">
                  <c:v>5.9273877227908347</c:v>
                </c:pt>
                <c:pt idx="71">
                  <c:v>6.0440325278248377</c:v>
                </c:pt>
                <c:pt idx="72">
                  <c:v>6.1611584978633953</c:v>
                </c:pt>
                <c:pt idx="73">
                  <c:v>6.2787545375513494</c:v>
                </c:pt>
                <c:pt idx="74">
                  <c:v>6.3968096840762527</c:v>
                </c:pt>
                <c:pt idx="75">
                  <c:v>6.5153131020468926</c:v>
                </c:pt>
                <c:pt idx="76">
                  <c:v>6.6342540785875119</c:v>
                </c:pt>
                <c:pt idx="77">
                  <c:v>6.7536220186347213</c:v>
                </c:pt>
                <c:pt idx="78">
                  <c:v>6.8734064404251694</c:v>
                </c:pt>
                <c:pt idx="79">
                  <c:v>6.9935969711627024</c:v>
                </c:pt>
                <c:pt idx="80">
                  <c:v>7.1141833428546448</c:v>
                </c:pt>
                <c:pt idx="81">
                  <c:v>7.2351553883073727</c:v>
                </c:pt>
                <c:pt idx="82">
                  <c:v>7.3565030372721285</c:v>
                </c:pt>
                <c:pt idx="83">
                  <c:v>7.4782163127324983</c:v>
                </c:pt>
                <c:pt idx="84">
                  <c:v>7.6002853273256044</c:v>
                </c:pt>
                <c:pt idx="85">
                  <c:v>7.722700279889489</c:v>
                </c:pt>
                <c:pt idx="86">
                  <c:v>7.8454514521296996</c:v>
                </c:pt>
                <c:pt idx="87">
                  <c:v>7.9685292053984185</c:v>
                </c:pt>
                <c:pt idx="88">
                  <c:v>8.0919239775799934</c:v>
                </c:pt>
                <c:pt idx="89">
                  <c:v>8.2156262800769699</c:v>
                </c:pt>
                <c:pt idx="90">
                  <c:v>8.3396266948911606</c:v>
                </c:pt>
                <c:pt idx="91">
                  <c:v>8.4639158717944998</c:v>
                </c:pt>
                <c:pt idx="92">
                  <c:v>8.5884845255848603</c:v>
                </c:pt>
                <c:pt idx="93">
                  <c:v>8.7133234334221257</c:v>
                </c:pt>
                <c:pt idx="94">
                  <c:v>8.8384234322401696</c:v>
                </c:pt>
                <c:pt idx="95">
                  <c:v>8.9637754162305896</c:v>
                </c:pt>
                <c:pt idx="96">
                  <c:v>9.089370334394216</c:v>
                </c:pt>
                <c:pt idx="97">
                  <c:v>9.215199188156733</c:v>
                </c:pt>
                <c:pt idx="98">
                  <c:v>9.3412530290447897</c:v>
                </c:pt>
                <c:pt idx="99">
                  <c:v>9.467522956419252</c:v>
                </c:pt>
                <c:pt idx="100">
                  <c:v>9.5940001152623928</c:v>
                </c:pt>
                <c:pt idx="101">
                  <c:v>9.7206756940159185</c:v>
                </c:pt>
                <c:pt idx="102">
                  <c:v>9.8475409224669157</c:v>
                </c:pt>
                <c:pt idx="103">
                  <c:v>9.9745870696789432</c:v>
                </c:pt>
                <c:pt idx="104">
                  <c:v>10.101805441965546</c:v>
                </c:pt>
                <c:pt idx="105">
                  <c:v>10.229187380903655</c:v>
                </c:pt>
                <c:pt idx="106">
                  <c:v>10.35672426138437</c:v>
                </c:pt>
                <c:pt idx="107">
                  <c:v>10.484407489698819</c:v>
                </c:pt>
                <c:pt idx="108">
                  <c:v>10.61222850165673</c:v>
                </c:pt>
                <c:pt idx="109">
                  <c:v>10.740178760735599</c:v>
                </c:pt>
                <c:pt idx="110">
                  <c:v>10.868249756258244</c:v>
                </c:pt>
                <c:pt idx="111">
                  <c:v>10.996433001596786</c:v>
                </c:pt>
                <c:pt idx="112">
                  <c:v>11.124720032400962</c:v>
                </c:pt>
                <c:pt idx="113">
                  <c:v>11.253102404848953</c:v>
                </c:pt>
                <c:pt idx="114">
                  <c:v>11.381571693918733</c:v>
                </c:pt>
                <c:pt idx="115">
                  <c:v>11.510119491678191</c:v>
                </c:pt>
                <c:pt idx="116">
                  <c:v>11.638737405592236</c:v>
                </c:pt>
                <c:pt idx="117">
                  <c:v>11.767417056845071</c:v>
                </c:pt>
                <c:pt idx="118">
                  <c:v>11.896150078676015</c:v>
                </c:pt>
                <c:pt idx="119">
                  <c:v>12.024928114727141</c:v>
                </c:pt>
                <c:pt idx="120">
                  <c:v>12.153742817401076</c:v>
                </c:pt>
                <c:pt idx="121">
                  <c:v>12.282585846227386</c:v>
                </c:pt>
                <c:pt idx="122">
                  <c:v>12.411448866235846</c:v>
                </c:pt>
                <c:pt idx="123">
                  <c:v>12.540323546335115</c:v>
                </c:pt>
                <c:pt idx="124">
                  <c:v>12.669201557695132</c:v>
                </c:pt>
                <c:pt idx="125">
                  <c:v>12.798074572131734</c:v>
                </c:pt>
                <c:pt idx="126">
                  <c:v>12.926934260491882</c:v>
                </c:pt>
                <c:pt idx="127">
                  <c:v>13.055772291037961</c:v>
                </c:pt>
                <c:pt idx="128">
                  <c:v>13.184580327829572</c:v>
                </c:pt>
                <c:pt idx="129">
                  <c:v>13.313350029101214</c:v>
                </c:pt>
                <c:pt idx="130">
                  <c:v>13.442073045634352</c:v>
                </c:pt>
                <c:pt idx="131">
                  <c:v>13.570741019122183</c:v>
                </c:pt>
                <c:pt idx="132">
                  <c:v>13.699345580525549</c:v>
                </c:pt>
                <c:pt idx="133">
                  <c:v>13.827878348418334</c:v>
                </c:pt>
                <c:pt idx="134">
                  <c:v>13.956330927320721</c:v>
                </c:pt>
                <c:pt idx="135">
                  <c:v>14.084694906018569</c:v>
                </c:pt>
                <c:pt idx="136">
                  <c:v>14.212961855867258</c:v>
                </c:pt>
                <c:pt idx="137">
                  <c:v>14.341123329078197</c:v>
                </c:pt>
                <c:pt idx="138">
                  <c:v>14.469170856986231</c:v>
                </c:pt>
                <c:pt idx="139">
                  <c:v>14.59709594829611</c:v>
                </c:pt>
                <c:pt idx="140">
                  <c:v>14.724890087306081</c:v>
                </c:pt>
                <c:pt idx="141">
                  <c:v>14.852544732106761</c:v>
                </c:pt>
                <c:pt idx="142">
                  <c:v>14.980051312753174</c:v>
                </c:pt>
                <c:pt idx="143">
                  <c:v>15.107401229407968</c:v>
                </c:pt>
                <c:pt idx="144">
                  <c:v>15.234585850453634</c:v>
                </c:pt>
                <c:pt idx="145">
                  <c:v>15.36159651057152</c:v>
                </c:pt>
                <c:pt idx="146">
                  <c:v>15.488424508785343</c:v>
                </c:pt>
                <c:pt idx="147">
                  <c:v>15.615061106466801</c:v>
                </c:pt>
                <c:pt idx="148">
                  <c:v>15.741497525300835</c:v>
                </c:pt>
                <c:pt idx="149">
                  <c:v>15.867724945207874</c:v>
                </c:pt>
                <c:pt idx="150">
                  <c:v>15.993734502220452</c:v>
                </c:pt>
                <c:pt idx="151">
                  <c:v>16.119517286311297</c:v>
                </c:pt>
                <c:pt idx="152">
                  <c:v>16.245064339169986</c:v>
                </c:pt>
                <c:pt idx="153">
                  <c:v>16.370366651925028</c:v>
                </c:pt>
                <c:pt idx="154">
                  <c:v>16.495415162808165</c:v>
                </c:pt>
                <c:pt idx="155">
                  <c:v>16.620200754757427</c:v>
                </c:pt>
                <c:pt idx="156">
                  <c:v>16.74471425295544</c:v>
                </c:pt>
                <c:pt idx="157">
                  <c:v>16.868946422299093</c:v>
                </c:pt>
                <c:pt idx="158">
                  <c:v>16.992887964796687</c:v>
                </c:pt>
                <c:pt idx="159">
                  <c:v>17.116529516888324</c:v>
                </c:pt>
                <c:pt idx="160">
                  <c:v>17.239861646685092</c:v>
                </c:pt>
                <c:pt idx="161">
                  <c:v>17.362874851122367</c:v>
                </c:pt>
                <c:pt idx="162">
                  <c:v>17.48555955302232</c:v>
                </c:pt>
                <c:pt idx="163">
                  <c:v>17.60790609806029</c:v>
                </c:pt>
                <c:pt idx="164">
                  <c:v>17.729904751629501</c:v>
                </c:pt>
                <c:pt idx="165">
                  <c:v>17.851545695598197</c:v>
                </c:pt>
                <c:pt idx="166">
                  <c:v>17.972819024952933</c:v>
                </c:pt>
                <c:pt idx="167">
                  <c:v>18.093714744321307</c:v>
                </c:pt>
                <c:pt idx="168">
                  <c:v>18.214222764366998</c:v>
                </c:pt>
                <c:pt idx="169">
                  <c:v>18.334332898049599</c:v>
                </c:pt>
                <c:pt idx="170">
                  <c:v>18.454034856741043</c:v>
                </c:pt>
                <c:pt idx="171">
                  <c:v>18.573318246190105</c:v>
                </c:pt>
                <c:pt idx="172">
                  <c:v>18.692172562325645</c:v>
                </c:pt>
                <c:pt idx="173">
                  <c:v>18.810587186888718</c:v>
                </c:pt>
                <c:pt idx="174">
                  <c:v>18.928551382883036</c:v>
                </c:pt>
                <c:pt idx="175">
                  <c:v>19.046054289832316</c:v>
                </c:pt>
                <c:pt idx="176">
                  <c:v>19.163084918832418</c:v>
                </c:pt>
                <c:pt idx="177">
                  <c:v>19.279632147385122</c:v>
                </c:pt>
                <c:pt idx="178">
                  <c:v>19.395684713999479</c:v>
                </c:pt>
                <c:pt idx="179">
                  <c:v>19.511231212545539</c:v>
                </c:pt>
                <c:pt idx="180">
                  <c:v>19.626260086344097</c:v>
                </c:pt>
                <c:pt idx="181">
                  <c:v>19.740759621974821</c:v>
                </c:pt>
                <c:pt idx="182">
                  <c:v>19.85471794278364</c:v>
                </c:pt>
                <c:pt idx="183">
                  <c:v>19.968123002068754</c:v>
                </c:pt>
                <c:pt idx="184">
                  <c:v>20.080962575922886</c:v>
                </c:pt>
                <c:pt idx="185">
                  <c:v>20.193224255707527</c:v>
                </c:pt>
                <c:pt idx="186">
                  <c:v>20.304895440132746</c:v>
                </c:pt>
                <c:pt idx="187">
                  <c:v>20.415963326913968</c:v>
                </c:pt>
                <c:pt idx="188">
                  <c:v>20.526414903974494</c:v>
                </c:pt>
                <c:pt idx="189">
                  <c:v>20.636236940159595</c:v>
                </c:pt>
                <c:pt idx="190">
                  <c:v>20.745415975425146</c:v>
                </c:pt>
                <c:pt idx="191">
                  <c:v>20.853938310459963</c:v>
                </c:pt>
                <c:pt idx="192">
                  <c:v>20.961789995697401</c:v>
                </c:pt>
                <c:pt idx="193">
                  <c:v>21.068956819667161</c:v>
                </c:pt>
                <c:pt idx="194">
                  <c:v>21.175424296633707</c:v>
                </c:pt>
                <c:pt idx="195">
                  <c:v>21.281177653461942</c:v>
                </c:pt>
                <c:pt idx="196">
                  <c:v>21.386201815645016</c:v>
                </c:pt>
                <c:pt idx="197">
                  <c:v>21.490481392422033</c:v>
                </c:pt>
                <c:pt idx="198">
                  <c:v>21.594000660905884</c:v>
                </c:pt>
                <c:pt idx="199">
                  <c:v>21.696743549132652</c:v>
                </c:pt>
                <c:pt idx="200">
                  <c:v>21.798693617934081</c:v>
                </c:pt>
                <c:pt idx="201">
                  <c:v>21.899834041523658</c:v>
                </c:pt>
                <c:pt idx="202">
                  <c:v>22.000147586673737</c:v>
                </c:pt>
                <c:pt idx="203">
                  <c:v>22.099616590347104</c:v>
                </c:pt>
                <c:pt idx="204">
                  <c:v>22.19822293562915</c:v>
                </c:pt>
                <c:pt idx="205">
                  <c:v>22.29594802578838</c:v>
                </c:pt>
                <c:pt idx="206">
                  <c:v>22.392772756270556</c:v>
                </c:pt>
                <c:pt idx="207">
                  <c:v>22.488677484406843</c:v>
                </c:pt>
                <c:pt idx="208">
                  <c:v>22.583641996586575</c:v>
                </c:pt>
                <c:pt idx="209">
                  <c:v>22.677645472611783</c:v>
                </c:pt>
                <c:pt idx="210">
                  <c:v>22.77066644691028</c:v>
                </c:pt>
                <c:pt idx="211">
                  <c:v>22.862682766238208</c:v>
                </c:pt>
                <c:pt idx="212">
                  <c:v>22.953671543447847</c:v>
                </c:pt>
                <c:pt idx="213">
                  <c:v>23.043609106832438</c:v>
                </c:pt>
                <c:pt idx="214">
                  <c:v>23.132470944483163</c:v>
                </c:pt>
                <c:pt idx="215">
                  <c:v>23.220231643002656</c:v>
                </c:pt>
                <c:pt idx="216">
                  <c:v>23.306864819810535</c:v>
                </c:pt>
                <c:pt idx="217">
                  <c:v>23.3923430481459</c:v>
                </c:pt>
                <c:pt idx="218">
                  <c:v>23.476637773713335</c:v>
                </c:pt>
                <c:pt idx="219">
                  <c:v>23.559719221726994</c:v>
                </c:pt>
                <c:pt idx="220">
                  <c:v>23.641556292871861</c:v>
                </c:pt>
                <c:pt idx="221">
                  <c:v>23.722116446411867</c:v>
                </c:pt>
                <c:pt idx="222">
                  <c:v>23.801365568314992</c:v>
                </c:pt>
                <c:pt idx="223">
                  <c:v>23.879267821817066</c:v>
                </c:pt>
                <c:pt idx="224">
                  <c:v>23.955785477280298</c:v>
                </c:pt>
                <c:pt idx="225">
                  <c:v>24.030878717484956</c:v>
                </c:pt>
                <c:pt idx="226">
                  <c:v>24.104505413571907</c:v>
                </c:pt>
                <c:pt idx="227">
                  <c:v>24.176620865661743</c:v>
                </c:pt>
                <c:pt idx="228">
                  <c:v>24.247177500616026</c:v>
                </c:pt>
                <c:pt idx="229">
                  <c:v>24.316124517339048</c:v>
                </c:pt>
                <c:pt idx="230">
                  <c:v>24.383407467245618</c:v>
                </c:pt>
                <c:pt idx="231">
                  <c:v>24.448967753746182</c:v>
                </c:pt>
                <c:pt idx="232">
                  <c:v>24.51274202938416</c:v>
                </c:pt>
                <c:pt idx="233">
                  <c:v>24.574661461924272</c:v>
                </c:pt>
                <c:pt idx="234">
                  <c:v>24.634650830173513</c:v>
                </c:pt>
                <c:pt idx="235">
                  <c:v>24.692627394909966</c:v>
                </c:pt>
                <c:pt idx="236">
                  <c:v>24.748499467169253</c:v>
                </c:pt>
                <c:pt idx="237">
                  <c:v>24.802164560448922</c:v>
                </c:pt>
                <c:pt idx="238">
                  <c:v>24.853506956524221</c:v>
                </c:pt>
                <c:pt idx="239">
                  <c:v>24.90239442052512</c:v>
                </c:pt>
                <c:pt idx="240">
                  <c:v>24.94867363843024</c:v>
                </c:pt>
                <c:pt idx="241">
                  <c:v>24.992163654204141</c:v>
                </c:pt>
                <c:pt idx="242">
                  <c:v>25.032646009035208</c:v>
                </c:pt>
                <c:pt idx="243">
                  <c:v>25.069849074693703</c:v>
                </c:pt>
                <c:pt idx="244">
                  <c:v>25.10342124051304</c:v>
                </c:pt>
                <c:pt idx="245">
                  <c:v>25.132879954107349</c:v>
                </c:pt>
                <c:pt idx="246">
                  <c:v>25.157497925297132</c:v>
                </c:pt>
                <c:pt idx="247">
                  <c:v>25.175961933664386</c:v>
                </c:pt>
                <c:pt idx="248">
                  <c:v>0</c:v>
                </c:pt>
                <c:pt idx="249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cylindre - 5%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'calcul cuveC'!$D$28:$D$277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cuveC'!$C$28:$C$277</c:f>
              <c:numCache>
                <c:formatCode>General</c:formatCode>
                <c:ptCount val="250"/>
                <c:pt idx="0">
                  <c:v>1.0336962239277145E-2</c:v>
                </c:pt>
                <c:pt idx="1">
                  <c:v>2.9201971482763562E-2</c:v>
                </c:pt>
                <c:pt idx="2">
                  <c:v>5.358236907945059E-2</c:v>
                </c:pt>
                <c:pt idx="3">
                  <c:v>8.239511420916347E-2</c:v>
                </c:pt>
                <c:pt idx="4">
                  <c:v>0.11501023966375465</c:v>
                </c:pt>
                <c:pt idx="5">
                  <c:v>0.15100001260869669</c:v>
                </c:pt>
                <c:pt idx="6">
                  <c:v>0.19004845485802735</c:v>
                </c:pt>
                <c:pt idx="7">
                  <c:v>0.23190921150251401</c:v>
                </c:pt>
                <c:pt idx="8">
                  <c:v>0.27638283748686987</c:v>
                </c:pt>
                <c:pt idx="9">
                  <c:v>0.32330330136666996</c:v>
                </c:pt>
                <c:pt idx="10">
                  <c:v>0.37252938466390489</c:v>
                </c:pt>
                <c:pt idx="11">
                  <c:v>0.42393890274352497</c:v>
                </c:pt>
                <c:pt idx="12">
                  <c:v>0.47742465651134935</c:v>
                </c:pt>
                <c:pt idx="13">
                  <c:v>0.53289149958279403</c:v>
                </c:pt>
                <c:pt idx="14">
                  <c:v>0.59025415376649304</c:v>
                </c:pt>
                <c:pt idx="15">
                  <c:v>0.64943554354530764</c:v>
                </c:pt>
                <c:pt idx="16">
                  <c:v>0.71036550076354388</c:v>
                </c:pt>
                <c:pt idx="17">
                  <c:v>0.77297973980973722</c:v>
                </c:pt>
                <c:pt idx="18">
                  <c:v>0.8372190345960967</c:v>
                </c:pt>
                <c:pt idx="19">
                  <c:v>0.90302854884836381</c:v>
                </c:pt>
                <c:pt idx="20">
                  <c:v>0.9703572847548958</c:v>
                </c:pt>
                <c:pt idx="21">
                  <c:v>1.0391576243053218</c:v>
                </c:pt>
                <c:pt idx="22">
                  <c:v>1.1093849441494013</c:v>
                </c:pt>
                <c:pt idx="23">
                  <c:v>1.1809972894455989</c:v>
                </c:pt>
                <c:pt idx="24">
                  <c:v>1.253955095535868</c:v>
                </c:pt>
                <c:pt idx="25">
                  <c:v>1.3282209487645242</c:v>
                </c:pt>
                <c:pt idx="26">
                  <c:v>1.4037593796134336</c:v>
                </c:pt>
                <c:pt idx="27">
                  <c:v>1.4805366827290356</c:v>
                </c:pt>
                <c:pt idx="28">
                  <c:v>1.5585207594912158</c:v>
                </c:pt>
                <c:pt idx="29">
                  <c:v>1.637680979605421</c:v>
                </c:pt>
                <c:pt idx="30">
                  <c:v>1.7179880588492313</c:v>
                </c:pt>
                <c:pt idx="31">
                  <c:v>1.7994139506169928</c:v>
                </c:pt>
                <c:pt idx="32">
                  <c:v>1.88193174931367</c:v>
                </c:pt>
                <c:pt idx="33">
                  <c:v>1.9655156039757951</c:v>
                </c:pt>
                <c:pt idx="34">
                  <c:v>2.0501406407612119</c:v>
                </c:pt>
                <c:pt idx="35">
                  <c:v>2.1357828931638245</c:v>
                </c:pt>
                <c:pt idx="36">
                  <c:v>2.2224192389851165</c:v>
                </c:pt>
                <c:pt idx="37">
                  <c:v>2.3100273432387448</c:v>
                </c:pt>
                <c:pt idx="38">
                  <c:v>2.3985856062842204</c:v>
                </c:pt>
                <c:pt idx="39">
                  <c:v>2.4880731165852503</c:v>
                </c:pt>
                <c:pt idx="40">
                  <c:v>2.5784696075718117</c:v>
                </c:pt>
                <c:pt idx="41">
                  <c:v>2.6697554181549656</c:v>
                </c:pt>
                <c:pt idx="42">
                  <c:v>2.7619114565027587</c:v>
                </c:pt>
                <c:pt idx="43">
                  <c:v>2.8549191667356939</c:v>
                </c:pt>
                <c:pt idx="44">
                  <c:v>2.9487604982430495</c:v>
                </c:pt>
                <c:pt idx="45">
                  <c:v>3.0434178773578928</c:v>
                </c:pt>
                <c:pt idx="46">
                  <c:v>3.1388741811600327</c:v>
                </c:pt>
                <c:pt idx="47">
                  <c:v>3.2351127132031769</c:v>
                </c:pt>
                <c:pt idx="48">
                  <c:v>3.3321171809859211</c:v>
                </c:pt>
                <c:pt idx="49">
                  <c:v>3.4298716750064591</c:v>
                </c:pt>
                <c:pt idx="50">
                  <c:v>3.5283606492585387</c:v>
                </c:pt>
                <c:pt idx="51">
                  <c:v>3.6275689030415075</c:v>
                </c:pt>
                <c:pt idx="52">
                  <c:v>3.7274815639707772</c:v>
                </c:pt>
                <c:pt idx="53">
                  <c:v>3.8280840720868015</c:v>
                </c:pt>
                <c:pt idx="54">
                  <c:v>3.9293621649710451</c:v>
                </c:pt>
                <c:pt idx="55">
                  <c:v>4.031301863786565</c:v>
                </c:pt>
                <c:pt idx="56">
                  <c:v>4.133889460168847</c:v>
                </c:pt>
                <c:pt idx="57">
                  <c:v>4.2371115038998317</c:v>
                </c:pt>
                <c:pt idx="58">
                  <c:v>4.3409547913042354</c:v>
                </c:pt>
                <c:pt idx="59">
                  <c:v>4.4454063543130937</c:v>
                </c:pt>
                <c:pt idx="60">
                  <c:v>4.5504534501443654</c:v>
                </c:pt>
                <c:pt idx="61">
                  <c:v>4.6560835515550458</c:v>
                </c:pt>
                <c:pt idx="62">
                  <c:v>4.7622843376231581</c:v>
                </c:pt>
                <c:pt idx="63">
                  <c:v>4.8690436850216976</c:v>
                </c:pt>
                <c:pt idx="64">
                  <c:v>4.9763496597498129</c:v>
                </c:pt>
                <c:pt idx="65">
                  <c:v>5.0841905092894164</c:v>
                </c:pt>
                <c:pt idx="66">
                  <c:v>5.1925546551580588</c:v>
                </c:pt>
                <c:pt idx="67">
                  <c:v>5.3014306858313205</c:v>
                </c:pt>
                <c:pt idx="68">
                  <c:v>5.4108073500100335</c:v>
                </c:pt>
                <c:pt idx="69">
                  <c:v>5.5206735502097288</c:v>
                </c:pt>
                <c:pt idx="70">
                  <c:v>5.6310183366512927</c:v>
                </c:pt>
                <c:pt idx="71">
                  <c:v>5.7418309014335955</c:v>
                </c:pt>
                <c:pt idx="72">
                  <c:v>5.8531005729702255</c:v>
                </c:pt>
                <c:pt idx="73">
                  <c:v>5.9648168106737822</c:v>
                </c:pt>
                <c:pt idx="74">
                  <c:v>6.0769691998724404</c:v>
                </c:pt>
                <c:pt idx="75">
                  <c:v>6.1895474469445482</c:v>
                </c:pt>
                <c:pt idx="76">
                  <c:v>6.3025413746581362</c:v>
                </c:pt>
                <c:pt idx="77">
                  <c:v>6.4159409177029856</c:v>
                </c:pt>
                <c:pt idx="78">
                  <c:v>6.5297361184039104</c:v>
                </c:pt>
                <c:pt idx="79">
                  <c:v>6.6439171226045675</c:v>
                </c:pt>
                <c:pt idx="80">
                  <c:v>6.7584741757119122</c:v>
                </c:pt>
                <c:pt idx="81">
                  <c:v>6.8733976188920041</c:v>
                </c:pt>
                <c:pt idx="82">
                  <c:v>6.9886778854085225</c:v>
                </c:pt>
                <c:pt idx="83">
                  <c:v>7.1043054970958739</c:v>
                </c:pt>
                <c:pt idx="84">
                  <c:v>7.2202710609593241</c:v>
                </c:pt>
                <c:pt idx="85">
                  <c:v>7.3365652658950147</c:v>
                </c:pt>
                <c:pt idx="86">
                  <c:v>7.4531788795232146</c:v>
                </c:pt>
                <c:pt idx="87">
                  <c:v>7.5701027451284979</c:v>
                </c:pt>
                <c:pt idx="88">
                  <c:v>7.6873277787009933</c:v>
                </c:pt>
                <c:pt idx="89">
                  <c:v>7.8048449660731212</c:v>
                </c:pt>
                <c:pt idx="90">
                  <c:v>7.9226453601466025</c:v>
                </c:pt>
                <c:pt idx="91">
                  <c:v>8.0407200782047745</c:v>
                </c:pt>
                <c:pt idx="92">
                  <c:v>8.1590602993056169</c:v>
                </c:pt>
                <c:pt idx="93">
                  <c:v>8.2776572617510187</c:v>
                </c:pt>
                <c:pt idx="94">
                  <c:v>8.3965022606281607</c:v>
                </c:pt>
                <c:pt idx="95">
                  <c:v>8.5155866454190594</c:v>
                </c:pt>
                <c:pt idx="96">
                  <c:v>8.6349018176745052</c:v>
                </c:pt>
                <c:pt idx="97">
                  <c:v>8.7544392287488968</c:v>
                </c:pt>
                <c:pt idx="98">
                  <c:v>8.8741903775925497</c:v>
                </c:pt>
                <c:pt idx="99">
                  <c:v>8.9941468085982894</c:v>
                </c:pt>
                <c:pt idx="100">
                  <c:v>9.1143001094992737</c:v>
                </c:pt>
                <c:pt idx="101">
                  <c:v>9.2346419093151226</c:v>
                </c:pt>
                <c:pt idx="102">
                  <c:v>9.3551638763435694</c:v>
                </c:pt>
                <c:pt idx="103">
                  <c:v>9.4758577161949962</c:v>
                </c:pt>
                <c:pt idx="104">
                  <c:v>9.5967151698672684</c:v>
                </c:pt>
                <c:pt idx="105">
                  <c:v>9.7177280118584726</c:v>
                </c:pt>
                <c:pt idx="106">
                  <c:v>9.8388880483151517</c:v>
                </c:pt>
                <c:pt idx="107">
                  <c:v>9.9601871152138788</c:v>
                </c:pt>
                <c:pt idx="108">
                  <c:v>10.081617076573893</c:v>
                </c:pt>
                <c:pt idx="109">
                  <c:v>10.203169822698818</c:v>
                </c:pt>
                <c:pt idx="110">
                  <c:v>10.324837268445332</c:v>
                </c:pt>
                <c:pt idx="111">
                  <c:v>10.446611351516948</c:v>
                </c:pt>
                <c:pt idx="112">
                  <c:v>10.568484030780914</c:v>
                </c:pt>
                <c:pt idx="113">
                  <c:v>10.690447284606504</c:v>
                </c:pt>
                <c:pt idx="114">
                  <c:v>10.812493109222796</c:v>
                </c:pt>
                <c:pt idx="115">
                  <c:v>10.934613517094281</c:v>
                </c:pt>
                <c:pt idx="116">
                  <c:v>11.056800535312624</c:v>
                </c:pt>
                <c:pt idx="117">
                  <c:v>11.179046204002818</c:v>
                </c:pt>
                <c:pt idx="118">
                  <c:v>11.301342574742215</c:v>
                </c:pt>
                <c:pt idx="119">
                  <c:v>11.423681708990785</c:v>
                </c:pt>
                <c:pt idx="120">
                  <c:v>11.546055676531022</c:v>
                </c:pt>
                <c:pt idx="121">
                  <c:v>11.668456553916016</c:v>
                </c:pt>
                <c:pt idx="122">
                  <c:v>11.790876422924054</c:v>
                </c:pt>
                <c:pt idx="123">
                  <c:v>11.913307369018359</c:v>
                </c:pt>
                <c:pt idx="124">
                  <c:v>12.035741479810376</c:v>
                </c:pt>
                <c:pt idx="125">
                  <c:v>12.158170843525147</c:v>
                </c:pt>
                <c:pt idx="126">
                  <c:v>12.280587547467288</c:v>
                </c:pt>
                <c:pt idx="127">
                  <c:v>12.402983676486063</c:v>
                </c:pt>
                <c:pt idx="128">
                  <c:v>12.525351311438094</c:v>
                </c:pt>
                <c:pt idx="129">
                  <c:v>12.647682527646154</c:v>
                </c:pt>
                <c:pt idx="130">
                  <c:v>12.769969393352634</c:v>
                </c:pt>
                <c:pt idx="131">
                  <c:v>12.892203968166074</c:v>
                </c:pt>
                <c:pt idx="132">
                  <c:v>13.014378301499271</c:v>
                </c:pt>
                <c:pt idx="133">
                  <c:v>13.136484430997417</c:v>
                </c:pt>
                <c:pt idx="134">
                  <c:v>13.258514380954685</c:v>
                </c:pt>
                <c:pt idx="135">
                  <c:v>13.380460160717641</c:v>
                </c:pt>
                <c:pt idx="136">
                  <c:v>13.502313763073895</c:v>
                </c:pt>
                <c:pt idx="137">
                  <c:v>13.624067162624288</c:v>
                </c:pt>
                <c:pt idx="138">
                  <c:v>13.74571231413692</c:v>
                </c:pt>
                <c:pt idx="139">
                  <c:v>13.867241150881304</c:v>
                </c:pt>
                <c:pt idx="140">
                  <c:v>13.988645582940777</c:v>
                </c:pt>
                <c:pt idx="141">
                  <c:v>14.109917495501422</c:v>
                </c:pt>
                <c:pt idx="142">
                  <c:v>14.231048747115516</c:v>
                </c:pt>
                <c:pt idx="143">
                  <c:v>14.35203116793757</c:v>
                </c:pt>
                <c:pt idx="144">
                  <c:v>14.472856557930951</c:v>
                </c:pt>
                <c:pt idx="145">
                  <c:v>14.593516685042944</c:v>
                </c:pt>
                <c:pt idx="146">
                  <c:v>14.714003283346075</c:v>
                </c:pt>
                <c:pt idx="147">
                  <c:v>14.834308051143461</c:v>
                </c:pt>
                <c:pt idx="148">
                  <c:v>14.954422649035793</c:v>
                </c:pt>
                <c:pt idx="149">
                  <c:v>15.07433869794748</c:v>
                </c:pt>
                <c:pt idx="150">
                  <c:v>15.194047777109429</c:v>
                </c:pt>
                <c:pt idx="151">
                  <c:v>15.313541421995732</c:v>
                </c:pt>
                <c:pt idx="152">
                  <c:v>15.432811122211486</c:v>
                </c:pt>
                <c:pt idx="153">
                  <c:v>15.551848319328776</c:v>
                </c:pt>
                <c:pt idx="154">
                  <c:v>15.670644404667756</c:v>
                </c:pt>
                <c:pt idx="155">
                  <c:v>15.789190717019556</c:v>
                </c:pt>
                <c:pt idx="156">
                  <c:v>15.907478540307668</c:v>
                </c:pt>
                <c:pt idx="157">
                  <c:v>16.025499101184138</c:v>
                </c:pt>
                <c:pt idx="158">
                  <c:v>16.143243566556851</c:v>
                </c:pt>
                <c:pt idx="159">
                  <c:v>16.260703041043907</c:v>
                </c:pt>
                <c:pt idx="160">
                  <c:v>16.377868564350837</c:v>
                </c:pt>
                <c:pt idx="161">
                  <c:v>16.494731108566249</c:v>
                </c:pt>
                <c:pt idx="162">
                  <c:v>16.611281575371205</c:v>
                </c:pt>
                <c:pt idx="163">
                  <c:v>16.727510793157276</c:v>
                </c:pt>
                <c:pt idx="164">
                  <c:v>16.843409514048027</c:v>
                </c:pt>
                <c:pt idx="165">
                  <c:v>16.958968410818287</c:v>
                </c:pt>
                <c:pt idx="166">
                  <c:v>17.074178073705287</c:v>
                </c:pt>
                <c:pt idx="167">
                  <c:v>17.189029007105241</c:v>
                </c:pt>
                <c:pt idx="168">
                  <c:v>17.303511626148648</c:v>
                </c:pt>
                <c:pt idx="169">
                  <c:v>17.41761625314712</c:v>
                </c:pt>
                <c:pt idx="170">
                  <c:v>17.53133311390399</c:v>
                </c:pt>
                <c:pt idx="171">
                  <c:v>17.6446523338806</c:v>
                </c:pt>
                <c:pt idx="172">
                  <c:v>17.757563934209362</c:v>
                </c:pt>
                <c:pt idx="173">
                  <c:v>17.870057827544283</c:v>
                </c:pt>
                <c:pt idx="174">
                  <c:v>17.982123813738884</c:v>
                </c:pt>
                <c:pt idx="175">
                  <c:v>18.093751575340701</c:v>
                </c:pt>
                <c:pt idx="176">
                  <c:v>18.204930672890796</c:v>
                </c:pt>
                <c:pt idx="177">
                  <c:v>18.315650540015866</c:v>
                </c:pt>
                <c:pt idx="178">
                  <c:v>18.425900478299504</c:v>
                </c:pt>
                <c:pt idx="179">
                  <c:v>18.535669651918262</c:v>
                </c:pt>
                <c:pt idx="180">
                  <c:v>18.644947082026892</c:v>
                </c:pt>
                <c:pt idx="181">
                  <c:v>18.75372164087608</c:v>
                </c:pt>
                <c:pt idx="182">
                  <c:v>18.86198204564446</c:v>
                </c:pt>
                <c:pt idx="183">
                  <c:v>18.969716851965316</c:v>
                </c:pt>
                <c:pt idx="184">
                  <c:v>19.076914447126743</c:v>
                </c:pt>
                <c:pt idx="185">
                  <c:v>19.183563042922152</c:v>
                </c:pt>
                <c:pt idx="186">
                  <c:v>19.289650668126107</c:v>
                </c:pt>
                <c:pt idx="187">
                  <c:v>19.395165160568268</c:v>
                </c:pt>
                <c:pt idx="188">
                  <c:v>19.50009415877577</c:v>
                </c:pt>
                <c:pt idx="189">
                  <c:v>19.604425093151615</c:v>
                </c:pt>
                <c:pt idx="190">
                  <c:v>19.70814517665389</c:v>
                </c:pt>
                <c:pt idx="191">
                  <c:v>19.811241394936964</c:v>
                </c:pt>
                <c:pt idx="192">
                  <c:v>19.913700495912533</c:v>
                </c:pt>
                <c:pt idx="193">
                  <c:v>20.015508978683801</c:v>
                </c:pt>
                <c:pt idx="194">
                  <c:v>20.116653081802021</c:v>
                </c:pt>
                <c:pt idx="195">
                  <c:v>20.217118770788844</c:v>
                </c:pt>
                <c:pt idx="196">
                  <c:v>20.316891724862764</c:v>
                </c:pt>
                <c:pt idx="197">
                  <c:v>20.415957322800931</c:v>
                </c:pt>
                <c:pt idx="198">
                  <c:v>20.514300627860589</c:v>
                </c:pt>
                <c:pt idx="199">
                  <c:v>20.611906371676021</c:v>
                </c:pt>
                <c:pt idx="200">
                  <c:v>20.708758937037377</c:v>
                </c:pt>
                <c:pt idx="201">
                  <c:v>20.804842339447475</c:v>
                </c:pt>
                <c:pt idx="202">
                  <c:v>20.900140207340051</c:v>
                </c:pt>
                <c:pt idx="203">
                  <c:v>20.994635760829748</c:v>
                </c:pt>
                <c:pt idx="204">
                  <c:v>21.088311788847694</c:v>
                </c:pt>
                <c:pt idx="205">
                  <c:v>21.181150624498962</c:v>
                </c:pt>
                <c:pt idx="206">
                  <c:v>21.27313411845703</c:v>
                </c:pt>
                <c:pt idx="207">
                  <c:v>21.364243610186499</c:v>
                </c:pt>
                <c:pt idx="208">
                  <c:v>21.454459896757246</c:v>
                </c:pt>
                <c:pt idx="209">
                  <c:v>21.543763198981193</c:v>
                </c:pt>
                <c:pt idx="210">
                  <c:v>21.632133124564767</c:v>
                </c:pt>
                <c:pt idx="211">
                  <c:v>21.719548627926297</c:v>
                </c:pt>
                <c:pt idx="212">
                  <c:v>21.805987966275453</c:v>
                </c:pt>
                <c:pt idx="213">
                  <c:v>21.891428651490816</c:v>
                </c:pt>
                <c:pt idx="214">
                  <c:v>21.975847397259006</c:v>
                </c:pt>
                <c:pt idx="215">
                  <c:v>22.059220060852525</c:v>
                </c:pt>
                <c:pt idx="216">
                  <c:v>22.141521578820008</c:v>
                </c:pt>
                <c:pt idx="217">
                  <c:v>22.222725895738606</c:v>
                </c:pt>
                <c:pt idx="218">
                  <c:v>22.30280588502767</c:v>
                </c:pt>
                <c:pt idx="219">
                  <c:v>22.381733260640644</c:v>
                </c:pt>
                <c:pt idx="220">
                  <c:v>22.45947847822827</c:v>
                </c:pt>
                <c:pt idx="221">
                  <c:v>22.536010624091276</c:v>
                </c:pt>
                <c:pt idx="222">
                  <c:v>22.611297289899241</c:v>
                </c:pt>
                <c:pt idx="223">
                  <c:v>22.685304430726212</c:v>
                </c:pt>
                <c:pt idx="224">
                  <c:v>22.757996203416283</c:v>
                </c:pt>
                <c:pt idx="225">
                  <c:v>22.829334781610708</c:v>
                </c:pt>
                <c:pt idx="226">
                  <c:v>22.899280142893311</c:v>
                </c:pt>
                <c:pt idx="227">
                  <c:v>22.967789822378656</c:v>
                </c:pt>
                <c:pt idx="228">
                  <c:v>23.034818625585224</c:v>
                </c:pt>
                <c:pt idx="229">
                  <c:v>23.100318291472096</c:v>
                </c:pt>
                <c:pt idx="230">
                  <c:v>23.164237093883337</c:v>
                </c:pt>
                <c:pt idx="231">
                  <c:v>23.226519366058874</c:v>
                </c:pt>
                <c:pt idx="232">
                  <c:v>23.287104927914953</c:v>
                </c:pt>
                <c:pt idx="233">
                  <c:v>23.345928388828057</c:v>
                </c:pt>
                <c:pt idx="234">
                  <c:v>23.402918288664836</c:v>
                </c:pt>
                <c:pt idx="235">
                  <c:v>23.457996025164469</c:v>
                </c:pt>
                <c:pt idx="236">
                  <c:v>23.511074493810792</c:v>
                </c:pt>
                <c:pt idx="237">
                  <c:v>23.562056332426476</c:v>
                </c:pt>
                <c:pt idx="238">
                  <c:v>23.61083160869801</c:v>
                </c:pt>
                <c:pt idx="239">
                  <c:v>23.657274699498863</c:v>
                </c:pt>
                <c:pt idx="240">
                  <c:v>23.701239956508729</c:v>
                </c:pt>
                <c:pt idx="241">
                  <c:v>23.742555471493933</c:v>
                </c:pt>
                <c:pt idx="242">
                  <c:v>23.781013708583448</c:v>
                </c:pt>
                <c:pt idx="243">
                  <c:v>23.816356620959017</c:v>
                </c:pt>
                <c:pt idx="244">
                  <c:v>23.848250178487387</c:v>
                </c:pt>
                <c:pt idx="245">
                  <c:v>23.876235956401981</c:v>
                </c:pt>
                <c:pt idx="246">
                  <c:v>23.899623029032277</c:v>
                </c:pt>
                <c:pt idx="247">
                  <c:v>23.917163836981167</c:v>
                </c:pt>
              </c:numCache>
            </c:numRef>
          </c:yVal>
          <c:smooth val="1"/>
        </c:ser>
        <c:ser>
          <c:idx val="4"/>
          <c:order val="4"/>
          <c:tx>
            <c:v>Formule courbe m3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'calcul cuveC'!$D$28:$D$277</c:f>
              <c:numCache>
                <c:formatCode>0.00</c:formatCode>
                <c:ptCount val="25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</c:numCache>
            </c:numRef>
          </c:xVal>
          <c:yVal>
            <c:numRef>
              <c:f>'calcul cuveC'!$J$28:$J$277</c:f>
              <c:numCache>
                <c:formatCode>General</c:formatCode>
                <c:ptCount val="250"/>
                <c:pt idx="0">
                  <c:v>-0.1554914161</c:v>
                </c:pt>
                <c:pt idx="1">
                  <c:v>-0.10536440879999999</c:v>
                </c:pt>
                <c:pt idx="2">
                  <c:v>-5.3632094699999994E-2</c:v>
                </c:pt>
                <c:pt idx="3">
                  <c:v>-3.0759039999997406E-4</c:v>
                </c:pt>
                <c:pt idx="4">
                  <c:v>5.4595987500000026E-2</c:v>
                </c:pt>
                <c:pt idx="5">
                  <c:v>0.11106552239999998</c:v>
                </c:pt>
                <c:pt idx="6">
                  <c:v>0.16908789770000002</c:v>
                </c:pt>
                <c:pt idx="7">
                  <c:v>0.2286499968</c:v>
                </c:pt>
                <c:pt idx="8">
                  <c:v>0.28973870310000005</c:v>
                </c:pt>
                <c:pt idx="9">
                  <c:v>0.35234090000000007</c:v>
                </c:pt>
                <c:pt idx="10">
                  <c:v>0.41644347090000011</c:v>
                </c:pt>
                <c:pt idx="11">
                  <c:v>0.48203329920000004</c:v>
                </c:pt>
                <c:pt idx="12">
                  <c:v>0.54909726830000005</c:v>
                </c:pt>
                <c:pt idx="13">
                  <c:v>0.61762226160000011</c:v>
                </c:pt>
                <c:pt idx="14">
                  <c:v>0.68759516250000008</c:v>
                </c:pt>
                <c:pt idx="15">
                  <c:v>0.75900285440000004</c:v>
                </c:pt>
                <c:pt idx="16">
                  <c:v>0.83183222070000018</c:v>
                </c:pt>
                <c:pt idx="17">
                  <c:v>0.90607014479999992</c:v>
                </c:pt>
                <c:pt idx="18">
                  <c:v>0.98170351010000001</c:v>
                </c:pt>
                <c:pt idx="19">
                  <c:v>1.0587192000000001</c:v>
                </c:pt>
                <c:pt idx="20">
                  <c:v>1.1371040979</c:v>
                </c:pt>
                <c:pt idx="21">
                  <c:v>1.2168450872000001</c:v>
                </c:pt>
                <c:pt idx="22">
                  <c:v>1.2979290513000001</c:v>
                </c:pt>
                <c:pt idx="23">
                  <c:v>1.3803428735999999</c:v>
                </c:pt>
                <c:pt idx="24">
                  <c:v>1.4640734375</c:v>
                </c:pt>
                <c:pt idx="25">
                  <c:v>1.5491076264000001</c:v>
                </c:pt>
                <c:pt idx="26">
                  <c:v>1.6354323237000001</c:v>
                </c:pt>
                <c:pt idx="27">
                  <c:v>1.7230344128000001</c:v>
                </c:pt>
                <c:pt idx="28">
                  <c:v>1.8119007770999997</c:v>
                </c:pt>
                <c:pt idx="29">
                  <c:v>1.9020182999999997</c:v>
                </c:pt>
                <c:pt idx="30">
                  <c:v>1.9933738648999999</c:v>
                </c:pt>
                <c:pt idx="31">
                  <c:v>2.0859543551999997</c:v>
                </c:pt>
                <c:pt idx="32">
                  <c:v>2.1797466543000001</c:v>
                </c:pt>
                <c:pt idx="33">
                  <c:v>2.2747376456000001</c:v>
                </c:pt>
                <c:pt idx="34">
                  <c:v>2.3709142124999998</c:v>
                </c:pt>
                <c:pt idx="35">
                  <c:v>2.4682632383999996</c:v>
                </c:pt>
                <c:pt idx="36">
                  <c:v>2.5667716066999997</c:v>
                </c:pt>
                <c:pt idx="37">
                  <c:v>2.6664262007999997</c:v>
                </c:pt>
                <c:pt idx="38">
                  <c:v>2.7672139040999997</c:v>
                </c:pt>
                <c:pt idx="39">
                  <c:v>2.8691216000000002</c:v>
                </c:pt>
                <c:pt idx="40">
                  <c:v>2.9721361718999995</c:v>
                </c:pt>
                <c:pt idx="41">
                  <c:v>3.0762445031999994</c:v>
                </c:pt>
                <c:pt idx="42">
                  <c:v>3.1814334772999997</c:v>
                </c:pt>
                <c:pt idx="43">
                  <c:v>3.2876899775999999</c:v>
                </c:pt>
                <c:pt idx="44">
                  <c:v>3.3950008874999997</c:v>
                </c:pt>
                <c:pt idx="45">
                  <c:v>3.5033530904000001</c:v>
                </c:pt>
                <c:pt idx="46">
                  <c:v>3.6127334696999998</c:v>
                </c:pt>
                <c:pt idx="47">
                  <c:v>3.7231289087999997</c:v>
                </c:pt>
                <c:pt idx="48">
                  <c:v>3.8345262911</c:v>
                </c:pt>
                <c:pt idx="49">
                  <c:v>3.9469125000000003</c:v>
                </c:pt>
                <c:pt idx="50">
                  <c:v>4.0602744188999997</c:v>
                </c:pt>
                <c:pt idx="51">
                  <c:v>4.1745989312000011</c:v>
                </c:pt>
                <c:pt idx="52">
                  <c:v>4.2898729203000006</c:v>
                </c:pt>
                <c:pt idx="53">
                  <c:v>4.4060832696000007</c:v>
                </c:pt>
                <c:pt idx="54">
                  <c:v>4.5232168625000009</c:v>
                </c:pt>
                <c:pt idx="55">
                  <c:v>4.6412605824000002</c:v>
                </c:pt>
                <c:pt idx="56">
                  <c:v>4.7602013126999996</c:v>
                </c:pt>
                <c:pt idx="57">
                  <c:v>4.8800259368000001</c:v>
                </c:pt>
                <c:pt idx="58">
                  <c:v>5.0007213381</c:v>
                </c:pt>
                <c:pt idx="59">
                  <c:v>5.1222744000000002</c:v>
                </c:pt>
                <c:pt idx="60">
                  <c:v>5.2446720059</c:v>
                </c:pt>
                <c:pt idx="61">
                  <c:v>5.3679010392000004</c:v>
                </c:pt>
                <c:pt idx="62">
                  <c:v>5.4919483833000005</c:v>
                </c:pt>
                <c:pt idx="63">
                  <c:v>5.6168009216000003</c:v>
                </c:pt>
                <c:pt idx="64">
                  <c:v>5.742445537500001</c:v>
                </c:pt>
                <c:pt idx="65">
                  <c:v>5.8688691144000007</c:v>
                </c:pt>
                <c:pt idx="66">
                  <c:v>5.9960585357000005</c:v>
                </c:pt>
                <c:pt idx="67">
                  <c:v>6.1240006848000013</c:v>
                </c:pt>
                <c:pt idx="68">
                  <c:v>6.2526824450999996</c:v>
                </c:pt>
                <c:pt idx="69">
                  <c:v>6.3820907</c:v>
                </c:pt>
                <c:pt idx="70">
                  <c:v>6.5122123328999999</c:v>
                </c:pt>
                <c:pt idx="71">
                  <c:v>6.6430342272000003</c:v>
                </c:pt>
                <c:pt idx="72">
                  <c:v>6.7745432662999994</c:v>
                </c:pt>
                <c:pt idx="73">
                  <c:v>6.9067263336</c:v>
                </c:pt>
                <c:pt idx="74">
                  <c:v>7.0395703125000004</c:v>
                </c:pt>
                <c:pt idx="75">
                  <c:v>7.1730620864000008</c:v>
                </c:pt>
                <c:pt idx="76">
                  <c:v>7.3071885387000002</c:v>
                </c:pt>
                <c:pt idx="77">
                  <c:v>7.4419365528000005</c:v>
                </c:pt>
                <c:pt idx="78">
                  <c:v>7.5772930121000002</c:v>
                </c:pt>
                <c:pt idx="79">
                  <c:v>7.7132448000000009</c:v>
                </c:pt>
                <c:pt idx="80">
                  <c:v>7.8497787999000019</c:v>
                </c:pt>
                <c:pt idx="81">
                  <c:v>7.9868818951999989</c:v>
                </c:pt>
                <c:pt idx="82">
                  <c:v>8.1245409692999981</c:v>
                </c:pt>
                <c:pt idx="83">
                  <c:v>8.2627429055999997</c:v>
                </c:pt>
                <c:pt idx="84">
                  <c:v>8.4014745874999992</c:v>
                </c:pt>
                <c:pt idx="85">
                  <c:v>8.5407228983999985</c:v>
                </c:pt>
                <c:pt idx="86">
                  <c:v>8.6804747216999996</c:v>
                </c:pt>
                <c:pt idx="87">
                  <c:v>8.8207169408000006</c:v>
                </c:pt>
                <c:pt idx="88">
                  <c:v>8.9614364390999999</c:v>
                </c:pt>
                <c:pt idx="89">
                  <c:v>9.1026200999999993</c:v>
                </c:pt>
                <c:pt idx="90">
                  <c:v>9.244254806899999</c:v>
                </c:pt>
                <c:pt idx="91">
                  <c:v>9.386327443199999</c:v>
                </c:pt>
                <c:pt idx="92">
                  <c:v>9.5288248923000012</c:v>
                </c:pt>
                <c:pt idx="93">
                  <c:v>9.6717340376000003</c:v>
                </c:pt>
                <c:pt idx="94">
                  <c:v>9.8150417624999982</c:v>
                </c:pt>
                <c:pt idx="95">
                  <c:v>9.9587349504000002</c:v>
                </c:pt>
                <c:pt idx="96">
                  <c:v>10.102800484699998</c:v>
                </c:pt>
                <c:pt idx="97">
                  <c:v>10.2472252488</c:v>
                </c:pt>
                <c:pt idx="98">
                  <c:v>10.391996126099999</c:v>
                </c:pt>
                <c:pt idx="99">
                  <c:v>10.537099999999999</c:v>
                </c:pt>
                <c:pt idx="100">
                  <c:v>10.6825237539</c:v>
                </c:pt>
                <c:pt idx="101">
                  <c:v>10.828254271199999</c:v>
                </c:pt>
                <c:pt idx="102">
                  <c:v>10.9742784353</c:v>
                </c:pt>
                <c:pt idx="103">
                  <c:v>11.1205831296</c:v>
                </c:pt>
                <c:pt idx="104">
                  <c:v>11.267155237499999</c:v>
                </c:pt>
                <c:pt idx="105">
                  <c:v>11.4139816424</c:v>
                </c:pt>
                <c:pt idx="106">
                  <c:v>11.5610492277</c:v>
                </c:pt>
                <c:pt idx="107">
                  <c:v>11.708344876800002</c:v>
                </c:pt>
                <c:pt idx="108">
                  <c:v>11.8558554731</c:v>
                </c:pt>
                <c:pt idx="109">
                  <c:v>12.0035679</c:v>
                </c:pt>
                <c:pt idx="110">
                  <c:v>12.1514690409</c:v>
                </c:pt>
                <c:pt idx="111">
                  <c:v>12.299545779199999</c:v>
                </c:pt>
                <c:pt idx="112">
                  <c:v>12.447784998299998</c:v>
                </c:pt>
                <c:pt idx="113">
                  <c:v>12.596173581599997</c:v>
                </c:pt>
                <c:pt idx="114">
                  <c:v>12.744698412499996</c:v>
                </c:pt>
                <c:pt idx="115">
                  <c:v>12.893346374399998</c:v>
                </c:pt>
                <c:pt idx="116">
                  <c:v>13.042104350699997</c:v>
                </c:pt>
                <c:pt idx="117">
                  <c:v>13.190959224799998</c:v>
                </c:pt>
                <c:pt idx="118">
                  <c:v>13.339897880100001</c:v>
                </c:pt>
                <c:pt idx="119">
                  <c:v>13.488907199999998</c:v>
                </c:pt>
                <c:pt idx="120">
                  <c:v>13.637974067899997</c:v>
                </c:pt>
                <c:pt idx="121">
                  <c:v>13.7870853672</c:v>
                </c:pt>
                <c:pt idx="122">
                  <c:v>13.9362279813</c:v>
                </c:pt>
                <c:pt idx="123">
                  <c:v>14.085388793599998</c:v>
                </c:pt>
                <c:pt idx="124">
                  <c:v>14.234554687499998</c:v>
                </c:pt>
                <c:pt idx="125">
                  <c:v>14.3837125464</c:v>
                </c:pt>
                <c:pt idx="126">
                  <c:v>14.5328492537</c:v>
                </c:pt>
                <c:pt idx="127">
                  <c:v>14.6819516928</c:v>
                </c:pt>
                <c:pt idx="128">
                  <c:v>14.831006747100002</c:v>
                </c:pt>
                <c:pt idx="129">
                  <c:v>14.9800013</c:v>
                </c:pt>
                <c:pt idx="130">
                  <c:v>15.128922234899999</c:v>
                </c:pt>
                <c:pt idx="131">
                  <c:v>15.277756435199999</c:v>
                </c:pt>
                <c:pt idx="132">
                  <c:v>15.4264907843</c:v>
                </c:pt>
                <c:pt idx="133">
                  <c:v>15.5751121656</c:v>
                </c:pt>
                <c:pt idx="134">
                  <c:v>15.723607462500002</c:v>
                </c:pt>
                <c:pt idx="135">
                  <c:v>15.871963558400001</c:v>
                </c:pt>
                <c:pt idx="136">
                  <c:v>16.020167336699998</c:v>
                </c:pt>
                <c:pt idx="137">
                  <c:v>16.168205680799996</c:v>
                </c:pt>
                <c:pt idx="138">
                  <c:v>16.3160654741</c:v>
                </c:pt>
                <c:pt idx="139">
                  <c:v>16.463733599999998</c:v>
                </c:pt>
                <c:pt idx="140">
                  <c:v>16.611196941899998</c:v>
                </c:pt>
                <c:pt idx="141">
                  <c:v>16.758442383199998</c:v>
                </c:pt>
                <c:pt idx="142">
                  <c:v>16.905456807299998</c:v>
                </c:pt>
                <c:pt idx="143">
                  <c:v>17.052227097599999</c:v>
                </c:pt>
                <c:pt idx="144">
                  <c:v>17.1987401375</c:v>
                </c:pt>
                <c:pt idx="145">
                  <c:v>17.344982810399998</c:v>
                </c:pt>
                <c:pt idx="146">
                  <c:v>17.490941999699999</c:v>
                </c:pt>
                <c:pt idx="147">
                  <c:v>17.636604588799997</c:v>
                </c:pt>
                <c:pt idx="148">
                  <c:v>17.781957461099999</c:v>
                </c:pt>
                <c:pt idx="149">
                  <c:v>17.926987500000003</c:v>
                </c:pt>
                <c:pt idx="150">
                  <c:v>18.071681588899995</c:v>
                </c:pt>
                <c:pt idx="151">
                  <c:v>18.2160266112</c:v>
                </c:pt>
                <c:pt idx="152">
                  <c:v>18.360009450300002</c:v>
                </c:pt>
                <c:pt idx="153">
                  <c:v>18.503616989599998</c:v>
                </c:pt>
                <c:pt idx="154">
                  <c:v>18.646836112499997</c:v>
                </c:pt>
                <c:pt idx="155">
                  <c:v>18.789653702399999</c:v>
                </c:pt>
                <c:pt idx="156">
                  <c:v>18.932056642699997</c:v>
                </c:pt>
                <c:pt idx="157">
                  <c:v>19.074031816800002</c:v>
                </c:pt>
                <c:pt idx="158">
                  <c:v>19.215566108099999</c:v>
                </c:pt>
                <c:pt idx="159">
                  <c:v>19.356646400000002</c:v>
                </c:pt>
                <c:pt idx="160">
                  <c:v>19.497259575899999</c:v>
                </c:pt>
                <c:pt idx="161">
                  <c:v>19.637392519199999</c:v>
                </c:pt>
                <c:pt idx="162">
                  <c:v>19.777032113299995</c:v>
                </c:pt>
                <c:pt idx="163">
                  <c:v>19.916165241599998</c:v>
                </c:pt>
                <c:pt idx="164">
                  <c:v>20.054778787499998</c:v>
                </c:pt>
                <c:pt idx="165">
                  <c:v>20.192859634399998</c:v>
                </c:pt>
                <c:pt idx="166">
                  <c:v>20.330394665699998</c:v>
                </c:pt>
                <c:pt idx="167">
                  <c:v>20.467370764799995</c:v>
                </c:pt>
                <c:pt idx="168">
                  <c:v>20.603774815099996</c:v>
                </c:pt>
                <c:pt idx="169">
                  <c:v>20.7395937</c:v>
                </c:pt>
                <c:pt idx="170">
                  <c:v>20.874814302899999</c:v>
                </c:pt>
                <c:pt idx="171">
                  <c:v>21.009423507199998</c:v>
                </c:pt>
                <c:pt idx="172">
                  <c:v>21.143408196300001</c:v>
                </c:pt>
                <c:pt idx="173">
                  <c:v>21.276755253599998</c:v>
                </c:pt>
                <c:pt idx="174">
                  <c:v>21.409451562499999</c:v>
                </c:pt>
                <c:pt idx="175">
                  <c:v>21.541484006399997</c:v>
                </c:pt>
                <c:pt idx="176">
                  <c:v>21.672839468700001</c:v>
                </c:pt>
                <c:pt idx="177">
                  <c:v>21.803504832800002</c:v>
                </c:pt>
                <c:pt idx="178">
                  <c:v>21.933466982099997</c:v>
                </c:pt>
                <c:pt idx="179">
                  <c:v>22.0627128</c:v>
                </c:pt>
                <c:pt idx="180">
                  <c:v>22.191229169899998</c:v>
                </c:pt>
                <c:pt idx="181">
                  <c:v>22.3190029752</c:v>
                </c:pt>
                <c:pt idx="182">
                  <c:v>22.446021099299998</c:v>
                </c:pt>
                <c:pt idx="183">
                  <c:v>22.572270425600003</c:v>
                </c:pt>
                <c:pt idx="184">
                  <c:v>22.6977378375</c:v>
                </c:pt>
                <c:pt idx="185">
                  <c:v>22.822410218400002</c:v>
                </c:pt>
                <c:pt idx="186">
                  <c:v>22.946274451699999</c:v>
                </c:pt>
                <c:pt idx="187">
                  <c:v>23.069317420799997</c:v>
                </c:pt>
                <c:pt idx="188">
                  <c:v>23.191526009099999</c:v>
                </c:pt>
                <c:pt idx="189">
                  <c:v>23.312887099999998</c:v>
                </c:pt>
                <c:pt idx="190">
                  <c:v>23.433387576900003</c:v>
                </c:pt>
                <c:pt idx="191">
                  <c:v>23.553014323199996</c:v>
                </c:pt>
                <c:pt idx="192">
                  <c:v>23.671754222300002</c:v>
                </c:pt>
                <c:pt idx="193">
                  <c:v>23.789594157599996</c:v>
                </c:pt>
                <c:pt idx="194">
                  <c:v>23.906521012499997</c:v>
                </c:pt>
                <c:pt idx="195">
                  <c:v>24.022521670399996</c:v>
                </c:pt>
                <c:pt idx="196">
                  <c:v>24.137583014699999</c:v>
                </c:pt>
                <c:pt idx="197">
                  <c:v>24.2516919288</c:v>
                </c:pt>
                <c:pt idx="198">
                  <c:v>24.364835296099997</c:v>
                </c:pt>
                <c:pt idx="199">
                  <c:v>24.476999999999997</c:v>
                </c:pt>
                <c:pt idx="200">
                  <c:v>24.588172923899997</c:v>
                </c:pt>
                <c:pt idx="201">
                  <c:v>24.698340951199999</c:v>
                </c:pt>
                <c:pt idx="202">
                  <c:v>24.807490965299991</c:v>
                </c:pt>
                <c:pt idx="203">
                  <c:v>24.915609849599996</c:v>
                </c:pt>
                <c:pt idx="204">
                  <c:v>25.022684487499998</c:v>
                </c:pt>
                <c:pt idx="205">
                  <c:v>25.128701762399999</c:v>
                </c:pt>
                <c:pt idx="206">
                  <c:v>25.2336485577</c:v>
                </c:pt>
                <c:pt idx="207">
                  <c:v>25.337511756800005</c:v>
                </c:pt>
                <c:pt idx="208">
                  <c:v>25.440278243099993</c:v>
                </c:pt>
                <c:pt idx="209">
                  <c:v>25.541934899999994</c:v>
                </c:pt>
                <c:pt idx="210">
                  <c:v>25.642468610899996</c:v>
                </c:pt>
                <c:pt idx="211">
                  <c:v>25.741866259199995</c:v>
                </c:pt>
                <c:pt idx="212">
                  <c:v>25.840114728299998</c:v>
                </c:pt>
                <c:pt idx="213">
                  <c:v>25.937200901599997</c:v>
                </c:pt>
                <c:pt idx="214">
                  <c:v>26.033111662499998</c:v>
                </c:pt>
                <c:pt idx="215">
                  <c:v>26.127833894400005</c:v>
                </c:pt>
                <c:pt idx="216">
                  <c:v>26.221354480699997</c:v>
                </c:pt>
                <c:pt idx="217">
                  <c:v>26.313660304799999</c:v>
                </c:pt>
                <c:pt idx="218">
                  <c:v>26.404738250100003</c:v>
                </c:pt>
                <c:pt idx="219">
                  <c:v>26.4945752</c:v>
                </c:pt>
                <c:pt idx="220">
                  <c:v>26.583158037899999</c:v>
                </c:pt>
                <c:pt idx="221">
                  <c:v>26.670473647200001</c:v>
                </c:pt>
                <c:pt idx="222">
                  <c:v>26.756508911300003</c:v>
                </c:pt>
                <c:pt idx="223">
                  <c:v>26.841250713599997</c:v>
                </c:pt>
                <c:pt idx="224">
                  <c:v>26.924685937499994</c:v>
                </c:pt>
                <c:pt idx="225">
                  <c:v>27.006801466399992</c:v>
                </c:pt>
                <c:pt idx="226">
                  <c:v>27.087584183699995</c:v>
                </c:pt>
                <c:pt idx="227">
                  <c:v>27.167020972799993</c:v>
                </c:pt>
                <c:pt idx="228">
                  <c:v>27.245098717100003</c:v>
                </c:pt>
                <c:pt idx="229">
                  <c:v>27.321804299999997</c:v>
                </c:pt>
                <c:pt idx="230">
                  <c:v>27.397124604899993</c:v>
                </c:pt>
                <c:pt idx="231">
                  <c:v>27.471046515199994</c:v>
                </c:pt>
                <c:pt idx="232">
                  <c:v>27.543556914299998</c:v>
                </c:pt>
                <c:pt idx="233">
                  <c:v>27.614642685599996</c:v>
                </c:pt>
                <c:pt idx="234">
                  <c:v>27.684290712500001</c:v>
                </c:pt>
                <c:pt idx="235">
                  <c:v>27.752487878399997</c:v>
                </c:pt>
                <c:pt idx="236">
                  <c:v>27.819221066699999</c:v>
                </c:pt>
                <c:pt idx="237">
                  <c:v>27.884477160800003</c:v>
                </c:pt>
                <c:pt idx="238">
                  <c:v>27.948243044100003</c:v>
                </c:pt>
                <c:pt idx="239">
                  <c:v>28.010505599999995</c:v>
                </c:pt>
                <c:pt idx="240">
                  <c:v>28.071251711899997</c:v>
                </c:pt>
                <c:pt idx="241">
                  <c:v>28.130468263199994</c:v>
                </c:pt>
                <c:pt idx="242">
                  <c:v>28.188142137299998</c:v>
                </c:pt>
                <c:pt idx="243">
                  <c:v>28.244260217600001</c:v>
                </c:pt>
                <c:pt idx="244">
                  <c:v>28.298809387500004</c:v>
                </c:pt>
                <c:pt idx="245">
                  <c:v>28.351776530400002</c:v>
                </c:pt>
                <c:pt idx="246">
                  <c:v>28.403148529699997</c:v>
                </c:pt>
                <c:pt idx="247">
                  <c:v>28.452912268799995</c:v>
                </c:pt>
                <c:pt idx="248">
                  <c:v>28.501054631100004</c:v>
                </c:pt>
                <c:pt idx="249">
                  <c:v>28.547562499999991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22848"/>
        <c:axId val="102233216"/>
      </c:scatterChart>
      <c:valAx>
        <c:axId val="1022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none"/>
        <c:minorTickMark val="none"/>
        <c:tickLblPos val="nextTo"/>
        <c:crossAx val="102233216"/>
        <c:crosses val="autoZero"/>
        <c:crossBetween val="midCat"/>
      </c:valAx>
      <c:valAx>
        <c:axId val="10223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102222848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Jeanjx calcul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'calcul cuveT'!$E$26:$I$26</c:f>
              <c:strCache>
                <c:ptCount val="1"/>
                <c:pt idx="0">
                  <c:v>selon calcul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0.29336361759944596"/>
                  <c:y val="-8.617898696970025E-2"/>
                </c:manualLayout>
              </c:layout>
              <c:numFmt formatCode="General" sourceLinked="0"/>
            </c:trendlineLbl>
          </c:trendline>
          <c:xVal>
            <c:numRef>
              <c:f>'calcul cuveT'!$D$28:$D$257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cuveT'!$G$28:$G$255</c:f>
              <c:numCache>
                <c:formatCode>0.000</c:formatCode>
                <c:ptCount val="228"/>
                <c:pt idx="0">
                  <c:v>1.1699295142599278E-2</c:v>
                </c:pt>
                <c:pt idx="1">
                  <c:v>3.3207575659139114E-2</c:v>
                </c:pt>
                <c:pt idx="2">
                  <c:v>6.1150563923147862E-2</c:v>
                </c:pt>
                <c:pt idx="3">
                  <c:v>9.4312880271598037E-2</c:v>
                </c:pt>
                <c:pt idx="4">
                  <c:v>0.13198616787202044</c:v>
                </c:pt>
                <c:pt idx="5">
                  <c:v>0.17368842468542123</c:v>
                </c:pt>
                <c:pt idx="6">
                  <c:v>0.21906275253372723</c:v>
                </c:pt>
                <c:pt idx="7">
                  <c:v>0.26783020504815158</c:v>
                </c:pt>
                <c:pt idx="8">
                  <c:v>0.31976436486925858</c:v>
                </c:pt>
                <c:pt idx="9">
                  <c:v>0.37467623593701693</c:v>
                </c:pt>
                <c:pt idx="10">
                  <c:v>0.43240461493539983</c:v>
                </c:pt>
                <c:pt idx="11">
                  <c:v>0.49280962081794261</c:v>
                </c:pt>
                <c:pt idx="12">
                  <c:v>0.55576816175435717</c:v>
                </c:pt>
                <c:pt idx="13">
                  <c:v>0.62117065078663103</c:v>
                </c:pt>
                <c:pt idx="14">
                  <c:v>0.68891855924336487</c:v>
                </c:pt>
                <c:pt idx="15">
                  <c:v>0.75892255122653551</c:v>
                </c:pt>
                <c:pt idx="16">
                  <c:v>0.83110103261238277</c:v>
                </c:pt>
                <c:pt idx="17">
                  <c:v>0.90537900294303753</c:v>
                </c:pt>
                <c:pt idx="18">
                  <c:v>0.98168713329801582</c:v>
                </c:pt>
                <c:pt idx="19">
                  <c:v>1.059961015860488</c:v>
                </c:pt>
                <c:pt idx="20">
                  <c:v>1.140140546044867</c:v>
                </c:pt>
                <c:pt idx="21">
                  <c:v>1.2221694084428689</c:v>
                </c:pt>
                <c:pt idx="22">
                  <c:v>1.3059946451224818</c:v>
                </c:pt>
                <c:pt idx="23">
                  <c:v>1.3915662900079884</c:v>
                </c:pt>
                <c:pt idx="24">
                  <c:v>1.4788370568389477</c:v>
                </c:pt>
                <c:pt idx="25">
                  <c:v>1.5677620709844728</c:v>
                </c:pt>
                <c:pt idx="26">
                  <c:v>1.658298637465482</c:v>
                </c:pt>
                <c:pt idx="27">
                  <c:v>1.7504060391090639</c:v>
                </c:pt>
                <c:pt idx="28">
                  <c:v>1.8440453599622915</c:v>
                </c:pt>
                <c:pt idx="29">
                  <c:v>1.9391793300239288</c:v>
                </c:pt>
                <c:pt idx="30">
                  <c:v>2.0357721880802169</c:v>
                </c:pt>
                <c:pt idx="31">
                  <c:v>2.1337895600047587</c:v>
                </c:pt>
                <c:pt idx="32">
                  <c:v>2.2331983503390909</c:v>
                </c:pt>
                <c:pt idx="33">
                  <c:v>2.3339666453363748</c:v>
                </c:pt>
                <c:pt idx="34">
                  <c:v>2.4360636259462405</c:v>
                </c:pt>
                <c:pt idx="35">
                  <c:v>2.5394594894590616</c:v>
                </c:pt>
                <c:pt idx="36">
                  <c:v>2.6441253787246124</c:v>
                </c:pt>
                <c:pt idx="37">
                  <c:v>2.7500333180220133</c:v>
                </c:pt>
                <c:pt idx="38">
                  <c:v>2.8571561547918995</c:v>
                </c:pt>
                <c:pt idx="39">
                  <c:v>2.9654675065534328</c:v>
                </c:pt>
                <c:pt idx="40">
                  <c:v>3.0749417124221372</c:v>
                </c:pt>
                <c:pt idx="41">
                  <c:v>3.1855537887231238</c:v>
                </c:pt>
                <c:pt idx="42">
                  <c:v>3.2972793882605456</c:v>
                </c:pt>
                <c:pt idx="43">
                  <c:v>3.4100947628604601</c:v>
                </c:pt>
                <c:pt idx="44">
                  <c:v>3.5239767288521451</c:v>
                </c:pt>
                <c:pt idx="45">
                  <c:v>3.6389026351939462</c:v>
                </c:pt>
                <c:pt idx="46">
                  <c:v>3.7548503339848631</c:v>
                </c:pt>
                <c:pt idx="47">
                  <c:v>3.8717981531334296</c:v>
                </c:pt>
                <c:pt idx="48">
                  <c:v>3.98972487098158</c:v>
                </c:pt>
                <c:pt idx="49">
                  <c:v>4.1086096927039204</c:v>
                </c:pt>
                <c:pt idx="50">
                  <c:v>4.2284322283225757</c:v>
                </c:pt>
                <c:pt idx="51">
                  <c:v>4.3491724721949749</c:v>
                </c:pt>
                <c:pt idx="52">
                  <c:v>4.4708107838470417</c:v>
                </c:pt>
                <c:pt idx="53">
                  <c:v>4.5933278700374442</c:v>
                </c:pt>
                <c:pt idx="54">
                  <c:v>4.7167047679501879</c:v>
                </c:pt>
                <c:pt idx="55">
                  <c:v>4.8409228294230902</c:v>
                </c:pt>
                <c:pt idx="56">
                  <c:v>4.9659637061287167</c:v>
                </c:pt>
                <c:pt idx="57">
                  <c:v>5.091809335632405</c:v>
                </c:pt>
                <c:pt idx="58">
                  <c:v>5.2184419282590815</c:v>
                </c:pt>
                <c:pt idx="59">
                  <c:v>5.3458439547069556</c:v>
                </c:pt>
                <c:pt idx="60">
                  <c:v>5.4739981343518087</c:v>
                </c:pt>
                <c:pt idx="61">
                  <c:v>5.6028874241906346</c:v>
                </c:pt>
                <c:pt idx="62">
                  <c:v>5.7324950083779127</c:v>
                </c:pt>
                <c:pt idx="63">
                  <c:v>5.8628042883118257</c:v>
                </c:pt>
                <c:pt idx="64">
                  <c:v>5.9937988732314365</c:v>
                </c:pt>
                <c:pt idx="65">
                  <c:v>6.1254625712890034</c:v>
                </c:pt>
                <c:pt idx="66">
                  <c:v>6.2577793810646805</c:v>
                </c:pt>
                <c:pt idx="67">
                  <c:v>6.3907334834934169</c:v>
                </c:pt>
                <c:pt idx="68">
                  <c:v>6.5243092341763669</c:v>
                </c:pt>
                <c:pt idx="69">
                  <c:v>6.658491156051193</c:v>
                </c:pt>
                <c:pt idx="70">
                  <c:v>6.793263932397763</c:v>
                </c:pt>
                <c:pt idx="71">
                  <c:v>6.9286124001573883</c:v>
                </c:pt>
                <c:pt idx="72">
                  <c:v>7.0645215435455322</c:v>
                </c:pt>
                <c:pt idx="73">
                  <c:v>7.2009764879392613</c:v>
                </c:pt>
                <c:pt idx="74">
                  <c:v>7.3379624940221859</c:v>
                </c:pt>
                <c:pt idx="75">
                  <c:v>7.4754649521708165</c:v>
                </c:pt>
                <c:pt idx="76">
                  <c:v>7.6134693770673803</c:v>
                </c:pt>
                <c:pt idx="77">
                  <c:v>7.7519614025252404</c:v>
                </c:pt>
                <c:pt idx="78">
                  <c:v>7.890926776513929</c:v>
                </c:pt>
                <c:pt idx="79">
                  <c:v>8.0303513563717424</c:v>
                </c:pt>
                <c:pt idx="80">
                  <c:v>8.1702211041946011</c:v>
                </c:pt>
                <c:pt idx="81">
                  <c:v>8.3105220823906141</c:v>
                </c:pt>
                <c:pt idx="82">
                  <c:v>8.4512404493904896</c:v>
                </c:pt>
                <c:pt idx="83">
                  <c:v>8.5923624555045173</c:v>
                </c:pt>
                <c:pt idx="84">
                  <c:v>8.7338744389174288</c:v>
                </c:pt>
                <c:pt idx="85">
                  <c:v>8.8757628218129838</c:v>
                </c:pt>
                <c:pt idx="86">
                  <c:v>9.0180141066205906</c:v>
                </c:pt>
                <c:pt idx="87">
                  <c:v>9.1606148723767316</c:v>
                </c:pt>
                <c:pt idx="88">
                  <c:v>9.3035517711943569</c:v>
                </c:pt>
                <c:pt idx="89">
                  <c:v>9.4468115248338211</c:v>
                </c:pt>
                <c:pt idx="90">
                  <c:v>9.5903809213692668</c:v>
                </c:pt>
                <c:pt idx="91">
                  <c:v>9.7342468119446632</c:v>
                </c:pt>
                <c:pt idx="92">
                  <c:v>9.8783961076140621</c:v>
                </c:pt>
                <c:pt idx="93">
                  <c:v>10.022815776260876</c:v>
                </c:pt>
                <c:pt idx="94">
                  <c:v>10.167492839591207</c:v>
                </c:pt>
                <c:pt idx="95">
                  <c:v>10.312414370196558</c:v>
                </c:pt>
                <c:pt idx="96">
                  <c:v>10.457567488681459</c:v>
                </c:pt>
                <c:pt idx="97">
                  <c:v>10.602939360851648</c:v>
                </c:pt>
                <c:pt idx="98">
                  <c:v>10.748517194958817</c:v>
                </c:pt>
                <c:pt idx="99">
                  <c:v>10.894288238997904</c:v>
                </c:pt>
                <c:pt idx="100">
                  <c:v>11.040239778053207</c:v>
                </c:pt>
                <c:pt idx="101">
                  <c:v>11.186359131689674</c:v>
                </c:pt>
                <c:pt idx="102">
                  <c:v>11.332633651385899</c:v>
                </c:pt>
                <c:pt idx="103">
                  <c:v>11.479050718005388</c:v>
                </c:pt>
                <c:pt idx="104">
                  <c:v>11.625597739302913</c:v>
                </c:pt>
                <c:pt idx="105">
                  <c:v>11.772262147462719</c:v>
                </c:pt>
                <c:pt idx="106">
                  <c:v>11.919031396665513</c:v>
                </c:pt>
                <c:pt idx="107">
                  <c:v>12.065892960681291</c:v>
                </c:pt>
                <c:pt idx="108">
                  <c:v>12.212834330484981</c:v>
                </c:pt>
                <c:pt idx="109">
                  <c:v>12.359843011892151</c:v>
                </c:pt>
                <c:pt idx="110">
                  <c:v>12.506906523211867</c:v>
                </c:pt>
                <c:pt idx="111">
                  <c:v>12.654012392914016</c:v>
                </c:pt>
                <c:pt idx="112">
                  <c:v>12.801148157308299</c:v>
                </c:pt>
                <c:pt idx="113">
                  <c:v>12.948301358232301</c:v>
                </c:pt>
                <c:pt idx="114">
                  <c:v>13.095459540745841</c:v>
                </c:pt>
                <c:pt idx="115">
                  <c:v>13.242610250829063</c:v>
                </c:pt>
                <c:pt idx="116">
                  <c:v>13.389741033081577</c:v>
                </c:pt>
                <c:pt idx="117">
                  <c:v>13.536839428419995</c:v>
                </c:pt>
                <c:pt idx="118">
                  <c:v>13.683892971771272</c:v>
                </c:pt>
                <c:pt idx="119">
                  <c:v>13.830889189759137</c:v>
                </c:pt>
                <c:pt idx="120">
                  <c:v>13.977815598381</c:v>
                </c:pt>
                <c:pt idx="121">
                  <c:v>14.124659700672577</c:v>
                </c:pt>
                <c:pt idx="122">
                  <c:v>14.271408984357562</c:v>
                </c:pt>
                <c:pt idx="123">
                  <c:v>14.418050919479523</c:v>
                </c:pt>
                <c:pt idx="124">
                  <c:v>14.564572956013237</c:v>
                </c:pt>
                <c:pt idx="125">
                  <c:v>14.710962521452569</c:v>
                </c:pt>
                <c:pt idx="126">
                  <c:v>14.857207018371955</c:v>
                </c:pt>
                <c:pt idx="127">
                  <c:v>15.003293821958495</c:v>
                </c:pt>
                <c:pt idx="128">
                  <c:v>15.149210277511521</c:v>
                </c:pt>
                <c:pt idx="129">
                  <c:v>15.294943697906499</c:v>
                </c:pt>
                <c:pt idx="130">
                  <c:v>15.440481361019947</c:v>
                </c:pt>
                <c:pt idx="131">
                  <c:v>15.585810507111972</c:v>
                </c:pt>
                <c:pt idx="132">
                  <c:v>15.730918336162919</c:v>
                </c:pt>
                <c:pt idx="133">
                  <c:v>15.875792005160463</c:v>
                </c:pt>
                <c:pt idx="134">
                  <c:v>16.020418625333342</c:v>
                </c:pt>
                <c:pt idx="135">
                  <c:v>16.164785259327786</c:v>
                </c:pt>
                <c:pt idx="136">
                  <c:v>16.308878918322499</c:v>
                </c:pt>
                <c:pt idx="137">
                  <c:v>16.452686559077851</c:v>
                </c:pt>
                <c:pt idx="138">
                  <c:v>16.5961950809148</c:v>
                </c:pt>
                <c:pt idx="139">
                  <c:v>16.739391322618744</c:v>
                </c:pt>
                <c:pt idx="140">
                  <c:v>16.882262059263368</c:v>
                </c:pt>
                <c:pt idx="141">
                  <c:v>17.024793998949214</c:v>
                </c:pt>
                <c:pt idx="142">
                  <c:v>17.166973779451407</c:v>
                </c:pt>
                <c:pt idx="143">
                  <c:v>17.308787964770843</c:v>
                </c:pt>
                <c:pt idx="144">
                  <c:v>17.450223041582447</c:v>
                </c:pt>
                <c:pt idx="145">
                  <c:v>17.591265415574242</c:v>
                </c:pt>
                <c:pt idx="146">
                  <c:v>17.731901407670144</c:v>
                </c:pt>
                <c:pt idx="147">
                  <c:v>17.872117250129232</c:v>
                </c:pt>
                <c:pt idx="148">
                  <c:v>18.011899082513693</c:v>
                </c:pt>
                <c:pt idx="149">
                  <c:v>18.151232947517222</c:v>
                </c:pt>
                <c:pt idx="150">
                  <c:v>18.290104786644996</c:v>
                </c:pt>
                <c:pt idx="151">
                  <c:v>18.428500435735938</c:v>
                </c:pt>
                <c:pt idx="152">
                  <c:v>18.566405620317173</c:v>
                </c:pt>
                <c:pt idx="153">
                  <c:v>18.703805950780044</c:v>
                </c:pt>
                <c:pt idx="154">
                  <c:v>18.84068691736622</c:v>
                </c:pt>
                <c:pt idx="155">
                  <c:v>18.977033884951631</c:v>
                </c:pt>
                <c:pt idx="156">
                  <c:v>19.112832087615182</c:v>
                </c:pt>
                <c:pt idx="157">
                  <c:v>19.248066622978023</c:v>
                </c:pt>
                <c:pt idx="158">
                  <c:v>19.382722446298324</c:v>
                </c:pt>
                <c:pt idx="159">
                  <c:v>19.516784364305209</c:v>
                </c:pt>
                <c:pt idx="160">
                  <c:v>19.650237028754297</c:v>
                </c:pt>
                <c:pt idx="161">
                  <c:v>19.783064929685903</c:v>
                </c:pt>
                <c:pt idx="162">
                  <c:v>19.915252388365435</c:v>
                </c:pt>
                <c:pt idx="163">
                  <c:v>20.046783549883912</c:v>
                </c:pt>
                <c:pt idx="164">
                  <c:v>20.177642375394527</c:v>
                </c:pt>
                <c:pt idx="165">
                  <c:v>20.307812633959426</c:v>
                </c:pt>
                <c:pt idx="166">
                  <c:v>20.437277893978433</c:v>
                </c:pt>
                <c:pt idx="167">
                  <c:v>20.566021514169016</c:v>
                </c:pt>
                <c:pt idx="168">
                  <c:v>20.694026634064294</c:v>
                </c:pt>
                <c:pt idx="169">
                  <c:v>20.82127616399243</c:v>
                </c:pt>
                <c:pt idx="170">
                  <c:v>20.947752774497957</c:v>
                </c:pt>
                <c:pt idx="171">
                  <c:v>21.07343888516143</c:v>
                </c:pt>
                <c:pt idx="172">
                  <c:v>21.198316652769805</c:v>
                </c:pt>
                <c:pt idx="173">
                  <c:v>21.32236795878547</c:v>
                </c:pt>
                <c:pt idx="174">
                  <c:v>21.445574396056447</c:v>
                </c:pt>
                <c:pt idx="175">
                  <c:v>21.567917254704653</c:v>
                </c:pt>
                <c:pt idx="176">
                  <c:v>21.689377507122654</c:v>
                </c:pt>
                <c:pt idx="177">
                  <c:v>21.809935792001866</c:v>
                </c:pt>
                <c:pt idx="178">
                  <c:v>21.929572397307219</c:v>
                </c:pt>
                <c:pt idx="179">
                  <c:v>22.048267242103762</c:v>
                </c:pt>
                <c:pt idx="180">
                  <c:v>22.165999857130295</c:v>
                </c:pt>
                <c:pt idx="181">
                  <c:v>22.282749364003237</c:v>
                </c:pt>
                <c:pt idx="182">
                  <c:v>22.398494452920314</c:v>
                </c:pt>
                <c:pt idx="183">
                  <c:v>22.513213358718065</c:v>
                </c:pt>
                <c:pt idx="184">
                  <c:v>22.626883835119827</c:v>
                </c:pt>
                <c:pt idx="185">
                  <c:v>22.73948312699007</c:v>
                </c:pt>
                <c:pt idx="186">
                  <c:v>22.850987940388052</c:v>
                </c:pt>
                <c:pt idx="187">
                  <c:v>22.961374410186504</c:v>
                </c:pt>
                <c:pt idx="188">
                  <c:v>23.070618064989993</c:v>
                </c:pt>
                <c:pt idx="189">
                  <c:v>23.178693789051298</c:v>
                </c:pt>
                <c:pt idx="190">
                  <c:v>23.285575780841967</c:v>
                </c:pt>
                <c:pt idx="191">
                  <c:v>23.391237507883517</c:v>
                </c:pt>
                <c:pt idx="192">
                  <c:v>23.495651657387867</c:v>
                </c:pt>
                <c:pt idx="193">
                  <c:v>23.598790082186902</c:v>
                </c:pt>
                <c:pt idx="194">
                  <c:v>23.700623741349609</c:v>
                </c:pt>
                <c:pt idx="195">
                  <c:v>23.801122634788879</c:v>
                </c:pt>
                <c:pt idx="196">
                  <c:v>23.900255731043853</c:v>
                </c:pt>
                <c:pt idx="197">
                  <c:v>23.997990887284857</c:v>
                </c:pt>
                <c:pt idx="198">
                  <c:v>24.094294760419551</c:v>
                </c:pt>
                <c:pt idx="199">
                  <c:v>24.189132707974352</c:v>
                </c:pt>
                <c:pt idx="200">
                  <c:v>24.282468677174826</c:v>
                </c:pt>
                <c:pt idx="201">
                  <c:v>24.37426508034061</c:v>
                </c:pt>
                <c:pt idx="202">
                  <c:v>24.46448265432803</c:v>
                </c:pt>
                <c:pt idx="203">
                  <c:v>24.553080301276168</c:v>
                </c:pt>
                <c:pt idx="204">
                  <c:v>24.640014907310583</c:v>
                </c:pt>
                <c:pt idx="205">
                  <c:v>24.725241135095136</c:v>
                </c:pt>
                <c:pt idx="206">
                  <c:v>24.808711185143</c:v>
                </c:pt>
                <c:pt idx="207">
                  <c:v>24.890374519529786</c:v>
                </c:pt>
                <c:pt idx="208">
                  <c:v>24.970177539991898</c:v>
                </c:pt>
                <c:pt idx="209">
                  <c:v>25.04806321019467</c:v>
                </c:pt>
                <c:pt idx="210">
                  <c:v>25.123970609004829</c:v>
                </c:pt>
                <c:pt idx="211">
                  <c:v>25.197834397587769</c:v>
                </c:pt>
                <c:pt idx="212">
                  <c:v>25.269584177601818</c:v>
                </c:pt>
                <c:pt idx="213">
                  <c:v>25.339143709959291</c:v>
                </c:pt>
                <c:pt idx="214">
                  <c:v>25.406429952439101</c:v>
                </c:pt>
                <c:pt idx="215">
                  <c:v>25.471351858051754</c:v>
                </c:pt>
                <c:pt idx="216">
                  <c:v>25.533808851465583</c:v>
                </c:pt>
                <c:pt idx="217">
                  <c:v>25.593688862852748</c:v>
                </c:pt>
                <c:pt idx="218">
                  <c:v>25.650865738046019</c:v>
                </c:pt>
                <c:pt idx="219">
                  <c:v>25.70519574390547</c:v>
                </c:pt>
                <c:pt idx="220">
                  <c:v>25.756512715028407</c:v>
                </c:pt>
                <c:pt idx="221">
                  <c:v>25.804621073317435</c:v>
                </c:pt>
                <c:pt idx="222">
                  <c:v>25.849285340881039</c:v>
                </c:pt>
                <c:pt idx="223">
                  <c:v>25.890213479982492</c:v>
                </c:pt>
                <c:pt idx="224">
                  <c:v>25.927028382789338</c:v>
                </c:pt>
                <c:pt idx="225">
                  <c:v>25.95921369217211</c:v>
                </c:pt>
                <c:pt idx="226">
                  <c:v>25.985992828572325</c:v>
                </c:pt>
                <c:pt idx="227">
                  <c:v>26.005966321641413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14880"/>
        <c:axId val="109116800"/>
      </c:scatterChart>
      <c:valAx>
        <c:axId val="109114880"/>
        <c:scaling>
          <c:orientation val="minMax"/>
        </c:scaling>
        <c:delete val="0"/>
        <c:axPos val="b"/>
        <c:title>
          <c:layout/>
          <c:overlay val="0"/>
        </c:title>
        <c:numFmt formatCode="0.00" sourceLinked="1"/>
        <c:majorTickMark val="out"/>
        <c:minorTickMark val="none"/>
        <c:tickLblPos val="nextTo"/>
        <c:crossAx val="109116800"/>
        <c:crosses val="autoZero"/>
        <c:crossBetween val="midCat"/>
      </c:valAx>
      <c:valAx>
        <c:axId val="109116800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09114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calcul</a:t>
            </a:r>
            <a:r>
              <a:rPr lang="fr-FR" baseline="0"/>
              <a:t> supervision</a:t>
            </a:r>
          </a:p>
        </c:rich>
      </c:tx>
      <c:layout>
        <c:manualLayout>
          <c:xMode val="edge"/>
          <c:yMode val="edge"/>
          <c:x val="0.22679907900771118"/>
          <c:y val="1.50915564326174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18746012169738"/>
          <c:y val="0.17016191947013962"/>
          <c:w val="0.78949913589836807"/>
          <c:h val="0.6187205655240490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0.33629836866073348"/>
                  <c:y val="-8.5237784393956281E-2"/>
                </c:manualLayout>
              </c:layout>
              <c:numFmt formatCode="General" sourceLinked="0"/>
            </c:trendlineLbl>
          </c:trendline>
          <c:xVal>
            <c:numRef>
              <c:f>'calcul cuveT'!$O$28:$O$277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cuveT'!$P$28:$P$257</c:f>
              <c:numCache>
                <c:formatCode>#,##0.00</c:formatCode>
                <c:ptCount val="230"/>
                <c:pt idx="0">
                  <c:v>-0.12901899999999999</c:v>
                </c:pt>
                <c:pt idx="1">
                  <c:v>-7.6683999999999988E-2</c:v>
                </c:pt>
                <c:pt idx="2">
                  <c:v>-2.3007E-2</c:v>
                </c:pt>
                <c:pt idx="3">
                  <c:v>3.2000000000000028E-2</c:v>
                </c:pt>
                <c:pt idx="4">
                  <c:v>8.8324999999999987E-2</c:v>
                </c:pt>
                <c:pt idx="5">
                  <c:v>0.14595600000000003</c:v>
                </c:pt>
                <c:pt idx="6">
                  <c:v>0.20488100000000004</c:v>
                </c:pt>
                <c:pt idx="7">
                  <c:v>0.26508800000000005</c:v>
                </c:pt>
                <c:pt idx="8">
                  <c:v>0.32656499999999994</c:v>
                </c:pt>
                <c:pt idx="9">
                  <c:v>0.38930000000000003</c:v>
                </c:pt>
                <c:pt idx="10">
                  <c:v>0.45328099999999999</c:v>
                </c:pt>
                <c:pt idx="11">
                  <c:v>0.51849600000000007</c:v>
                </c:pt>
                <c:pt idx="12">
                  <c:v>0.58493300000000015</c:v>
                </c:pt>
                <c:pt idx="13">
                  <c:v>0.65258000000000016</c:v>
                </c:pt>
                <c:pt idx="14">
                  <c:v>0.72142499999999998</c:v>
                </c:pt>
                <c:pt idx="15">
                  <c:v>0.79145600000000016</c:v>
                </c:pt>
                <c:pt idx="16">
                  <c:v>0.86266100000000012</c:v>
                </c:pt>
                <c:pt idx="17">
                  <c:v>0.93502799999999997</c:v>
                </c:pt>
                <c:pt idx="18">
                  <c:v>1.0085450000000002</c:v>
                </c:pt>
                <c:pt idx="19">
                  <c:v>1.0832000000000002</c:v>
                </c:pt>
                <c:pt idx="20">
                  <c:v>1.158981</c:v>
                </c:pt>
                <c:pt idx="21">
                  <c:v>1.235876</c:v>
                </c:pt>
                <c:pt idx="22">
                  <c:v>1.3138730000000001</c:v>
                </c:pt>
                <c:pt idx="23">
                  <c:v>1.3929600000000002</c:v>
                </c:pt>
                <c:pt idx="24">
                  <c:v>1.4731250000000002</c:v>
                </c:pt>
                <c:pt idx="25">
                  <c:v>1.5543560000000001</c:v>
                </c:pt>
                <c:pt idx="26">
                  <c:v>1.6366410000000002</c:v>
                </c:pt>
                <c:pt idx="27">
                  <c:v>1.7199680000000002</c:v>
                </c:pt>
                <c:pt idx="28">
                  <c:v>1.804325</c:v>
                </c:pt>
                <c:pt idx="29">
                  <c:v>1.8897000000000002</c:v>
                </c:pt>
                <c:pt idx="30">
                  <c:v>1.9760810000000004</c:v>
                </c:pt>
                <c:pt idx="31">
                  <c:v>2.063456</c:v>
                </c:pt>
                <c:pt idx="32">
                  <c:v>2.1518130000000002</c:v>
                </c:pt>
                <c:pt idx="33">
                  <c:v>2.2411400000000001</c:v>
                </c:pt>
                <c:pt idx="34">
                  <c:v>2.3314249999999999</c:v>
                </c:pt>
                <c:pt idx="35">
                  <c:v>2.4226559999999999</c:v>
                </c:pt>
                <c:pt idx="36">
                  <c:v>2.514821</c:v>
                </c:pt>
                <c:pt idx="37">
                  <c:v>2.6079080000000001</c:v>
                </c:pt>
                <c:pt idx="38">
                  <c:v>2.7019050000000004</c:v>
                </c:pt>
                <c:pt idx="39">
                  <c:v>2.7968000000000002</c:v>
                </c:pt>
                <c:pt idx="40">
                  <c:v>2.8925809999999994</c:v>
                </c:pt>
                <c:pt idx="41">
                  <c:v>2.9892359999999996</c:v>
                </c:pt>
                <c:pt idx="42">
                  <c:v>3.0867529999999999</c:v>
                </c:pt>
                <c:pt idx="43">
                  <c:v>3.18512</c:v>
                </c:pt>
                <c:pt idx="44">
                  <c:v>3.2843249999999999</c:v>
                </c:pt>
                <c:pt idx="45">
                  <c:v>3.3843559999999999</c:v>
                </c:pt>
                <c:pt idx="46">
                  <c:v>3.4852009999999995</c:v>
                </c:pt>
                <c:pt idx="47">
                  <c:v>3.5868479999999998</c:v>
                </c:pt>
                <c:pt idx="48">
                  <c:v>3.6892849999999999</c:v>
                </c:pt>
                <c:pt idx="49">
                  <c:v>3.7925</c:v>
                </c:pt>
                <c:pt idx="50">
                  <c:v>3.8964810000000001</c:v>
                </c:pt>
                <c:pt idx="51">
                  <c:v>4.0012160000000012</c:v>
                </c:pt>
                <c:pt idx="52">
                  <c:v>4.1066930000000008</c:v>
                </c:pt>
                <c:pt idx="53">
                  <c:v>4.2129000000000003</c:v>
                </c:pt>
                <c:pt idx="54">
                  <c:v>4.3198250000000007</c:v>
                </c:pt>
                <c:pt idx="55">
                  <c:v>4.4274560000000012</c:v>
                </c:pt>
                <c:pt idx="56">
                  <c:v>4.5357810000000001</c:v>
                </c:pt>
                <c:pt idx="57">
                  <c:v>4.6447880000000001</c:v>
                </c:pt>
                <c:pt idx="58">
                  <c:v>4.7544649999999997</c:v>
                </c:pt>
                <c:pt idx="59">
                  <c:v>4.8648000000000007</c:v>
                </c:pt>
                <c:pt idx="60">
                  <c:v>4.9757810000000013</c:v>
                </c:pt>
                <c:pt idx="61">
                  <c:v>5.087396</c:v>
                </c:pt>
                <c:pt idx="62">
                  <c:v>5.1996330000000004</c:v>
                </c:pt>
                <c:pt idx="63">
                  <c:v>5.3124800000000008</c:v>
                </c:pt>
                <c:pt idx="64">
                  <c:v>5.4259250000000012</c:v>
                </c:pt>
                <c:pt idx="65">
                  <c:v>5.539956000000001</c:v>
                </c:pt>
                <c:pt idx="66">
                  <c:v>5.6545610000000011</c:v>
                </c:pt>
                <c:pt idx="67">
                  <c:v>5.7697280000000006</c:v>
                </c:pt>
                <c:pt idx="68">
                  <c:v>5.8854449999999998</c:v>
                </c:pt>
                <c:pt idx="69">
                  <c:v>6.0016999999999996</c:v>
                </c:pt>
                <c:pt idx="70">
                  <c:v>6.1184810000000001</c:v>
                </c:pt>
                <c:pt idx="71">
                  <c:v>6.2357759999999995</c:v>
                </c:pt>
                <c:pt idx="72">
                  <c:v>6.3535729999999999</c:v>
                </c:pt>
                <c:pt idx="73">
                  <c:v>6.4718599999999995</c:v>
                </c:pt>
                <c:pt idx="74">
                  <c:v>6.5906250000000002</c:v>
                </c:pt>
                <c:pt idx="75">
                  <c:v>6.7098560000000003</c:v>
                </c:pt>
                <c:pt idx="76">
                  <c:v>6.8295410000000007</c:v>
                </c:pt>
                <c:pt idx="77">
                  <c:v>6.9496680000000008</c:v>
                </c:pt>
                <c:pt idx="78">
                  <c:v>7.0702250000000006</c:v>
                </c:pt>
                <c:pt idx="79">
                  <c:v>7.1912000000000011</c:v>
                </c:pt>
                <c:pt idx="80">
                  <c:v>7.3125810000000016</c:v>
                </c:pt>
                <c:pt idx="81">
                  <c:v>7.4343559999999993</c:v>
                </c:pt>
                <c:pt idx="82">
                  <c:v>7.5565129999999998</c:v>
                </c:pt>
                <c:pt idx="83">
                  <c:v>7.6790399999999996</c:v>
                </c:pt>
                <c:pt idx="84">
                  <c:v>7.8019249999999998</c:v>
                </c:pt>
                <c:pt idx="85">
                  <c:v>7.9251560000000012</c:v>
                </c:pt>
                <c:pt idx="86">
                  <c:v>8.0487210000000005</c:v>
                </c:pt>
                <c:pt idx="87">
                  <c:v>8.1726080000000003</c:v>
                </c:pt>
                <c:pt idx="88">
                  <c:v>8.2968049999999991</c:v>
                </c:pt>
                <c:pt idx="89">
                  <c:v>8.4213000000000005</c:v>
                </c:pt>
                <c:pt idx="90">
                  <c:v>8.5460810000000009</c:v>
                </c:pt>
                <c:pt idx="91">
                  <c:v>8.6711360000000006</c:v>
                </c:pt>
                <c:pt idx="92">
                  <c:v>8.7964530000000014</c:v>
                </c:pt>
                <c:pt idx="93">
                  <c:v>8.9220199999999998</c:v>
                </c:pt>
                <c:pt idx="94">
                  <c:v>9.0478249999999996</c:v>
                </c:pt>
                <c:pt idx="95">
                  <c:v>9.1738560000000007</c:v>
                </c:pt>
                <c:pt idx="96">
                  <c:v>9.3001010000000015</c:v>
                </c:pt>
                <c:pt idx="97">
                  <c:v>9.4265480000000004</c:v>
                </c:pt>
                <c:pt idx="98">
                  <c:v>9.5531850000000009</c:v>
                </c:pt>
                <c:pt idx="99">
                  <c:v>9.68</c:v>
                </c:pt>
                <c:pt idx="100">
                  <c:v>9.8069810000000004</c:v>
                </c:pt>
                <c:pt idx="101">
                  <c:v>9.9341159999999995</c:v>
                </c:pt>
                <c:pt idx="102">
                  <c:v>10.061393000000001</c:v>
                </c:pt>
                <c:pt idx="103">
                  <c:v>10.188800000000001</c:v>
                </c:pt>
                <c:pt idx="104">
                  <c:v>10.316324999999999</c:v>
                </c:pt>
                <c:pt idx="105">
                  <c:v>10.443956</c:v>
                </c:pt>
                <c:pt idx="106">
                  <c:v>10.571681000000002</c:v>
                </c:pt>
                <c:pt idx="107">
                  <c:v>10.699488000000002</c:v>
                </c:pt>
                <c:pt idx="108">
                  <c:v>10.827365</c:v>
                </c:pt>
                <c:pt idx="109">
                  <c:v>10.955300000000001</c:v>
                </c:pt>
                <c:pt idx="110">
                  <c:v>11.083281000000003</c:v>
                </c:pt>
                <c:pt idx="111">
                  <c:v>11.211296000000001</c:v>
                </c:pt>
                <c:pt idx="112">
                  <c:v>11.339332999999998</c:v>
                </c:pt>
                <c:pt idx="113">
                  <c:v>11.46738</c:v>
                </c:pt>
                <c:pt idx="114">
                  <c:v>11.595425000000001</c:v>
                </c:pt>
                <c:pt idx="115">
                  <c:v>11.723456000000001</c:v>
                </c:pt>
                <c:pt idx="116">
                  <c:v>11.851460999999999</c:v>
                </c:pt>
                <c:pt idx="117">
                  <c:v>11.979427999999999</c:v>
                </c:pt>
                <c:pt idx="118">
                  <c:v>12.107345000000002</c:v>
                </c:pt>
                <c:pt idx="119">
                  <c:v>12.235200000000003</c:v>
                </c:pt>
                <c:pt idx="120">
                  <c:v>12.362981000000001</c:v>
                </c:pt>
                <c:pt idx="121">
                  <c:v>12.490676000000001</c:v>
                </c:pt>
                <c:pt idx="122">
                  <c:v>12.618273000000002</c:v>
                </c:pt>
                <c:pt idx="123">
                  <c:v>12.745760000000001</c:v>
                </c:pt>
                <c:pt idx="124">
                  <c:v>12.873125000000002</c:v>
                </c:pt>
                <c:pt idx="125">
                  <c:v>13.000356</c:v>
                </c:pt>
                <c:pt idx="126">
                  <c:v>13.127441000000001</c:v>
                </c:pt>
                <c:pt idx="127">
                  <c:v>13.254367999999999</c:v>
                </c:pt>
                <c:pt idx="128">
                  <c:v>13.381125000000001</c:v>
                </c:pt>
                <c:pt idx="129">
                  <c:v>13.507700000000002</c:v>
                </c:pt>
                <c:pt idx="130">
                  <c:v>13.634081000000002</c:v>
                </c:pt>
                <c:pt idx="131">
                  <c:v>13.760256000000002</c:v>
                </c:pt>
                <c:pt idx="132">
                  <c:v>13.886213000000001</c:v>
                </c:pt>
                <c:pt idx="133">
                  <c:v>14.011940000000003</c:v>
                </c:pt>
                <c:pt idx="134">
                  <c:v>14.137425000000002</c:v>
                </c:pt>
                <c:pt idx="135">
                  <c:v>14.262656000000002</c:v>
                </c:pt>
                <c:pt idx="136">
                  <c:v>14.387621000000001</c:v>
                </c:pt>
                <c:pt idx="137">
                  <c:v>14.512307999999999</c:v>
                </c:pt>
                <c:pt idx="138">
                  <c:v>14.636704999999999</c:v>
                </c:pt>
                <c:pt idx="139">
                  <c:v>14.7608</c:v>
                </c:pt>
                <c:pt idx="140">
                  <c:v>14.884581000000001</c:v>
                </c:pt>
                <c:pt idx="141">
                  <c:v>15.008036000000001</c:v>
                </c:pt>
                <c:pt idx="142">
                  <c:v>15.131152999999999</c:v>
                </c:pt>
                <c:pt idx="143">
                  <c:v>15.253919999999999</c:v>
                </c:pt>
                <c:pt idx="144">
                  <c:v>15.376325</c:v>
                </c:pt>
                <c:pt idx="145">
                  <c:v>15.498355999999999</c:v>
                </c:pt>
                <c:pt idx="146">
                  <c:v>15.620001</c:v>
                </c:pt>
                <c:pt idx="147">
                  <c:v>15.741248000000001</c:v>
                </c:pt>
                <c:pt idx="148">
                  <c:v>15.862085</c:v>
                </c:pt>
                <c:pt idx="149">
                  <c:v>15.982500000000002</c:v>
                </c:pt>
                <c:pt idx="150">
                  <c:v>16.102481000000001</c:v>
                </c:pt>
                <c:pt idx="151">
                  <c:v>16.222016</c:v>
                </c:pt>
                <c:pt idx="152">
                  <c:v>16.341093000000001</c:v>
                </c:pt>
                <c:pt idx="153">
                  <c:v>16.459700000000002</c:v>
                </c:pt>
                <c:pt idx="154">
                  <c:v>16.577825000000001</c:v>
                </c:pt>
                <c:pt idx="155">
                  <c:v>16.695456000000004</c:v>
                </c:pt>
                <c:pt idx="156">
                  <c:v>16.812581000000002</c:v>
                </c:pt>
                <c:pt idx="157">
                  <c:v>16.929188</c:v>
                </c:pt>
                <c:pt idx="158">
                  <c:v>17.045265000000001</c:v>
                </c:pt>
                <c:pt idx="159">
                  <c:v>17.160800000000002</c:v>
                </c:pt>
                <c:pt idx="160">
                  <c:v>17.275781000000002</c:v>
                </c:pt>
                <c:pt idx="161">
                  <c:v>17.390196000000003</c:v>
                </c:pt>
                <c:pt idx="162">
                  <c:v>17.504033</c:v>
                </c:pt>
                <c:pt idx="163">
                  <c:v>17.617280000000001</c:v>
                </c:pt>
                <c:pt idx="164">
                  <c:v>17.729925000000001</c:v>
                </c:pt>
                <c:pt idx="165">
                  <c:v>17.841956</c:v>
                </c:pt>
                <c:pt idx="166">
                  <c:v>17.953361000000001</c:v>
                </c:pt>
                <c:pt idx="167">
                  <c:v>18.064127999999997</c:v>
                </c:pt>
                <c:pt idx="168">
                  <c:v>18.174244999999999</c:v>
                </c:pt>
                <c:pt idx="169">
                  <c:v>18.2837</c:v>
                </c:pt>
                <c:pt idx="170">
                  <c:v>18.392481</c:v>
                </c:pt>
                <c:pt idx="171">
                  <c:v>18.500576000000002</c:v>
                </c:pt>
                <c:pt idx="172">
                  <c:v>18.607973000000001</c:v>
                </c:pt>
                <c:pt idx="173">
                  <c:v>18.714660000000002</c:v>
                </c:pt>
                <c:pt idx="174">
                  <c:v>18.820625</c:v>
                </c:pt>
                <c:pt idx="175">
                  <c:v>18.925856</c:v>
                </c:pt>
                <c:pt idx="176">
                  <c:v>19.030341</c:v>
                </c:pt>
                <c:pt idx="177">
                  <c:v>19.134067999999999</c:v>
                </c:pt>
                <c:pt idx="178">
                  <c:v>19.237025000000003</c:v>
                </c:pt>
                <c:pt idx="179">
                  <c:v>19.339199999999998</c:v>
                </c:pt>
                <c:pt idx="180">
                  <c:v>19.440581000000002</c:v>
                </c:pt>
                <c:pt idx="181">
                  <c:v>19.541156000000001</c:v>
                </c:pt>
                <c:pt idx="182">
                  <c:v>19.640913000000001</c:v>
                </c:pt>
                <c:pt idx="183">
                  <c:v>19.739840000000001</c:v>
                </c:pt>
                <c:pt idx="184">
                  <c:v>19.837924999999998</c:v>
                </c:pt>
                <c:pt idx="185">
                  <c:v>19.935156000000003</c:v>
                </c:pt>
                <c:pt idx="186">
                  <c:v>20.031521000000001</c:v>
                </c:pt>
                <c:pt idx="187">
                  <c:v>20.127008</c:v>
                </c:pt>
                <c:pt idx="188">
                  <c:v>20.221605</c:v>
                </c:pt>
                <c:pt idx="189">
                  <c:v>20.315300000000001</c:v>
                </c:pt>
                <c:pt idx="190">
                  <c:v>20.408080999999999</c:v>
                </c:pt>
                <c:pt idx="191">
                  <c:v>20.499935999999998</c:v>
                </c:pt>
                <c:pt idx="192">
                  <c:v>20.590853000000003</c:v>
                </c:pt>
                <c:pt idx="193">
                  <c:v>20.680820000000001</c:v>
                </c:pt>
                <c:pt idx="194">
                  <c:v>20.769825000000001</c:v>
                </c:pt>
                <c:pt idx="195">
                  <c:v>20.857856000000002</c:v>
                </c:pt>
                <c:pt idx="196">
                  <c:v>20.944901000000002</c:v>
                </c:pt>
                <c:pt idx="197">
                  <c:v>21.030948000000002</c:v>
                </c:pt>
                <c:pt idx="198">
                  <c:v>21.115985000000002</c:v>
                </c:pt>
                <c:pt idx="199">
                  <c:v>21.200000000000003</c:v>
                </c:pt>
                <c:pt idx="200">
                  <c:v>21.282980999999999</c:v>
                </c:pt>
                <c:pt idx="201">
                  <c:v>21.364916000000001</c:v>
                </c:pt>
                <c:pt idx="202">
                  <c:v>21.445792999999998</c:v>
                </c:pt>
                <c:pt idx="203">
                  <c:v>21.525600000000004</c:v>
                </c:pt>
                <c:pt idx="204">
                  <c:v>21.604324999999999</c:v>
                </c:pt>
                <c:pt idx="205">
                  <c:v>21.681956</c:v>
                </c:pt>
                <c:pt idx="206">
                  <c:v>21.758481000000003</c:v>
                </c:pt>
                <c:pt idx="207">
                  <c:v>21.833888000000002</c:v>
                </c:pt>
                <c:pt idx="208">
                  <c:v>21.908164999999997</c:v>
                </c:pt>
                <c:pt idx="209">
                  <c:v>21.981299999999997</c:v>
                </c:pt>
                <c:pt idx="210">
                  <c:v>22.053281000000005</c:v>
                </c:pt>
                <c:pt idx="211">
                  <c:v>22.124096000000002</c:v>
                </c:pt>
                <c:pt idx="212">
                  <c:v>22.193733000000002</c:v>
                </c:pt>
                <c:pt idx="213">
                  <c:v>22.262180000000001</c:v>
                </c:pt>
                <c:pt idx="214">
                  <c:v>22.329425000000001</c:v>
                </c:pt>
                <c:pt idx="215">
                  <c:v>22.395456000000003</c:v>
                </c:pt>
                <c:pt idx="216">
                  <c:v>22.460260999999996</c:v>
                </c:pt>
                <c:pt idx="217">
                  <c:v>22.523828000000002</c:v>
                </c:pt>
                <c:pt idx="218">
                  <c:v>22.586145000000002</c:v>
                </c:pt>
                <c:pt idx="219">
                  <c:v>22.647200000000005</c:v>
                </c:pt>
                <c:pt idx="220">
                  <c:v>22.706981000000006</c:v>
                </c:pt>
                <c:pt idx="221">
                  <c:v>22.765476000000007</c:v>
                </c:pt>
                <c:pt idx="222">
                  <c:v>22.822673000000002</c:v>
                </c:pt>
                <c:pt idx="223">
                  <c:v>22.87856</c:v>
                </c:pt>
                <c:pt idx="224">
                  <c:v>22.933125000000004</c:v>
                </c:pt>
                <c:pt idx="225">
                  <c:v>22.986355999999997</c:v>
                </c:pt>
                <c:pt idx="226">
                  <c:v>23.038241000000006</c:v>
                </c:pt>
                <c:pt idx="227">
                  <c:v>23.088768000000002</c:v>
                </c:pt>
                <c:pt idx="228">
                  <c:v>23.137925000000003</c:v>
                </c:pt>
                <c:pt idx="229">
                  <c:v>23.185700000000004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74400"/>
        <c:axId val="94776320"/>
      </c:scatterChart>
      <c:valAx>
        <c:axId val="94774400"/>
        <c:scaling>
          <c:orientation val="minMax"/>
          <c:max val="3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94776320"/>
        <c:crosses val="autoZero"/>
        <c:crossBetween val="midCat"/>
      </c:valAx>
      <c:valAx>
        <c:axId val="9477632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94774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5662101579783412E-2"/>
          <c:y val="0.83324459870400736"/>
          <c:w val="0.26084283976313827"/>
          <c:h val="0.14625483609036921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poids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cuveT'!$T$28:$T$257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</c:numCache>
            </c:numRef>
          </c:xVal>
          <c:yVal>
            <c:numRef>
              <c:f>'calcul cuveT'!$U$28:$U$257</c:f>
              <c:numCache>
                <c:formatCode>#,##0.0</c:formatCode>
                <c:ptCount val="230"/>
                <c:pt idx="0">
                  <c:v>10.412372676913357</c:v>
                </c:pt>
                <c:pt idx="1">
                  <c:v>29.554742336633815</c:v>
                </c:pt>
                <c:pt idx="2">
                  <c:v>54.424001891601598</c:v>
                </c:pt>
                <c:pt idx="3">
                  <c:v>83.938463441722249</c:v>
                </c:pt>
                <c:pt idx="4">
                  <c:v>117.4676894060982</c:v>
                </c:pt>
                <c:pt idx="5">
                  <c:v>154.5826979700249</c:v>
                </c:pt>
                <c:pt idx="6">
                  <c:v>194.96584975501725</c:v>
                </c:pt>
                <c:pt idx="7">
                  <c:v>238.36888249285491</c:v>
                </c:pt>
                <c:pt idx="8">
                  <c:v>284.59028473364015</c:v>
                </c:pt>
                <c:pt idx="9">
                  <c:v>333.46184998394506</c:v>
                </c:pt>
                <c:pt idx="10">
                  <c:v>384.84010729250582</c:v>
                </c:pt>
                <c:pt idx="11">
                  <c:v>438.60056252796898</c:v>
                </c:pt>
                <c:pt idx="12">
                  <c:v>494.63366396137786</c:v>
                </c:pt>
                <c:pt idx="13">
                  <c:v>552.84187920010163</c:v>
                </c:pt>
                <c:pt idx="14">
                  <c:v>613.13751772659475</c:v>
                </c:pt>
                <c:pt idx="15">
                  <c:v>675.44107059161661</c:v>
                </c:pt>
                <c:pt idx="16">
                  <c:v>739.67991902502069</c:v>
                </c:pt>
                <c:pt idx="17">
                  <c:v>805.78731261930341</c:v>
                </c:pt>
                <c:pt idx="18">
                  <c:v>873.70154863523408</c:v>
                </c:pt>
                <c:pt idx="19">
                  <c:v>943.36530411583442</c:v>
                </c:pt>
                <c:pt idx="20">
                  <c:v>1014.7250859799317</c:v>
                </c:pt>
                <c:pt idx="21">
                  <c:v>1087.7307735141533</c:v>
                </c:pt>
                <c:pt idx="22">
                  <c:v>1162.3352341590089</c:v>
                </c:pt>
                <c:pt idx="23">
                  <c:v>1238.4939981071095</c:v>
                </c:pt>
                <c:pt idx="24">
                  <c:v>1316.1649805866634</c:v>
                </c:pt>
                <c:pt idx="25">
                  <c:v>1395.3082431761807</c:v>
                </c:pt>
                <c:pt idx="26">
                  <c:v>1475.8857873442789</c:v>
                </c:pt>
                <c:pt idx="27">
                  <c:v>1557.8613748070668</c:v>
                </c:pt>
                <c:pt idx="28">
                  <c:v>1641.2003703664395</c:v>
                </c:pt>
                <c:pt idx="29">
                  <c:v>1725.8696037212967</c:v>
                </c:pt>
                <c:pt idx="30">
                  <c:v>1811.837247391393</c:v>
                </c:pt>
                <c:pt idx="31">
                  <c:v>1899.0727084042353</c:v>
                </c:pt>
                <c:pt idx="32">
                  <c:v>1987.5465318017907</c:v>
                </c:pt>
                <c:pt idx="33">
                  <c:v>2077.2303143493737</c:v>
                </c:pt>
                <c:pt idx="34">
                  <c:v>2168.096627092154</c:v>
                </c:pt>
                <c:pt idx="35">
                  <c:v>2260.1189456185652</c:v>
                </c:pt>
                <c:pt idx="36">
                  <c:v>2353.2715870649049</c:v>
                </c:pt>
                <c:pt idx="37">
                  <c:v>2447.5296530395917</c:v>
                </c:pt>
                <c:pt idx="38">
                  <c:v>2542.8689777647905</c:v>
                </c:pt>
                <c:pt idx="39">
                  <c:v>2639.2660808325554</c:v>
                </c:pt>
                <c:pt idx="40">
                  <c:v>2736.698124055702</c:v>
                </c:pt>
                <c:pt idx="41">
                  <c:v>2835.1428719635805</c:v>
                </c:pt>
                <c:pt idx="42">
                  <c:v>2934.5786555518857</c:v>
                </c:pt>
                <c:pt idx="43">
                  <c:v>3034.9843389458092</c:v>
                </c:pt>
                <c:pt idx="44">
                  <c:v>3136.3392886784095</c:v>
                </c:pt>
                <c:pt idx="45">
                  <c:v>3238.6233453226118</c:v>
                </c:pt>
                <c:pt idx="46">
                  <c:v>3341.816797246528</c:v>
                </c:pt>
                <c:pt idx="47">
                  <c:v>3445.9003562887524</c:v>
                </c:pt>
                <c:pt idx="48">
                  <c:v>3550.855135173606</c:v>
                </c:pt>
                <c:pt idx="49">
                  <c:v>3656.6626265064897</c:v>
                </c:pt>
                <c:pt idx="50">
                  <c:v>3763.3046832070922</c:v>
                </c:pt>
                <c:pt idx="51">
                  <c:v>3870.7635002535276</c:v>
                </c:pt>
                <c:pt idx="52">
                  <c:v>3979.0215976238669</c:v>
                </c:pt>
                <c:pt idx="53">
                  <c:v>4088.0618043333252</c:v>
                </c:pt>
                <c:pt idx="54">
                  <c:v>4197.8672434756672</c:v>
                </c:pt>
                <c:pt idx="55">
                  <c:v>4308.4213181865498</c:v>
                </c:pt>
                <c:pt idx="56">
                  <c:v>4419.7076984545583</c:v>
                </c:pt>
                <c:pt idx="57">
                  <c:v>4531.7103087128407</c:v>
                </c:pt>
                <c:pt idx="58">
                  <c:v>4644.4133161505824</c:v>
                </c:pt>
                <c:pt idx="59">
                  <c:v>4757.8011196891903</c:v>
                </c:pt>
                <c:pt idx="60">
                  <c:v>4871.8583395731093</c:v>
                </c:pt>
                <c:pt idx="61">
                  <c:v>4986.5698075296641</c:v>
                </c:pt>
                <c:pt idx="62">
                  <c:v>5101.920557456343</c:v>
                </c:pt>
                <c:pt idx="63">
                  <c:v>5217.8958165975255</c:v>
                </c:pt>
                <c:pt idx="64">
                  <c:v>5334.4809971759778</c:v>
                </c:pt>
                <c:pt idx="65">
                  <c:v>5451.6616884472132</c:v>
                </c:pt>
                <c:pt idx="66">
                  <c:v>5569.4236491475658</c:v>
                </c:pt>
                <c:pt idx="67">
                  <c:v>5687.7528003091411</c:v>
                </c:pt>
                <c:pt idx="68">
                  <c:v>5806.6352184169664</c:v>
                </c:pt>
                <c:pt idx="69">
                  <c:v>5926.0571288855617</c:v>
                </c:pt>
                <c:pt idx="70">
                  <c:v>6046.0048998340089</c:v>
                </c:pt>
                <c:pt idx="71">
                  <c:v>6166.4650361400754</c:v>
                </c:pt>
                <c:pt idx="72">
                  <c:v>6287.424173755524</c:v>
                </c:pt>
                <c:pt idx="73">
                  <c:v>6408.8690742659428</c:v>
                </c:pt>
                <c:pt idx="74">
                  <c:v>6530.7866196797449</c:v>
                </c:pt>
                <c:pt idx="75">
                  <c:v>6653.1638074320263</c:v>
                </c:pt>
                <c:pt idx="76">
                  <c:v>6775.9877455899687</c:v>
                </c:pt>
                <c:pt idx="77">
                  <c:v>6899.2456482474645</c:v>
                </c:pt>
                <c:pt idx="78">
                  <c:v>7022.9248310973971</c:v>
                </c:pt>
                <c:pt idx="79">
                  <c:v>7147.0127071708512</c:v>
                </c:pt>
                <c:pt idx="80">
                  <c:v>7271.4967827331948</c:v>
                </c:pt>
                <c:pt idx="81">
                  <c:v>7396.3646533276469</c:v>
                </c:pt>
                <c:pt idx="82">
                  <c:v>7521.6039999575351</c:v>
                </c:pt>
                <c:pt idx="83">
                  <c:v>7647.2025853990208</c:v>
                </c:pt>
                <c:pt idx="84">
                  <c:v>7773.148250636511</c:v>
                </c:pt>
                <c:pt idx="85">
                  <c:v>7899.4289114135554</c:v>
                </c:pt>
                <c:pt idx="86">
                  <c:v>8026.0325548923256</c:v>
                </c:pt>
                <c:pt idx="87">
                  <c:v>8152.9472364152907</c:v>
                </c:pt>
                <c:pt idx="88">
                  <c:v>8280.1610763629778</c:v>
                </c:pt>
                <c:pt idx="89">
                  <c:v>8407.6622571021016</c:v>
                </c:pt>
                <c:pt idx="90">
                  <c:v>8535.4390200186481</c:v>
                </c:pt>
                <c:pt idx="91">
                  <c:v>8663.4796626307507</c:v>
                </c:pt>
                <c:pt idx="92">
                  <c:v>8791.7725357765157</c:v>
                </c:pt>
                <c:pt idx="93">
                  <c:v>8920.3060408721794</c:v>
                </c:pt>
                <c:pt idx="94">
                  <c:v>9049.0686272361745</c:v>
                </c:pt>
                <c:pt idx="95">
                  <c:v>9178.0487894749367</c:v>
                </c:pt>
                <c:pt idx="96">
                  <c:v>9307.235064926499</c:v>
                </c:pt>
                <c:pt idx="97">
                  <c:v>9436.6160311579661</c:v>
                </c:pt>
                <c:pt idx="98">
                  <c:v>9566.1803035133471</c:v>
                </c:pt>
                <c:pt idx="99">
                  <c:v>9695.9165327081355</c:v>
                </c:pt>
                <c:pt idx="100">
                  <c:v>9825.8134024673545</c:v>
                </c:pt>
                <c:pt idx="101">
                  <c:v>9955.8596272038103</c:v>
                </c:pt>
                <c:pt idx="102">
                  <c:v>10086.04394973345</c:v>
                </c:pt>
                <c:pt idx="103">
                  <c:v>10216.355139024796</c:v>
                </c:pt>
                <c:pt idx="104">
                  <c:v>10346.781987979593</c:v>
                </c:pt>
                <c:pt idx="105">
                  <c:v>10477.31331124182</c:v>
                </c:pt>
                <c:pt idx="106">
                  <c:v>10607.937943032308</c:v>
                </c:pt>
                <c:pt idx="107">
                  <c:v>10738.644735006348</c:v>
                </c:pt>
                <c:pt idx="108">
                  <c:v>10869.422554131634</c:v>
                </c:pt>
                <c:pt idx="109">
                  <c:v>11000.260280584014</c:v>
                </c:pt>
                <c:pt idx="110">
                  <c:v>11131.146805658564</c:v>
                </c:pt>
                <c:pt idx="111">
                  <c:v>11262.071029693474</c:v>
                </c:pt>
                <c:pt idx="112">
                  <c:v>11393.021860004388</c:v>
                </c:pt>
                <c:pt idx="113">
                  <c:v>11523.98820882675</c:v>
                </c:pt>
                <c:pt idx="114">
                  <c:v>11654.958991263798</c:v>
                </c:pt>
                <c:pt idx="115">
                  <c:v>11785.923123237868</c:v>
                </c:pt>
                <c:pt idx="116">
                  <c:v>11916.869519442604</c:v>
                </c:pt>
                <c:pt idx="117">
                  <c:v>12047.787091293796</c:v>
                </c:pt>
                <c:pt idx="118">
                  <c:v>12178.664744876431</c:v>
                </c:pt>
                <c:pt idx="119">
                  <c:v>12309.491378885632</c:v>
                </c:pt>
                <c:pt idx="120">
                  <c:v>12440.25588255909</c:v>
                </c:pt>
                <c:pt idx="121">
                  <c:v>12570.947133598595</c:v>
                </c:pt>
                <c:pt idx="122">
                  <c:v>12701.55399607823</c:v>
                </c:pt>
                <c:pt idx="123">
                  <c:v>12832.065318336776</c:v>
                </c:pt>
                <c:pt idx="124">
                  <c:v>12962.469930851781</c:v>
                </c:pt>
                <c:pt idx="125">
                  <c:v>13092.756644092786</c:v>
                </c:pt>
                <c:pt idx="126">
                  <c:v>13222.91424635104</c:v>
                </c:pt>
                <c:pt idx="127">
                  <c:v>13352.931501543062</c:v>
                </c:pt>
                <c:pt idx="128">
                  <c:v>13482.797146985255</c:v>
                </c:pt>
                <c:pt idx="129">
                  <c:v>13612.499891136784</c:v>
                </c:pt>
                <c:pt idx="130">
                  <c:v>13742.028411307752</c:v>
                </c:pt>
                <c:pt idx="131">
                  <c:v>13871.371351329655</c:v>
                </c:pt>
                <c:pt idx="132">
                  <c:v>14000.517319184997</c:v>
                </c:pt>
                <c:pt idx="133">
                  <c:v>14129.454884592813</c:v>
                </c:pt>
                <c:pt idx="134">
                  <c:v>14258.172576546674</c:v>
                </c:pt>
                <c:pt idx="135">
                  <c:v>14386.65888080173</c:v>
                </c:pt>
                <c:pt idx="136">
                  <c:v>14514.902237307024</c:v>
                </c:pt>
                <c:pt idx="137">
                  <c:v>14642.891037579288</c:v>
                </c:pt>
                <c:pt idx="138">
                  <c:v>14770.613622014173</c:v>
                </c:pt>
                <c:pt idx="139">
                  <c:v>14898.058277130682</c:v>
                </c:pt>
                <c:pt idx="140">
                  <c:v>15025.213232744398</c:v>
                </c:pt>
                <c:pt idx="141">
                  <c:v>15152.066659064802</c:v>
                </c:pt>
                <c:pt idx="142">
                  <c:v>15278.606663711753</c:v>
                </c:pt>
                <c:pt idx="143">
                  <c:v>15404.821288646051</c:v>
                </c:pt>
                <c:pt idx="144">
                  <c:v>15530.698507008379</c:v>
                </c:pt>
                <c:pt idx="145">
                  <c:v>15656.226219861075</c:v>
                </c:pt>
                <c:pt idx="146">
                  <c:v>15781.392252826427</c:v>
                </c:pt>
                <c:pt idx="147">
                  <c:v>15906.184352615017</c:v>
                </c:pt>
                <c:pt idx="148">
                  <c:v>16030.590183437187</c:v>
                </c:pt>
                <c:pt idx="149">
                  <c:v>16154.597323290329</c:v>
                </c:pt>
                <c:pt idx="150">
                  <c:v>16278.193260114045</c:v>
                </c:pt>
                <c:pt idx="151">
                  <c:v>16401.365387804984</c:v>
                </c:pt>
                <c:pt idx="152">
                  <c:v>16524.101002082287</c:v>
                </c:pt>
                <c:pt idx="153">
                  <c:v>16646.38729619424</c:v>
                </c:pt>
                <c:pt idx="154">
                  <c:v>16768.211356455937</c:v>
                </c:pt>
                <c:pt idx="155">
                  <c:v>16889.560157606949</c:v>
                </c:pt>
                <c:pt idx="156">
                  <c:v>17010.420557977512</c:v>
                </c:pt>
                <c:pt idx="157">
                  <c:v>17130.77929445044</c:v>
                </c:pt>
                <c:pt idx="158">
                  <c:v>17250.622977205509</c:v>
                </c:pt>
                <c:pt idx="159">
                  <c:v>17369.938084231639</c:v>
                </c:pt>
                <c:pt idx="160">
                  <c:v>17488.710955591327</c:v>
                </c:pt>
                <c:pt idx="161">
                  <c:v>17606.927787420456</c:v>
                </c:pt>
                <c:pt idx="162">
                  <c:v>17724.574625645237</c:v>
                </c:pt>
                <c:pt idx="163">
                  <c:v>17841.637359396682</c:v>
                </c:pt>
                <c:pt idx="164">
                  <c:v>17958.101714101129</c:v>
                </c:pt>
                <c:pt idx="165">
                  <c:v>18073.953244223892</c:v>
                </c:pt>
                <c:pt idx="166">
                  <c:v>18189.177325640805</c:v>
                </c:pt>
                <c:pt idx="167">
                  <c:v>18303.759147610424</c:v>
                </c:pt>
                <c:pt idx="168">
                  <c:v>18417.68370431722</c:v>
                </c:pt>
                <c:pt idx="169">
                  <c:v>18530.935785953261</c:v>
                </c:pt>
                <c:pt idx="170">
                  <c:v>18643.499969303182</c:v>
                </c:pt>
                <c:pt idx="171">
                  <c:v>18755.360607793675</c:v>
                </c:pt>
                <c:pt idx="172">
                  <c:v>18866.501820965128</c:v>
                </c:pt>
                <c:pt idx="173">
                  <c:v>18976.907483319068</c:v>
                </c:pt>
                <c:pt idx="174">
                  <c:v>19086.561212490236</c:v>
                </c:pt>
                <c:pt idx="175">
                  <c:v>19195.446356687142</c:v>
                </c:pt>
                <c:pt idx="176">
                  <c:v>19303.545981339161</c:v>
                </c:pt>
                <c:pt idx="177">
                  <c:v>19410.842854881663</c:v>
                </c:pt>
                <c:pt idx="178">
                  <c:v>19517.319433603425</c:v>
                </c:pt>
                <c:pt idx="179">
                  <c:v>19622.957845472349</c:v>
                </c:pt>
                <c:pt idx="180">
                  <c:v>19727.739872845963</c:v>
                </c:pt>
                <c:pt idx="181">
                  <c:v>19831.646933962882</c:v>
                </c:pt>
                <c:pt idx="182">
                  <c:v>19934.66006309908</c:v>
                </c:pt>
                <c:pt idx="183">
                  <c:v>20036.75988925908</c:v>
                </c:pt>
                <c:pt idx="184">
                  <c:v>20137.926613256648</c:v>
                </c:pt>
                <c:pt idx="185">
                  <c:v>20238.139983021163</c:v>
                </c:pt>
                <c:pt idx="186">
                  <c:v>20337.379266945365</c:v>
                </c:pt>
                <c:pt idx="187">
                  <c:v>20435.623225065989</c:v>
                </c:pt>
                <c:pt idx="188">
                  <c:v>20532.850077841096</c:v>
                </c:pt>
                <c:pt idx="189">
                  <c:v>20629.037472255655</c:v>
                </c:pt>
                <c:pt idx="190">
                  <c:v>20724.16244494935</c:v>
                </c:pt>
                <c:pt idx="191">
                  <c:v>20818.20138201633</c:v>
                </c:pt>
                <c:pt idx="192">
                  <c:v>20911.129975075204</c:v>
                </c:pt>
                <c:pt idx="193">
                  <c:v>21002.923173146341</c:v>
                </c:pt>
                <c:pt idx="194">
                  <c:v>21093.555129801152</c:v>
                </c:pt>
                <c:pt idx="195">
                  <c:v>21182.999144962101</c:v>
                </c:pt>
                <c:pt idx="196">
                  <c:v>21271.22760062903</c:v>
                </c:pt>
                <c:pt idx="197">
                  <c:v>21358.211889683524</c:v>
                </c:pt>
                <c:pt idx="198">
                  <c:v>21443.922336773401</c:v>
                </c:pt>
                <c:pt idx="199">
                  <c:v>21528.328110097176</c:v>
                </c:pt>
                <c:pt idx="200">
                  <c:v>21611.397122685597</c:v>
                </c:pt>
                <c:pt idx="201">
                  <c:v>21693.095921503143</c:v>
                </c:pt>
                <c:pt idx="202">
                  <c:v>21773.389562351946</c:v>
                </c:pt>
                <c:pt idx="203">
                  <c:v>21852.241468135791</c:v>
                </c:pt>
                <c:pt idx="204">
                  <c:v>21929.613267506418</c:v>
                </c:pt>
                <c:pt idx="205">
                  <c:v>22005.464610234671</c:v>
                </c:pt>
                <c:pt idx="206">
                  <c:v>22079.752954777272</c:v>
                </c:pt>
                <c:pt idx="207">
                  <c:v>22152.433322381508</c:v>
                </c:pt>
                <c:pt idx="208">
                  <c:v>22223.458010592789</c:v>
                </c:pt>
                <c:pt idx="209">
                  <c:v>22292.776257073256</c:v>
                </c:pt>
                <c:pt idx="210">
                  <c:v>22360.333842014297</c:v>
                </c:pt>
                <c:pt idx="211">
                  <c:v>22426.072613853114</c:v>
                </c:pt>
                <c:pt idx="212">
                  <c:v>22489.929918065616</c:v>
                </c:pt>
                <c:pt idx="213">
                  <c:v>22551.837901863768</c:v>
                </c:pt>
                <c:pt idx="214">
                  <c:v>22611.722657670802</c:v>
                </c:pt>
                <c:pt idx="215">
                  <c:v>22669.503153666064</c:v>
                </c:pt>
                <c:pt idx="216">
                  <c:v>22725.08987780437</c:v>
                </c:pt>
                <c:pt idx="217">
                  <c:v>22778.383087938946</c:v>
                </c:pt>
                <c:pt idx="218">
                  <c:v>22829.270506860954</c:v>
                </c:pt>
                <c:pt idx="219">
                  <c:v>22877.624212075869</c:v>
                </c:pt>
                <c:pt idx="220">
                  <c:v>22923.296316375283</c:v>
                </c:pt>
                <c:pt idx="221">
                  <c:v>22966.112755252518</c:v>
                </c:pt>
                <c:pt idx="222">
                  <c:v>23005.863953384127</c:v>
                </c:pt>
                <c:pt idx="223">
                  <c:v>23042.28999718442</c:v>
                </c:pt>
                <c:pt idx="224">
                  <c:v>23075.055260682511</c:v>
                </c:pt>
                <c:pt idx="225">
                  <c:v>23103.70018603318</c:v>
                </c:pt>
                <c:pt idx="226">
                  <c:v>23127.53361742937</c:v>
                </c:pt>
                <c:pt idx="227">
                  <c:v>23145.310026260857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'calcul cuveT'!$T$28:$T$277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  <c:pt idx="100">
                  <c:v>1.0100000000000007</c:v>
                </c:pt>
                <c:pt idx="101">
                  <c:v>1.0200000000000007</c:v>
                </c:pt>
                <c:pt idx="102">
                  <c:v>1.0300000000000007</c:v>
                </c:pt>
                <c:pt idx="103">
                  <c:v>1.0400000000000007</c:v>
                </c:pt>
                <c:pt idx="104">
                  <c:v>1.0500000000000007</c:v>
                </c:pt>
                <c:pt idx="105">
                  <c:v>1.0600000000000007</c:v>
                </c:pt>
                <c:pt idx="106">
                  <c:v>1.0700000000000007</c:v>
                </c:pt>
                <c:pt idx="107">
                  <c:v>1.0800000000000007</c:v>
                </c:pt>
                <c:pt idx="108">
                  <c:v>1.0900000000000007</c:v>
                </c:pt>
                <c:pt idx="109">
                  <c:v>1.1000000000000008</c:v>
                </c:pt>
                <c:pt idx="110">
                  <c:v>1.1100000000000008</c:v>
                </c:pt>
                <c:pt idx="111">
                  <c:v>1.1200000000000008</c:v>
                </c:pt>
                <c:pt idx="112">
                  <c:v>1.1300000000000008</c:v>
                </c:pt>
                <c:pt idx="113">
                  <c:v>1.1400000000000008</c:v>
                </c:pt>
                <c:pt idx="114">
                  <c:v>1.1500000000000008</c:v>
                </c:pt>
                <c:pt idx="115">
                  <c:v>1.1600000000000008</c:v>
                </c:pt>
                <c:pt idx="116">
                  <c:v>1.1700000000000008</c:v>
                </c:pt>
                <c:pt idx="117">
                  <c:v>1.1800000000000008</c:v>
                </c:pt>
                <c:pt idx="118">
                  <c:v>1.1900000000000008</c:v>
                </c:pt>
                <c:pt idx="119">
                  <c:v>1.2000000000000008</c:v>
                </c:pt>
                <c:pt idx="120">
                  <c:v>1.2100000000000009</c:v>
                </c:pt>
                <c:pt idx="121">
                  <c:v>1.2200000000000009</c:v>
                </c:pt>
                <c:pt idx="122">
                  <c:v>1.2300000000000009</c:v>
                </c:pt>
                <c:pt idx="123">
                  <c:v>1.2400000000000009</c:v>
                </c:pt>
                <c:pt idx="124">
                  <c:v>1.2500000000000009</c:v>
                </c:pt>
                <c:pt idx="125">
                  <c:v>1.2600000000000009</c:v>
                </c:pt>
                <c:pt idx="126">
                  <c:v>1.2700000000000009</c:v>
                </c:pt>
                <c:pt idx="127">
                  <c:v>1.2800000000000009</c:v>
                </c:pt>
                <c:pt idx="128">
                  <c:v>1.2900000000000009</c:v>
                </c:pt>
                <c:pt idx="129">
                  <c:v>1.3000000000000009</c:v>
                </c:pt>
                <c:pt idx="130">
                  <c:v>1.3100000000000009</c:v>
                </c:pt>
                <c:pt idx="131">
                  <c:v>1.320000000000001</c:v>
                </c:pt>
                <c:pt idx="132">
                  <c:v>1.330000000000001</c:v>
                </c:pt>
                <c:pt idx="133">
                  <c:v>1.340000000000001</c:v>
                </c:pt>
                <c:pt idx="134">
                  <c:v>1.350000000000001</c:v>
                </c:pt>
                <c:pt idx="135">
                  <c:v>1.360000000000001</c:v>
                </c:pt>
                <c:pt idx="136">
                  <c:v>1.370000000000001</c:v>
                </c:pt>
                <c:pt idx="137">
                  <c:v>1.380000000000001</c:v>
                </c:pt>
                <c:pt idx="138">
                  <c:v>1.390000000000001</c:v>
                </c:pt>
                <c:pt idx="139">
                  <c:v>1.400000000000001</c:v>
                </c:pt>
                <c:pt idx="140">
                  <c:v>1.410000000000001</c:v>
                </c:pt>
                <c:pt idx="141">
                  <c:v>1.420000000000001</c:v>
                </c:pt>
                <c:pt idx="142">
                  <c:v>1.430000000000001</c:v>
                </c:pt>
                <c:pt idx="143">
                  <c:v>1.4400000000000011</c:v>
                </c:pt>
                <c:pt idx="144">
                  <c:v>1.4500000000000011</c:v>
                </c:pt>
                <c:pt idx="145">
                  <c:v>1.4600000000000011</c:v>
                </c:pt>
                <c:pt idx="146">
                  <c:v>1.4700000000000011</c:v>
                </c:pt>
                <c:pt idx="147">
                  <c:v>1.4800000000000011</c:v>
                </c:pt>
                <c:pt idx="148">
                  <c:v>1.4900000000000011</c:v>
                </c:pt>
                <c:pt idx="149">
                  <c:v>1.5000000000000011</c:v>
                </c:pt>
                <c:pt idx="150">
                  <c:v>1.5100000000000011</c:v>
                </c:pt>
                <c:pt idx="151">
                  <c:v>1.5200000000000011</c:v>
                </c:pt>
                <c:pt idx="152">
                  <c:v>1.5300000000000011</c:v>
                </c:pt>
                <c:pt idx="153">
                  <c:v>1.5400000000000011</c:v>
                </c:pt>
                <c:pt idx="154">
                  <c:v>1.5500000000000012</c:v>
                </c:pt>
                <c:pt idx="155">
                  <c:v>1.5600000000000012</c:v>
                </c:pt>
                <c:pt idx="156">
                  <c:v>1.5700000000000012</c:v>
                </c:pt>
                <c:pt idx="157">
                  <c:v>1.5800000000000012</c:v>
                </c:pt>
                <c:pt idx="158">
                  <c:v>1.5900000000000012</c:v>
                </c:pt>
                <c:pt idx="159">
                  <c:v>1.6000000000000012</c:v>
                </c:pt>
                <c:pt idx="160">
                  <c:v>1.6100000000000012</c:v>
                </c:pt>
                <c:pt idx="161">
                  <c:v>1.6200000000000012</c:v>
                </c:pt>
                <c:pt idx="162">
                  <c:v>1.6300000000000012</c:v>
                </c:pt>
                <c:pt idx="163">
                  <c:v>1.6400000000000012</c:v>
                </c:pt>
                <c:pt idx="164">
                  <c:v>1.6500000000000012</c:v>
                </c:pt>
                <c:pt idx="165">
                  <c:v>1.6600000000000013</c:v>
                </c:pt>
                <c:pt idx="166">
                  <c:v>1.6700000000000013</c:v>
                </c:pt>
                <c:pt idx="167">
                  <c:v>1.6800000000000013</c:v>
                </c:pt>
                <c:pt idx="168">
                  <c:v>1.6900000000000013</c:v>
                </c:pt>
                <c:pt idx="169">
                  <c:v>1.7000000000000013</c:v>
                </c:pt>
                <c:pt idx="170">
                  <c:v>1.7100000000000013</c:v>
                </c:pt>
                <c:pt idx="171">
                  <c:v>1.7200000000000013</c:v>
                </c:pt>
                <c:pt idx="172">
                  <c:v>1.7300000000000013</c:v>
                </c:pt>
                <c:pt idx="173">
                  <c:v>1.7400000000000013</c:v>
                </c:pt>
                <c:pt idx="174">
                  <c:v>1.7500000000000013</c:v>
                </c:pt>
                <c:pt idx="175">
                  <c:v>1.7600000000000013</c:v>
                </c:pt>
                <c:pt idx="176">
                  <c:v>1.7700000000000014</c:v>
                </c:pt>
                <c:pt idx="177">
                  <c:v>1.7800000000000014</c:v>
                </c:pt>
                <c:pt idx="178">
                  <c:v>1.7900000000000014</c:v>
                </c:pt>
                <c:pt idx="179">
                  <c:v>1.8000000000000014</c:v>
                </c:pt>
                <c:pt idx="180">
                  <c:v>1.8100000000000014</c:v>
                </c:pt>
                <c:pt idx="181">
                  <c:v>1.8200000000000014</c:v>
                </c:pt>
                <c:pt idx="182">
                  <c:v>1.8300000000000014</c:v>
                </c:pt>
                <c:pt idx="183">
                  <c:v>1.8400000000000014</c:v>
                </c:pt>
                <c:pt idx="184">
                  <c:v>1.8500000000000014</c:v>
                </c:pt>
                <c:pt idx="185">
                  <c:v>1.8600000000000014</c:v>
                </c:pt>
                <c:pt idx="186">
                  <c:v>1.8700000000000014</c:v>
                </c:pt>
                <c:pt idx="187">
                  <c:v>1.8800000000000014</c:v>
                </c:pt>
                <c:pt idx="188">
                  <c:v>1.8900000000000015</c:v>
                </c:pt>
                <c:pt idx="189">
                  <c:v>1.9000000000000015</c:v>
                </c:pt>
                <c:pt idx="190">
                  <c:v>1.9100000000000015</c:v>
                </c:pt>
                <c:pt idx="191">
                  <c:v>1.9200000000000015</c:v>
                </c:pt>
                <c:pt idx="192">
                  <c:v>1.9300000000000015</c:v>
                </c:pt>
                <c:pt idx="193">
                  <c:v>1.9400000000000015</c:v>
                </c:pt>
                <c:pt idx="194">
                  <c:v>1.9500000000000015</c:v>
                </c:pt>
                <c:pt idx="195">
                  <c:v>1.9600000000000015</c:v>
                </c:pt>
                <c:pt idx="196">
                  <c:v>1.9700000000000015</c:v>
                </c:pt>
                <c:pt idx="197">
                  <c:v>1.9800000000000015</c:v>
                </c:pt>
                <c:pt idx="198">
                  <c:v>1.9900000000000015</c:v>
                </c:pt>
                <c:pt idx="199">
                  <c:v>2.0000000000000013</c:v>
                </c:pt>
                <c:pt idx="200">
                  <c:v>2.0100000000000011</c:v>
                </c:pt>
                <c:pt idx="201">
                  <c:v>2.0200000000000009</c:v>
                </c:pt>
                <c:pt idx="202">
                  <c:v>2.0300000000000007</c:v>
                </c:pt>
                <c:pt idx="203">
                  <c:v>2.0400000000000005</c:v>
                </c:pt>
                <c:pt idx="204">
                  <c:v>2.0500000000000003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2.0799999999999996</c:v>
                </c:pt>
                <c:pt idx="208">
                  <c:v>2.0899999999999994</c:v>
                </c:pt>
                <c:pt idx="209">
                  <c:v>2.0999999999999992</c:v>
                </c:pt>
                <c:pt idx="210">
                  <c:v>2.109999999999999</c:v>
                </c:pt>
                <c:pt idx="211">
                  <c:v>2.1199999999999988</c:v>
                </c:pt>
                <c:pt idx="212">
                  <c:v>2.1299999999999986</c:v>
                </c:pt>
                <c:pt idx="213">
                  <c:v>2.1399999999999983</c:v>
                </c:pt>
                <c:pt idx="214">
                  <c:v>2.1499999999999981</c:v>
                </c:pt>
                <c:pt idx="215">
                  <c:v>2.1599999999999979</c:v>
                </c:pt>
                <c:pt idx="216">
                  <c:v>2.1699999999999977</c:v>
                </c:pt>
                <c:pt idx="217">
                  <c:v>2.1799999999999975</c:v>
                </c:pt>
                <c:pt idx="218">
                  <c:v>2.1899999999999973</c:v>
                </c:pt>
                <c:pt idx="219">
                  <c:v>2.1999999999999971</c:v>
                </c:pt>
                <c:pt idx="220">
                  <c:v>2.2099999999999969</c:v>
                </c:pt>
                <c:pt idx="221">
                  <c:v>2.2199999999999966</c:v>
                </c:pt>
                <c:pt idx="222">
                  <c:v>2.2299999999999964</c:v>
                </c:pt>
                <c:pt idx="223">
                  <c:v>2.2399999999999962</c:v>
                </c:pt>
                <c:pt idx="224">
                  <c:v>2.249999999999996</c:v>
                </c:pt>
                <c:pt idx="225">
                  <c:v>2.2599999999999958</c:v>
                </c:pt>
                <c:pt idx="226">
                  <c:v>2.2699999999999956</c:v>
                </c:pt>
                <c:pt idx="227">
                  <c:v>2.2799999999999954</c:v>
                </c:pt>
                <c:pt idx="228">
                  <c:v>2.2899999999999952</c:v>
                </c:pt>
                <c:pt idx="229">
                  <c:v>2.2999999999999949</c:v>
                </c:pt>
              </c:numCache>
            </c:numRef>
          </c:xVal>
          <c:yVal>
            <c:numRef>
              <c:f>'calcul cuveT'!$V$28:$V$257</c:f>
              <c:numCache>
                <c:formatCode>#,##0.0</c:formatCode>
                <c:ptCount val="230"/>
                <c:pt idx="0">
                  <c:v>-114.82691000000001</c:v>
                </c:pt>
                <c:pt idx="1">
                  <c:v>-68.24875999999999</c:v>
                </c:pt>
                <c:pt idx="2">
                  <c:v>-20.476229999999997</c:v>
                </c:pt>
                <c:pt idx="3">
                  <c:v>28.480000000000025</c:v>
                </c:pt>
                <c:pt idx="4">
                  <c:v>78.609249999999989</c:v>
                </c:pt>
                <c:pt idx="5">
                  <c:v>129.90084000000002</c:v>
                </c:pt>
                <c:pt idx="6">
                  <c:v>182.34409000000002</c:v>
                </c:pt>
                <c:pt idx="7">
                  <c:v>235.92832000000001</c:v>
                </c:pt>
                <c:pt idx="8">
                  <c:v>290.64284999999995</c:v>
                </c:pt>
                <c:pt idx="9">
                  <c:v>346.47700000000003</c:v>
                </c:pt>
                <c:pt idx="10">
                  <c:v>403.42009000000002</c:v>
                </c:pt>
                <c:pt idx="11">
                  <c:v>461.4614400000001</c:v>
                </c:pt>
                <c:pt idx="12">
                  <c:v>520.59037000000012</c:v>
                </c:pt>
                <c:pt idx="13">
                  <c:v>580.79620000000011</c:v>
                </c:pt>
                <c:pt idx="14">
                  <c:v>642.06824999999992</c:v>
                </c:pt>
                <c:pt idx="15">
                  <c:v>704.39584000000013</c:v>
                </c:pt>
                <c:pt idx="16">
                  <c:v>767.76829000000021</c:v>
                </c:pt>
                <c:pt idx="17">
                  <c:v>832.17492000000004</c:v>
                </c:pt>
                <c:pt idx="18">
                  <c:v>897.60505000000023</c:v>
                </c:pt>
                <c:pt idx="19">
                  <c:v>964.04800000000023</c:v>
                </c:pt>
                <c:pt idx="20">
                  <c:v>1031.4930899999999</c:v>
                </c:pt>
                <c:pt idx="21">
                  <c:v>1099.9296400000001</c:v>
                </c:pt>
                <c:pt idx="22">
                  <c:v>1169.3469700000001</c:v>
                </c:pt>
                <c:pt idx="23">
                  <c:v>1239.7344000000003</c:v>
                </c:pt>
                <c:pt idx="24">
                  <c:v>1311.0812500000002</c:v>
                </c:pt>
                <c:pt idx="25">
                  <c:v>1383.3768400000001</c:v>
                </c:pt>
                <c:pt idx="26">
                  <c:v>1456.6104900000003</c:v>
                </c:pt>
                <c:pt idx="27">
                  <c:v>1530.77152</c:v>
                </c:pt>
                <c:pt idx="28">
                  <c:v>1605.84925</c:v>
                </c:pt>
                <c:pt idx="29">
                  <c:v>1681.8330000000001</c:v>
                </c:pt>
                <c:pt idx="30">
                  <c:v>1758.7120900000004</c:v>
                </c:pt>
                <c:pt idx="31">
                  <c:v>1836.4758400000001</c:v>
                </c:pt>
                <c:pt idx="32">
                  <c:v>1915.1135700000002</c:v>
                </c:pt>
                <c:pt idx="33">
                  <c:v>1994.6146000000003</c:v>
                </c:pt>
                <c:pt idx="34">
                  <c:v>2074.9682499999999</c:v>
                </c:pt>
                <c:pt idx="35">
                  <c:v>2156.1638400000002</c:v>
                </c:pt>
                <c:pt idx="36">
                  <c:v>2238.1906899999999</c:v>
                </c:pt>
                <c:pt idx="37">
                  <c:v>2321.0381200000002</c:v>
                </c:pt>
                <c:pt idx="38">
                  <c:v>2404.6954500000006</c:v>
                </c:pt>
                <c:pt idx="39">
                  <c:v>2489.152</c:v>
                </c:pt>
                <c:pt idx="40">
                  <c:v>2574.3970899999995</c:v>
                </c:pt>
                <c:pt idx="41">
                  <c:v>2660.4200399999995</c:v>
                </c:pt>
                <c:pt idx="42">
                  <c:v>2747.2101699999998</c:v>
                </c:pt>
                <c:pt idx="43">
                  <c:v>2834.7568000000001</c:v>
                </c:pt>
                <c:pt idx="44">
                  <c:v>2923.04925</c:v>
                </c:pt>
                <c:pt idx="45">
                  <c:v>3012.0768399999997</c:v>
                </c:pt>
                <c:pt idx="46">
                  <c:v>3101.8288899999998</c:v>
                </c:pt>
                <c:pt idx="47">
                  <c:v>3192.2947199999999</c:v>
                </c:pt>
                <c:pt idx="48">
                  <c:v>3283.4636500000001</c:v>
                </c:pt>
                <c:pt idx="49">
                  <c:v>3375.3250000000003</c:v>
                </c:pt>
                <c:pt idx="50">
                  <c:v>3467.8680900000004</c:v>
                </c:pt>
                <c:pt idx="51">
                  <c:v>3561.0822400000011</c:v>
                </c:pt>
                <c:pt idx="52">
                  <c:v>3654.9567700000011</c:v>
                </c:pt>
                <c:pt idx="53">
                  <c:v>3749.4810000000007</c:v>
                </c:pt>
                <c:pt idx="54">
                  <c:v>3844.6442500000007</c:v>
                </c:pt>
                <c:pt idx="55">
                  <c:v>3940.435840000001</c:v>
                </c:pt>
                <c:pt idx="56">
                  <c:v>4036.8450899999998</c:v>
                </c:pt>
                <c:pt idx="57">
                  <c:v>4133.8613200000009</c:v>
                </c:pt>
                <c:pt idx="58">
                  <c:v>4231.4738500000003</c:v>
                </c:pt>
                <c:pt idx="59">
                  <c:v>4329.6720000000014</c:v>
                </c:pt>
                <c:pt idx="60">
                  <c:v>4428.445090000002</c:v>
                </c:pt>
                <c:pt idx="61">
                  <c:v>4527.78244</c:v>
                </c:pt>
                <c:pt idx="62">
                  <c:v>4627.6733700000004</c:v>
                </c:pt>
                <c:pt idx="63">
                  <c:v>4728.1072000000004</c:v>
                </c:pt>
                <c:pt idx="64">
                  <c:v>4829.0732500000013</c:v>
                </c:pt>
                <c:pt idx="65">
                  <c:v>4930.560840000001</c:v>
                </c:pt>
                <c:pt idx="66">
                  <c:v>5032.5592900000011</c:v>
                </c:pt>
                <c:pt idx="67">
                  <c:v>5135.0579200000011</c:v>
                </c:pt>
                <c:pt idx="68">
                  <c:v>5238.0460499999999</c:v>
                </c:pt>
                <c:pt idx="69">
                  <c:v>5341.5129999999999</c:v>
                </c:pt>
                <c:pt idx="70">
                  <c:v>5445.4480899999999</c:v>
                </c:pt>
                <c:pt idx="71">
                  <c:v>5549.8406400000003</c:v>
                </c:pt>
                <c:pt idx="72">
                  <c:v>5654.6799700000001</c:v>
                </c:pt>
                <c:pt idx="73">
                  <c:v>5759.9553999999998</c:v>
                </c:pt>
                <c:pt idx="74">
                  <c:v>5865.65625</c:v>
                </c:pt>
                <c:pt idx="75">
                  <c:v>5971.7718400000003</c:v>
                </c:pt>
                <c:pt idx="76">
                  <c:v>6078.2914900000014</c:v>
                </c:pt>
                <c:pt idx="77">
                  <c:v>6185.2045200000002</c:v>
                </c:pt>
                <c:pt idx="78">
                  <c:v>6292.5002500000001</c:v>
                </c:pt>
                <c:pt idx="79">
                  <c:v>6400.1680000000006</c:v>
                </c:pt>
                <c:pt idx="80">
                  <c:v>6508.1970900000015</c:v>
                </c:pt>
                <c:pt idx="81">
                  <c:v>6616.5768399999988</c:v>
                </c:pt>
                <c:pt idx="82">
                  <c:v>6725.2965700000004</c:v>
                </c:pt>
                <c:pt idx="83">
                  <c:v>6834.3455999999996</c:v>
                </c:pt>
                <c:pt idx="84">
                  <c:v>6943.7132500000007</c:v>
                </c:pt>
                <c:pt idx="85">
                  <c:v>7053.3888400000005</c:v>
                </c:pt>
                <c:pt idx="86">
                  <c:v>7163.3616900000006</c:v>
                </c:pt>
                <c:pt idx="87">
                  <c:v>7273.6211200000007</c:v>
                </c:pt>
                <c:pt idx="88">
                  <c:v>7384.1564499999986</c:v>
                </c:pt>
                <c:pt idx="89">
                  <c:v>7494.9570000000012</c:v>
                </c:pt>
                <c:pt idx="90">
                  <c:v>7606.0120900000002</c:v>
                </c:pt>
                <c:pt idx="91">
                  <c:v>7717.3110400000005</c:v>
                </c:pt>
                <c:pt idx="92">
                  <c:v>7828.843170000001</c:v>
                </c:pt>
                <c:pt idx="93">
                  <c:v>7940.5978000000005</c:v>
                </c:pt>
                <c:pt idx="94">
                  <c:v>8052.5642499999994</c:v>
                </c:pt>
                <c:pt idx="95">
                  <c:v>8164.7318399999995</c:v>
                </c:pt>
                <c:pt idx="96">
                  <c:v>8277.0898900000029</c:v>
                </c:pt>
                <c:pt idx="97">
                  <c:v>8389.6277200000004</c:v>
                </c:pt>
                <c:pt idx="98">
                  <c:v>8502.3346500000007</c:v>
                </c:pt>
                <c:pt idx="99">
                  <c:v>8615.2000000000007</c:v>
                </c:pt>
                <c:pt idx="100">
                  <c:v>8728.2130899999993</c:v>
                </c:pt>
                <c:pt idx="101">
                  <c:v>8841.3632400000006</c:v>
                </c:pt>
                <c:pt idx="102">
                  <c:v>8954.6397699999998</c:v>
                </c:pt>
                <c:pt idx="103">
                  <c:v>9068.0320000000011</c:v>
                </c:pt>
                <c:pt idx="104">
                  <c:v>9181.5292499999996</c:v>
                </c:pt>
                <c:pt idx="105">
                  <c:v>9295.1208399999996</c:v>
                </c:pt>
                <c:pt idx="106">
                  <c:v>9408.7960900000016</c:v>
                </c:pt>
                <c:pt idx="107">
                  <c:v>9522.5443200000027</c:v>
                </c:pt>
                <c:pt idx="108">
                  <c:v>9636.3548499999997</c:v>
                </c:pt>
                <c:pt idx="109">
                  <c:v>9750.2170000000006</c:v>
                </c:pt>
                <c:pt idx="110">
                  <c:v>9864.1200900000022</c:v>
                </c:pt>
                <c:pt idx="111">
                  <c:v>9978.0534399999997</c:v>
                </c:pt>
                <c:pt idx="112">
                  <c:v>10092.006369999999</c:v>
                </c:pt>
                <c:pt idx="113">
                  <c:v>10205.968200000001</c:v>
                </c:pt>
                <c:pt idx="114">
                  <c:v>10319.928250000001</c:v>
                </c:pt>
                <c:pt idx="115">
                  <c:v>10433.875840000001</c:v>
                </c:pt>
                <c:pt idx="116">
                  <c:v>10547.800289999999</c:v>
                </c:pt>
                <c:pt idx="117">
                  <c:v>10661.690919999999</c:v>
                </c:pt>
                <c:pt idx="118">
                  <c:v>10775.537050000003</c:v>
                </c:pt>
                <c:pt idx="119">
                  <c:v>10889.328000000003</c:v>
                </c:pt>
                <c:pt idx="120">
                  <c:v>11003.053090000001</c:v>
                </c:pt>
                <c:pt idx="121">
                  <c:v>11116.701640000001</c:v>
                </c:pt>
                <c:pt idx="122">
                  <c:v>11230.262970000003</c:v>
                </c:pt>
                <c:pt idx="123">
                  <c:v>11343.7264</c:v>
                </c:pt>
                <c:pt idx="124">
                  <c:v>11457.081250000001</c:v>
                </c:pt>
                <c:pt idx="125">
                  <c:v>11570.31684</c:v>
                </c:pt>
                <c:pt idx="126">
                  <c:v>11683.422490000001</c:v>
                </c:pt>
                <c:pt idx="127">
                  <c:v>11796.387519999998</c:v>
                </c:pt>
                <c:pt idx="128">
                  <c:v>11909.20125</c:v>
                </c:pt>
                <c:pt idx="129">
                  <c:v>12021.853000000001</c:v>
                </c:pt>
                <c:pt idx="130">
                  <c:v>12134.332090000002</c:v>
                </c:pt>
                <c:pt idx="131">
                  <c:v>12246.627840000001</c:v>
                </c:pt>
                <c:pt idx="132">
                  <c:v>12358.729570000001</c:v>
                </c:pt>
                <c:pt idx="133">
                  <c:v>12470.626600000001</c:v>
                </c:pt>
                <c:pt idx="134">
                  <c:v>12582.308250000004</c:v>
                </c:pt>
                <c:pt idx="135">
                  <c:v>12693.763840000001</c:v>
                </c:pt>
                <c:pt idx="136">
                  <c:v>12804.982690000001</c:v>
                </c:pt>
                <c:pt idx="137">
                  <c:v>12915.954119999999</c:v>
                </c:pt>
                <c:pt idx="138">
                  <c:v>13026.667450000001</c:v>
                </c:pt>
                <c:pt idx="139">
                  <c:v>13137.111999999999</c:v>
                </c:pt>
                <c:pt idx="140">
                  <c:v>13247.27709</c:v>
                </c:pt>
                <c:pt idx="141">
                  <c:v>13357.152040000001</c:v>
                </c:pt>
                <c:pt idx="142">
                  <c:v>13466.72617</c:v>
                </c:pt>
                <c:pt idx="143">
                  <c:v>13575.988799999999</c:v>
                </c:pt>
                <c:pt idx="144">
                  <c:v>13684.929249999999</c:v>
                </c:pt>
                <c:pt idx="145">
                  <c:v>13793.536840000001</c:v>
                </c:pt>
                <c:pt idx="146">
                  <c:v>13901.80089</c:v>
                </c:pt>
                <c:pt idx="147">
                  <c:v>14009.710720000001</c:v>
                </c:pt>
                <c:pt idx="148">
                  <c:v>14117.255650000001</c:v>
                </c:pt>
                <c:pt idx="149">
                  <c:v>14224.425000000001</c:v>
                </c:pt>
                <c:pt idx="150">
                  <c:v>14331.208090000002</c:v>
                </c:pt>
                <c:pt idx="151">
                  <c:v>14437.59424</c:v>
                </c:pt>
                <c:pt idx="152">
                  <c:v>14543.572770000001</c:v>
                </c:pt>
                <c:pt idx="153">
                  <c:v>14649.133000000002</c:v>
                </c:pt>
                <c:pt idx="154">
                  <c:v>14754.26425</c:v>
                </c:pt>
                <c:pt idx="155">
                  <c:v>14858.955840000002</c:v>
                </c:pt>
                <c:pt idx="156">
                  <c:v>14963.197090000001</c:v>
                </c:pt>
                <c:pt idx="157">
                  <c:v>15066.977319999998</c:v>
                </c:pt>
                <c:pt idx="158">
                  <c:v>15170.28585</c:v>
                </c:pt>
                <c:pt idx="159">
                  <c:v>15273.112000000003</c:v>
                </c:pt>
                <c:pt idx="160">
                  <c:v>15375.445090000003</c:v>
                </c:pt>
                <c:pt idx="161">
                  <c:v>15477.274440000003</c:v>
                </c:pt>
                <c:pt idx="162">
                  <c:v>15578.58937</c:v>
                </c:pt>
                <c:pt idx="163">
                  <c:v>15679.379200000003</c:v>
                </c:pt>
                <c:pt idx="164">
                  <c:v>15779.633250000003</c:v>
                </c:pt>
                <c:pt idx="165">
                  <c:v>15879.340839999999</c:v>
                </c:pt>
                <c:pt idx="166">
                  <c:v>15978.491290000002</c:v>
                </c:pt>
                <c:pt idx="167">
                  <c:v>16077.073919999997</c:v>
                </c:pt>
                <c:pt idx="168">
                  <c:v>16175.07805</c:v>
                </c:pt>
                <c:pt idx="169">
                  <c:v>16272.493</c:v>
                </c:pt>
                <c:pt idx="170">
                  <c:v>16369.30809</c:v>
                </c:pt>
                <c:pt idx="171">
                  <c:v>16465.512640000001</c:v>
                </c:pt>
                <c:pt idx="172">
                  <c:v>16561.095970000002</c:v>
                </c:pt>
                <c:pt idx="173">
                  <c:v>16656.047400000003</c:v>
                </c:pt>
                <c:pt idx="174">
                  <c:v>16750.356250000001</c:v>
                </c:pt>
                <c:pt idx="175">
                  <c:v>16844.011839999999</c:v>
                </c:pt>
                <c:pt idx="176">
                  <c:v>16937.003489999999</c:v>
                </c:pt>
                <c:pt idx="177">
                  <c:v>17029.320520000001</c:v>
                </c:pt>
                <c:pt idx="178">
                  <c:v>17120.952250000002</c:v>
                </c:pt>
                <c:pt idx="179">
                  <c:v>17211.887999999999</c:v>
                </c:pt>
                <c:pt idx="180">
                  <c:v>17302.117090000003</c:v>
                </c:pt>
                <c:pt idx="181">
                  <c:v>17391.628840000001</c:v>
                </c:pt>
                <c:pt idx="182">
                  <c:v>17480.41257</c:v>
                </c:pt>
                <c:pt idx="183">
                  <c:v>17568.457600000002</c:v>
                </c:pt>
                <c:pt idx="184">
                  <c:v>17655.753249999998</c:v>
                </c:pt>
                <c:pt idx="185">
                  <c:v>17742.288840000001</c:v>
                </c:pt>
                <c:pt idx="186">
                  <c:v>17828.053690000001</c:v>
                </c:pt>
                <c:pt idx="187">
                  <c:v>17913.037120000001</c:v>
                </c:pt>
                <c:pt idx="188">
                  <c:v>17997.228449999999</c:v>
                </c:pt>
                <c:pt idx="189">
                  <c:v>18080.616999999998</c:v>
                </c:pt>
                <c:pt idx="190">
                  <c:v>18163.19209</c:v>
                </c:pt>
                <c:pt idx="191">
                  <c:v>18244.943039999998</c:v>
                </c:pt>
                <c:pt idx="192">
                  <c:v>18325.859170000003</c:v>
                </c:pt>
                <c:pt idx="193">
                  <c:v>18405.929800000002</c:v>
                </c:pt>
                <c:pt idx="194">
                  <c:v>18485.144250000001</c:v>
                </c:pt>
                <c:pt idx="195">
                  <c:v>18563.491840000002</c:v>
                </c:pt>
                <c:pt idx="196">
                  <c:v>18640.961890000002</c:v>
                </c:pt>
                <c:pt idx="197">
                  <c:v>18717.543720000005</c:v>
                </c:pt>
                <c:pt idx="198">
                  <c:v>18793.226650000001</c:v>
                </c:pt>
                <c:pt idx="199">
                  <c:v>18868.000000000004</c:v>
                </c:pt>
                <c:pt idx="200">
                  <c:v>18941.853090000001</c:v>
                </c:pt>
                <c:pt idx="201">
                  <c:v>19014.775240000003</c:v>
                </c:pt>
                <c:pt idx="202">
                  <c:v>19086.75577</c:v>
                </c:pt>
                <c:pt idx="203">
                  <c:v>19157.784000000007</c:v>
                </c:pt>
                <c:pt idx="204">
                  <c:v>19227.849249999999</c:v>
                </c:pt>
                <c:pt idx="205">
                  <c:v>19296.940839999999</c:v>
                </c:pt>
                <c:pt idx="206">
                  <c:v>19365.048090000004</c:v>
                </c:pt>
                <c:pt idx="207">
                  <c:v>19432.160320000003</c:v>
                </c:pt>
                <c:pt idx="208">
                  <c:v>19498.266849999996</c:v>
                </c:pt>
                <c:pt idx="209">
                  <c:v>19563.356999999996</c:v>
                </c:pt>
                <c:pt idx="210">
                  <c:v>19627.420090000007</c:v>
                </c:pt>
                <c:pt idx="211">
                  <c:v>19690.445440000003</c:v>
                </c:pt>
                <c:pt idx="212">
                  <c:v>19752.42237</c:v>
                </c:pt>
                <c:pt idx="213">
                  <c:v>19813.340200000002</c:v>
                </c:pt>
                <c:pt idx="214">
                  <c:v>19873.188249999999</c:v>
                </c:pt>
                <c:pt idx="215">
                  <c:v>19931.955840000002</c:v>
                </c:pt>
                <c:pt idx="216">
                  <c:v>19989.632289999994</c:v>
                </c:pt>
                <c:pt idx="217">
                  <c:v>20046.206920000001</c:v>
                </c:pt>
                <c:pt idx="218">
                  <c:v>20101.66905</c:v>
                </c:pt>
                <c:pt idx="219">
                  <c:v>20156.008000000005</c:v>
                </c:pt>
                <c:pt idx="220">
                  <c:v>20209.213090000008</c:v>
                </c:pt>
                <c:pt idx="221">
                  <c:v>20261.273640000007</c:v>
                </c:pt>
                <c:pt idx="222">
                  <c:v>20312.178970000001</c:v>
                </c:pt>
                <c:pt idx="223">
                  <c:v>20361.918400000002</c:v>
                </c:pt>
                <c:pt idx="224">
                  <c:v>20410.481250000004</c:v>
                </c:pt>
                <c:pt idx="225">
                  <c:v>20457.856839999997</c:v>
                </c:pt>
                <c:pt idx="226">
                  <c:v>20504.034490000005</c:v>
                </c:pt>
                <c:pt idx="227">
                  <c:v>20549.003520000002</c:v>
                </c:pt>
                <c:pt idx="228">
                  <c:v>20592.753250000002</c:v>
                </c:pt>
                <c:pt idx="229">
                  <c:v>20635.273000000005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99744"/>
        <c:axId val="112801664"/>
      </c:scatterChart>
      <c:valAx>
        <c:axId val="11279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none"/>
        <c:minorTickMark val="none"/>
        <c:tickLblPos val="nextTo"/>
        <c:crossAx val="112801664"/>
        <c:crosses val="autoZero"/>
        <c:crossBetween val="midCat"/>
      </c:valAx>
      <c:valAx>
        <c:axId val="11280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crossAx val="112799744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comparatif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calcul jeanjx total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'calcul cuveT'!$D$28:$D$257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cuveT'!$G$28:$G$257</c:f>
              <c:numCache>
                <c:formatCode>0.000</c:formatCode>
                <c:ptCount val="230"/>
                <c:pt idx="0">
                  <c:v>1.1699295142599278E-2</c:v>
                </c:pt>
                <c:pt idx="1">
                  <c:v>3.3207575659139114E-2</c:v>
                </c:pt>
                <c:pt idx="2">
                  <c:v>6.1150563923147862E-2</c:v>
                </c:pt>
                <c:pt idx="3">
                  <c:v>9.4312880271598037E-2</c:v>
                </c:pt>
                <c:pt idx="4">
                  <c:v>0.13198616787202044</c:v>
                </c:pt>
                <c:pt idx="5">
                  <c:v>0.17368842468542123</c:v>
                </c:pt>
                <c:pt idx="6">
                  <c:v>0.21906275253372723</c:v>
                </c:pt>
                <c:pt idx="7">
                  <c:v>0.26783020504815158</c:v>
                </c:pt>
                <c:pt idx="8">
                  <c:v>0.31976436486925858</c:v>
                </c:pt>
                <c:pt idx="9">
                  <c:v>0.37467623593701693</c:v>
                </c:pt>
                <c:pt idx="10">
                  <c:v>0.43240461493539983</c:v>
                </c:pt>
                <c:pt idx="11">
                  <c:v>0.49280962081794261</c:v>
                </c:pt>
                <c:pt idx="12">
                  <c:v>0.55576816175435717</c:v>
                </c:pt>
                <c:pt idx="13">
                  <c:v>0.62117065078663103</c:v>
                </c:pt>
                <c:pt idx="14">
                  <c:v>0.68891855924336487</c:v>
                </c:pt>
                <c:pt idx="15">
                  <c:v>0.75892255122653551</c:v>
                </c:pt>
                <c:pt idx="16">
                  <c:v>0.83110103261238277</c:v>
                </c:pt>
                <c:pt idx="17">
                  <c:v>0.90537900294303753</c:v>
                </c:pt>
                <c:pt idx="18">
                  <c:v>0.98168713329801582</c:v>
                </c:pt>
                <c:pt idx="19">
                  <c:v>1.059961015860488</c:v>
                </c:pt>
                <c:pt idx="20">
                  <c:v>1.140140546044867</c:v>
                </c:pt>
                <c:pt idx="21">
                  <c:v>1.2221694084428689</c:v>
                </c:pt>
                <c:pt idx="22">
                  <c:v>1.3059946451224818</c:v>
                </c:pt>
                <c:pt idx="23">
                  <c:v>1.3915662900079884</c:v>
                </c:pt>
                <c:pt idx="24">
                  <c:v>1.4788370568389477</c:v>
                </c:pt>
                <c:pt idx="25">
                  <c:v>1.5677620709844728</c:v>
                </c:pt>
                <c:pt idx="26">
                  <c:v>1.658298637465482</c:v>
                </c:pt>
                <c:pt idx="27">
                  <c:v>1.7504060391090639</c:v>
                </c:pt>
                <c:pt idx="28">
                  <c:v>1.8440453599622915</c:v>
                </c:pt>
                <c:pt idx="29">
                  <c:v>1.9391793300239288</c:v>
                </c:pt>
                <c:pt idx="30">
                  <c:v>2.0357721880802169</c:v>
                </c:pt>
                <c:pt idx="31">
                  <c:v>2.1337895600047587</c:v>
                </c:pt>
                <c:pt idx="32">
                  <c:v>2.2331983503390909</c:v>
                </c:pt>
                <c:pt idx="33">
                  <c:v>2.3339666453363748</c:v>
                </c:pt>
                <c:pt idx="34">
                  <c:v>2.4360636259462405</c:v>
                </c:pt>
                <c:pt idx="35">
                  <c:v>2.5394594894590616</c:v>
                </c:pt>
                <c:pt idx="36">
                  <c:v>2.6441253787246124</c:v>
                </c:pt>
                <c:pt idx="37">
                  <c:v>2.7500333180220133</c:v>
                </c:pt>
                <c:pt idx="38">
                  <c:v>2.8571561547918995</c:v>
                </c:pt>
                <c:pt idx="39">
                  <c:v>2.9654675065534328</c:v>
                </c:pt>
                <c:pt idx="40">
                  <c:v>3.0749417124221372</c:v>
                </c:pt>
                <c:pt idx="41">
                  <c:v>3.1855537887231238</c:v>
                </c:pt>
                <c:pt idx="42">
                  <c:v>3.2972793882605456</c:v>
                </c:pt>
                <c:pt idx="43">
                  <c:v>3.4100947628604601</c:v>
                </c:pt>
                <c:pt idx="44">
                  <c:v>3.5239767288521451</c:v>
                </c:pt>
                <c:pt idx="45">
                  <c:v>3.6389026351939462</c:v>
                </c:pt>
                <c:pt idx="46">
                  <c:v>3.7548503339848631</c:v>
                </c:pt>
                <c:pt idx="47">
                  <c:v>3.8717981531334296</c:v>
                </c:pt>
                <c:pt idx="48">
                  <c:v>3.98972487098158</c:v>
                </c:pt>
                <c:pt idx="49">
                  <c:v>4.1086096927039204</c:v>
                </c:pt>
                <c:pt idx="50">
                  <c:v>4.2284322283225757</c:v>
                </c:pt>
                <c:pt idx="51">
                  <c:v>4.3491724721949749</c:v>
                </c:pt>
                <c:pt idx="52">
                  <c:v>4.4708107838470417</c:v>
                </c:pt>
                <c:pt idx="53">
                  <c:v>4.5933278700374442</c:v>
                </c:pt>
                <c:pt idx="54">
                  <c:v>4.7167047679501879</c:v>
                </c:pt>
                <c:pt idx="55">
                  <c:v>4.8409228294230902</c:v>
                </c:pt>
                <c:pt idx="56">
                  <c:v>4.9659637061287167</c:v>
                </c:pt>
                <c:pt idx="57">
                  <c:v>5.091809335632405</c:v>
                </c:pt>
                <c:pt idx="58">
                  <c:v>5.2184419282590815</c:v>
                </c:pt>
                <c:pt idx="59">
                  <c:v>5.3458439547069556</c:v>
                </c:pt>
                <c:pt idx="60">
                  <c:v>5.4739981343518087</c:v>
                </c:pt>
                <c:pt idx="61">
                  <c:v>5.6028874241906346</c:v>
                </c:pt>
                <c:pt idx="62">
                  <c:v>5.7324950083779127</c:v>
                </c:pt>
                <c:pt idx="63">
                  <c:v>5.8628042883118257</c:v>
                </c:pt>
                <c:pt idx="64">
                  <c:v>5.9937988732314365</c:v>
                </c:pt>
                <c:pt idx="65">
                  <c:v>6.1254625712890034</c:v>
                </c:pt>
                <c:pt idx="66">
                  <c:v>6.2577793810646805</c:v>
                </c:pt>
                <c:pt idx="67">
                  <c:v>6.3907334834934169</c:v>
                </c:pt>
                <c:pt idx="68">
                  <c:v>6.5243092341763669</c:v>
                </c:pt>
                <c:pt idx="69">
                  <c:v>6.658491156051193</c:v>
                </c:pt>
                <c:pt idx="70">
                  <c:v>6.793263932397763</c:v>
                </c:pt>
                <c:pt idx="71">
                  <c:v>6.9286124001573883</c:v>
                </c:pt>
                <c:pt idx="72">
                  <c:v>7.0645215435455322</c:v>
                </c:pt>
                <c:pt idx="73">
                  <c:v>7.2009764879392613</c:v>
                </c:pt>
                <c:pt idx="74">
                  <c:v>7.3379624940221859</c:v>
                </c:pt>
                <c:pt idx="75">
                  <c:v>7.4754649521708165</c:v>
                </c:pt>
                <c:pt idx="76">
                  <c:v>7.6134693770673803</c:v>
                </c:pt>
                <c:pt idx="77">
                  <c:v>7.7519614025252404</c:v>
                </c:pt>
                <c:pt idx="78">
                  <c:v>7.890926776513929</c:v>
                </c:pt>
                <c:pt idx="79">
                  <c:v>8.0303513563717424</c:v>
                </c:pt>
                <c:pt idx="80">
                  <c:v>8.1702211041946011</c:v>
                </c:pt>
                <c:pt idx="81">
                  <c:v>8.3105220823906141</c:v>
                </c:pt>
                <c:pt idx="82">
                  <c:v>8.4512404493904896</c:v>
                </c:pt>
                <c:pt idx="83">
                  <c:v>8.5923624555045173</c:v>
                </c:pt>
                <c:pt idx="84">
                  <c:v>8.7338744389174288</c:v>
                </c:pt>
                <c:pt idx="85">
                  <c:v>8.8757628218129838</c:v>
                </c:pt>
                <c:pt idx="86">
                  <c:v>9.0180141066205906</c:v>
                </c:pt>
                <c:pt idx="87">
                  <c:v>9.1606148723767316</c:v>
                </c:pt>
                <c:pt idx="88">
                  <c:v>9.3035517711943569</c:v>
                </c:pt>
                <c:pt idx="89">
                  <c:v>9.4468115248338211</c:v>
                </c:pt>
                <c:pt idx="90">
                  <c:v>9.5903809213692668</c:v>
                </c:pt>
                <c:pt idx="91">
                  <c:v>9.7342468119446632</c:v>
                </c:pt>
                <c:pt idx="92">
                  <c:v>9.8783961076140621</c:v>
                </c:pt>
                <c:pt idx="93">
                  <c:v>10.022815776260876</c:v>
                </c:pt>
                <c:pt idx="94">
                  <c:v>10.167492839591207</c:v>
                </c:pt>
                <c:pt idx="95">
                  <c:v>10.312414370196558</c:v>
                </c:pt>
                <c:pt idx="96">
                  <c:v>10.457567488681459</c:v>
                </c:pt>
                <c:pt idx="97">
                  <c:v>10.602939360851648</c:v>
                </c:pt>
                <c:pt idx="98">
                  <c:v>10.748517194958817</c:v>
                </c:pt>
                <c:pt idx="99">
                  <c:v>10.894288238997904</c:v>
                </c:pt>
                <c:pt idx="100">
                  <c:v>11.040239778053207</c:v>
                </c:pt>
                <c:pt idx="101">
                  <c:v>11.186359131689674</c:v>
                </c:pt>
                <c:pt idx="102">
                  <c:v>11.332633651385899</c:v>
                </c:pt>
                <c:pt idx="103">
                  <c:v>11.479050718005388</c:v>
                </c:pt>
                <c:pt idx="104">
                  <c:v>11.625597739302913</c:v>
                </c:pt>
                <c:pt idx="105">
                  <c:v>11.772262147462719</c:v>
                </c:pt>
                <c:pt idx="106">
                  <c:v>11.919031396665513</c:v>
                </c:pt>
                <c:pt idx="107">
                  <c:v>12.065892960681291</c:v>
                </c:pt>
                <c:pt idx="108">
                  <c:v>12.212834330484981</c:v>
                </c:pt>
                <c:pt idx="109">
                  <c:v>12.359843011892151</c:v>
                </c:pt>
                <c:pt idx="110">
                  <c:v>12.506906523211867</c:v>
                </c:pt>
                <c:pt idx="111">
                  <c:v>12.654012392914016</c:v>
                </c:pt>
                <c:pt idx="112">
                  <c:v>12.801148157308299</c:v>
                </c:pt>
                <c:pt idx="113">
                  <c:v>12.948301358232301</c:v>
                </c:pt>
                <c:pt idx="114">
                  <c:v>13.095459540745841</c:v>
                </c:pt>
                <c:pt idx="115">
                  <c:v>13.242610250829063</c:v>
                </c:pt>
                <c:pt idx="116">
                  <c:v>13.389741033081577</c:v>
                </c:pt>
                <c:pt idx="117">
                  <c:v>13.536839428419995</c:v>
                </c:pt>
                <c:pt idx="118">
                  <c:v>13.683892971771272</c:v>
                </c:pt>
                <c:pt idx="119">
                  <c:v>13.830889189759137</c:v>
                </c:pt>
                <c:pt idx="120">
                  <c:v>13.977815598381</c:v>
                </c:pt>
                <c:pt idx="121">
                  <c:v>14.124659700672577</c:v>
                </c:pt>
                <c:pt idx="122">
                  <c:v>14.271408984357562</c:v>
                </c:pt>
                <c:pt idx="123">
                  <c:v>14.418050919479523</c:v>
                </c:pt>
                <c:pt idx="124">
                  <c:v>14.564572956013237</c:v>
                </c:pt>
                <c:pt idx="125">
                  <c:v>14.710962521452569</c:v>
                </c:pt>
                <c:pt idx="126">
                  <c:v>14.857207018371955</c:v>
                </c:pt>
                <c:pt idx="127">
                  <c:v>15.003293821958495</c:v>
                </c:pt>
                <c:pt idx="128">
                  <c:v>15.149210277511521</c:v>
                </c:pt>
                <c:pt idx="129">
                  <c:v>15.294943697906499</c:v>
                </c:pt>
                <c:pt idx="130">
                  <c:v>15.440481361019947</c:v>
                </c:pt>
                <c:pt idx="131">
                  <c:v>15.585810507111972</c:v>
                </c:pt>
                <c:pt idx="132">
                  <c:v>15.730918336162919</c:v>
                </c:pt>
                <c:pt idx="133">
                  <c:v>15.875792005160463</c:v>
                </c:pt>
                <c:pt idx="134">
                  <c:v>16.020418625333342</c:v>
                </c:pt>
                <c:pt idx="135">
                  <c:v>16.164785259327786</c:v>
                </c:pt>
                <c:pt idx="136">
                  <c:v>16.308878918322499</c:v>
                </c:pt>
                <c:pt idx="137">
                  <c:v>16.452686559077851</c:v>
                </c:pt>
                <c:pt idx="138">
                  <c:v>16.5961950809148</c:v>
                </c:pt>
                <c:pt idx="139">
                  <c:v>16.739391322618744</c:v>
                </c:pt>
                <c:pt idx="140">
                  <c:v>16.882262059263368</c:v>
                </c:pt>
                <c:pt idx="141">
                  <c:v>17.024793998949214</c:v>
                </c:pt>
                <c:pt idx="142">
                  <c:v>17.166973779451407</c:v>
                </c:pt>
                <c:pt idx="143">
                  <c:v>17.308787964770843</c:v>
                </c:pt>
                <c:pt idx="144">
                  <c:v>17.450223041582447</c:v>
                </c:pt>
                <c:pt idx="145">
                  <c:v>17.591265415574242</c:v>
                </c:pt>
                <c:pt idx="146">
                  <c:v>17.731901407670144</c:v>
                </c:pt>
                <c:pt idx="147">
                  <c:v>17.872117250129232</c:v>
                </c:pt>
                <c:pt idx="148">
                  <c:v>18.011899082513693</c:v>
                </c:pt>
                <c:pt idx="149">
                  <c:v>18.151232947517222</c:v>
                </c:pt>
                <c:pt idx="150">
                  <c:v>18.290104786644996</c:v>
                </c:pt>
                <c:pt idx="151">
                  <c:v>18.428500435735938</c:v>
                </c:pt>
                <c:pt idx="152">
                  <c:v>18.566405620317173</c:v>
                </c:pt>
                <c:pt idx="153">
                  <c:v>18.703805950780044</c:v>
                </c:pt>
                <c:pt idx="154">
                  <c:v>18.84068691736622</c:v>
                </c:pt>
                <c:pt idx="155">
                  <c:v>18.977033884951631</c:v>
                </c:pt>
                <c:pt idx="156">
                  <c:v>19.112832087615182</c:v>
                </c:pt>
                <c:pt idx="157">
                  <c:v>19.248066622978023</c:v>
                </c:pt>
                <c:pt idx="158">
                  <c:v>19.382722446298324</c:v>
                </c:pt>
                <c:pt idx="159">
                  <c:v>19.516784364305209</c:v>
                </c:pt>
                <c:pt idx="160">
                  <c:v>19.650237028754297</c:v>
                </c:pt>
                <c:pt idx="161">
                  <c:v>19.783064929685903</c:v>
                </c:pt>
                <c:pt idx="162">
                  <c:v>19.915252388365435</c:v>
                </c:pt>
                <c:pt idx="163">
                  <c:v>20.046783549883912</c:v>
                </c:pt>
                <c:pt idx="164">
                  <c:v>20.177642375394527</c:v>
                </c:pt>
                <c:pt idx="165">
                  <c:v>20.307812633959426</c:v>
                </c:pt>
                <c:pt idx="166">
                  <c:v>20.437277893978433</c:v>
                </c:pt>
                <c:pt idx="167">
                  <c:v>20.566021514169016</c:v>
                </c:pt>
                <c:pt idx="168">
                  <c:v>20.694026634064294</c:v>
                </c:pt>
                <c:pt idx="169">
                  <c:v>20.82127616399243</c:v>
                </c:pt>
                <c:pt idx="170">
                  <c:v>20.947752774497957</c:v>
                </c:pt>
                <c:pt idx="171">
                  <c:v>21.07343888516143</c:v>
                </c:pt>
                <c:pt idx="172">
                  <c:v>21.198316652769805</c:v>
                </c:pt>
                <c:pt idx="173">
                  <c:v>21.32236795878547</c:v>
                </c:pt>
                <c:pt idx="174">
                  <c:v>21.445574396056447</c:v>
                </c:pt>
                <c:pt idx="175">
                  <c:v>21.567917254704653</c:v>
                </c:pt>
                <c:pt idx="176">
                  <c:v>21.689377507122654</c:v>
                </c:pt>
                <c:pt idx="177">
                  <c:v>21.809935792001866</c:v>
                </c:pt>
                <c:pt idx="178">
                  <c:v>21.929572397307219</c:v>
                </c:pt>
                <c:pt idx="179">
                  <c:v>22.048267242103762</c:v>
                </c:pt>
                <c:pt idx="180">
                  <c:v>22.165999857130295</c:v>
                </c:pt>
                <c:pt idx="181">
                  <c:v>22.282749364003237</c:v>
                </c:pt>
                <c:pt idx="182">
                  <c:v>22.398494452920314</c:v>
                </c:pt>
                <c:pt idx="183">
                  <c:v>22.513213358718065</c:v>
                </c:pt>
                <c:pt idx="184">
                  <c:v>22.626883835119827</c:v>
                </c:pt>
                <c:pt idx="185">
                  <c:v>22.73948312699007</c:v>
                </c:pt>
                <c:pt idx="186">
                  <c:v>22.850987940388052</c:v>
                </c:pt>
                <c:pt idx="187">
                  <c:v>22.961374410186504</c:v>
                </c:pt>
                <c:pt idx="188">
                  <c:v>23.070618064989993</c:v>
                </c:pt>
                <c:pt idx="189">
                  <c:v>23.178693789051298</c:v>
                </c:pt>
                <c:pt idx="190">
                  <c:v>23.285575780841967</c:v>
                </c:pt>
                <c:pt idx="191">
                  <c:v>23.391237507883517</c:v>
                </c:pt>
                <c:pt idx="192">
                  <c:v>23.495651657387867</c:v>
                </c:pt>
                <c:pt idx="193">
                  <c:v>23.598790082186902</c:v>
                </c:pt>
                <c:pt idx="194">
                  <c:v>23.700623741349609</c:v>
                </c:pt>
                <c:pt idx="195">
                  <c:v>23.801122634788879</c:v>
                </c:pt>
                <c:pt idx="196">
                  <c:v>23.900255731043853</c:v>
                </c:pt>
                <c:pt idx="197">
                  <c:v>23.997990887284857</c:v>
                </c:pt>
                <c:pt idx="198">
                  <c:v>24.094294760419551</c:v>
                </c:pt>
                <c:pt idx="199">
                  <c:v>24.189132707974352</c:v>
                </c:pt>
                <c:pt idx="200">
                  <c:v>24.282468677174826</c:v>
                </c:pt>
                <c:pt idx="201">
                  <c:v>24.37426508034061</c:v>
                </c:pt>
                <c:pt idx="202">
                  <c:v>24.46448265432803</c:v>
                </c:pt>
                <c:pt idx="203">
                  <c:v>24.553080301276168</c:v>
                </c:pt>
                <c:pt idx="204">
                  <c:v>24.640014907310583</c:v>
                </c:pt>
                <c:pt idx="205">
                  <c:v>24.725241135095136</c:v>
                </c:pt>
                <c:pt idx="206">
                  <c:v>24.808711185143</c:v>
                </c:pt>
                <c:pt idx="207">
                  <c:v>24.890374519529786</c:v>
                </c:pt>
                <c:pt idx="208">
                  <c:v>24.970177539991898</c:v>
                </c:pt>
                <c:pt idx="209">
                  <c:v>25.04806321019467</c:v>
                </c:pt>
                <c:pt idx="210">
                  <c:v>25.123970609004829</c:v>
                </c:pt>
                <c:pt idx="211">
                  <c:v>25.197834397587769</c:v>
                </c:pt>
                <c:pt idx="212">
                  <c:v>25.269584177601818</c:v>
                </c:pt>
                <c:pt idx="213">
                  <c:v>25.339143709959291</c:v>
                </c:pt>
                <c:pt idx="214">
                  <c:v>25.406429952439101</c:v>
                </c:pt>
                <c:pt idx="215">
                  <c:v>25.471351858051754</c:v>
                </c:pt>
                <c:pt idx="216">
                  <c:v>25.533808851465583</c:v>
                </c:pt>
                <c:pt idx="217">
                  <c:v>25.593688862852748</c:v>
                </c:pt>
                <c:pt idx="218">
                  <c:v>25.650865738046019</c:v>
                </c:pt>
                <c:pt idx="219">
                  <c:v>25.70519574390547</c:v>
                </c:pt>
                <c:pt idx="220">
                  <c:v>25.756512715028407</c:v>
                </c:pt>
                <c:pt idx="221">
                  <c:v>25.804621073317435</c:v>
                </c:pt>
                <c:pt idx="222">
                  <c:v>25.849285340881039</c:v>
                </c:pt>
                <c:pt idx="223">
                  <c:v>25.890213479982492</c:v>
                </c:pt>
                <c:pt idx="224">
                  <c:v>25.927028382789338</c:v>
                </c:pt>
                <c:pt idx="225">
                  <c:v>25.95921369217211</c:v>
                </c:pt>
                <c:pt idx="226">
                  <c:v>25.985992828572325</c:v>
                </c:pt>
                <c:pt idx="227">
                  <c:v>26.005966321641413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'calcul cuveT'!$O$25:$R$25</c:f>
              <c:strCache>
                <c:ptCount val="1"/>
                <c:pt idx="0">
                  <c:v>Supervision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'calcul cuveT'!$O$28:$O$257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cuveT'!$P$28:$P$257</c:f>
              <c:numCache>
                <c:formatCode>#,##0.00</c:formatCode>
                <c:ptCount val="230"/>
                <c:pt idx="0">
                  <c:v>-0.12901899999999999</c:v>
                </c:pt>
                <c:pt idx="1">
                  <c:v>-7.6683999999999988E-2</c:v>
                </c:pt>
                <c:pt idx="2">
                  <c:v>-2.3007E-2</c:v>
                </c:pt>
                <c:pt idx="3">
                  <c:v>3.2000000000000028E-2</c:v>
                </c:pt>
                <c:pt idx="4">
                  <c:v>8.8324999999999987E-2</c:v>
                </c:pt>
                <c:pt idx="5">
                  <c:v>0.14595600000000003</c:v>
                </c:pt>
                <c:pt idx="6">
                  <c:v>0.20488100000000004</c:v>
                </c:pt>
                <c:pt idx="7">
                  <c:v>0.26508800000000005</c:v>
                </c:pt>
                <c:pt idx="8">
                  <c:v>0.32656499999999994</c:v>
                </c:pt>
                <c:pt idx="9">
                  <c:v>0.38930000000000003</c:v>
                </c:pt>
                <c:pt idx="10">
                  <c:v>0.45328099999999999</c:v>
                </c:pt>
                <c:pt idx="11">
                  <c:v>0.51849600000000007</c:v>
                </c:pt>
                <c:pt idx="12">
                  <c:v>0.58493300000000015</c:v>
                </c:pt>
                <c:pt idx="13">
                  <c:v>0.65258000000000016</c:v>
                </c:pt>
                <c:pt idx="14">
                  <c:v>0.72142499999999998</c:v>
                </c:pt>
                <c:pt idx="15">
                  <c:v>0.79145600000000016</c:v>
                </c:pt>
                <c:pt idx="16">
                  <c:v>0.86266100000000012</c:v>
                </c:pt>
                <c:pt idx="17">
                  <c:v>0.93502799999999997</c:v>
                </c:pt>
                <c:pt idx="18">
                  <c:v>1.0085450000000002</c:v>
                </c:pt>
                <c:pt idx="19">
                  <c:v>1.0832000000000002</c:v>
                </c:pt>
                <c:pt idx="20">
                  <c:v>1.158981</c:v>
                </c:pt>
                <c:pt idx="21">
                  <c:v>1.235876</c:v>
                </c:pt>
                <c:pt idx="22">
                  <c:v>1.3138730000000001</c:v>
                </c:pt>
                <c:pt idx="23">
                  <c:v>1.3929600000000002</c:v>
                </c:pt>
                <c:pt idx="24">
                  <c:v>1.4731250000000002</c:v>
                </c:pt>
                <c:pt idx="25">
                  <c:v>1.5543560000000001</c:v>
                </c:pt>
                <c:pt idx="26">
                  <c:v>1.6366410000000002</c:v>
                </c:pt>
                <c:pt idx="27">
                  <c:v>1.7199680000000002</c:v>
                </c:pt>
                <c:pt idx="28">
                  <c:v>1.804325</c:v>
                </c:pt>
                <c:pt idx="29">
                  <c:v>1.8897000000000002</c:v>
                </c:pt>
                <c:pt idx="30">
                  <c:v>1.9760810000000004</c:v>
                </c:pt>
                <c:pt idx="31">
                  <c:v>2.063456</c:v>
                </c:pt>
                <c:pt idx="32">
                  <c:v>2.1518130000000002</c:v>
                </c:pt>
                <c:pt idx="33">
                  <c:v>2.2411400000000001</c:v>
                </c:pt>
                <c:pt idx="34">
                  <c:v>2.3314249999999999</c:v>
                </c:pt>
                <c:pt idx="35">
                  <c:v>2.4226559999999999</c:v>
                </c:pt>
                <c:pt idx="36">
                  <c:v>2.514821</c:v>
                </c:pt>
                <c:pt idx="37">
                  <c:v>2.6079080000000001</c:v>
                </c:pt>
                <c:pt idx="38">
                  <c:v>2.7019050000000004</c:v>
                </c:pt>
                <c:pt idx="39">
                  <c:v>2.7968000000000002</c:v>
                </c:pt>
                <c:pt idx="40">
                  <c:v>2.8925809999999994</c:v>
                </c:pt>
                <c:pt idx="41">
                  <c:v>2.9892359999999996</c:v>
                </c:pt>
                <c:pt idx="42">
                  <c:v>3.0867529999999999</c:v>
                </c:pt>
                <c:pt idx="43">
                  <c:v>3.18512</c:v>
                </c:pt>
                <c:pt idx="44">
                  <c:v>3.2843249999999999</c:v>
                </c:pt>
                <c:pt idx="45">
                  <c:v>3.3843559999999999</c:v>
                </c:pt>
                <c:pt idx="46">
                  <c:v>3.4852009999999995</c:v>
                </c:pt>
                <c:pt idx="47">
                  <c:v>3.5868479999999998</c:v>
                </c:pt>
                <c:pt idx="48">
                  <c:v>3.6892849999999999</c:v>
                </c:pt>
                <c:pt idx="49">
                  <c:v>3.7925</c:v>
                </c:pt>
                <c:pt idx="50">
                  <c:v>3.8964810000000001</c:v>
                </c:pt>
                <c:pt idx="51">
                  <c:v>4.0012160000000012</c:v>
                </c:pt>
                <c:pt idx="52">
                  <c:v>4.1066930000000008</c:v>
                </c:pt>
                <c:pt idx="53">
                  <c:v>4.2129000000000003</c:v>
                </c:pt>
                <c:pt idx="54">
                  <c:v>4.3198250000000007</c:v>
                </c:pt>
                <c:pt idx="55">
                  <c:v>4.4274560000000012</c:v>
                </c:pt>
                <c:pt idx="56">
                  <c:v>4.5357810000000001</c:v>
                </c:pt>
                <c:pt idx="57">
                  <c:v>4.6447880000000001</c:v>
                </c:pt>
                <c:pt idx="58">
                  <c:v>4.7544649999999997</c:v>
                </c:pt>
                <c:pt idx="59">
                  <c:v>4.8648000000000007</c:v>
                </c:pt>
                <c:pt idx="60">
                  <c:v>4.9757810000000013</c:v>
                </c:pt>
                <c:pt idx="61">
                  <c:v>5.087396</c:v>
                </c:pt>
                <c:pt idx="62">
                  <c:v>5.1996330000000004</c:v>
                </c:pt>
                <c:pt idx="63">
                  <c:v>5.3124800000000008</c:v>
                </c:pt>
                <c:pt idx="64">
                  <c:v>5.4259250000000012</c:v>
                </c:pt>
                <c:pt idx="65">
                  <c:v>5.539956000000001</c:v>
                </c:pt>
                <c:pt idx="66">
                  <c:v>5.6545610000000011</c:v>
                </c:pt>
                <c:pt idx="67">
                  <c:v>5.7697280000000006</c:v>
                </c:pt>
                <c:pt idx="68">
                  <c:v>5.8854449999999998</c:v>
                </c:pt>
                <c:pt idx="69">
                  <c:v>6.0016999999999996</c:v>
                </c:pt>
                <c:pt idx="70">
                  <c:v>6.1184810000000001</c:v>
                </c:pt>
                <c:pt idx="71">
                  <c:v>6.2357759999999995</c:v>
                </c:pt>
                <c:pt idx="72">
                  <c:v>6.3535729999999999</c:v>
                </c:pt>
                <c:pt idx="73">
                  <c:v>6.4718599999999995</c:v>
                </c:pt>
                <c:pt idx="74">
                  <c:v>6.5906250000000002</c:v>
                </c:pt>
                <c:pt idx="75">
                  <c:v>6.7098560000000003</c:v>
                </c:pt>
                <c:pt idx="76">
                  <c:v>6.8295410000000007</c:v>
                </c:pt>
                <c:pt idx="77">
                  <c:v>6.9496680000000008</c:v>
                </c:pt>
                <c:pt idx="78">
                  <c:v>7.0702250000000006</c:v>
                </c:pt>
                <c:pt idx="79">
                  <c:v>7.1912000000000011</c:v>
                </c:pt>
                <c:pt idx="80">
                  <c:v>7.3125810000000016</c:v>
                </c:pt>
                <c:pt idx="81">
                  <c:v>7.4343559999999993</c:v>
                </c:pt>
                <c:pt idx="82">
                  <c:v>7.5565129999999998</c:v>
                </c:pt>
                <c:pt idx="83">
                  <c:v>7.6790399999999996</c:v>
                </c:pt>
                <c:pt idx="84">
                  <c:v>7.8019249999999998</c:v>
                </c:pt>
                <c:pt idx="85">
                  <c:v>7.9251560000000012</c:v>
                </c:pt>
                <c:pt idx="86">
                  <c:v>8.0487210000000005</c:v>
                </c:pt>
                <c:pt idx="87">
                  <c:v>8.1726080000000003</c:v>
                </c:pt>
                <c:pt idx="88">
                  <c:v>8.2968049999999991</c:v>
                </c:pt>
                <c:pt idx="89">
                  <c:v>8.4213000000000005</c:v>
                </c:pt>
                <c:pt idx="90">
                  <c:v>8.5460810000000009</c:v>
                </c:pt>
                <c:pt idx="91">
                  <c:v>8.6711360000000006</c:v>
                </c:pt>
                <c:pt idx="92">
                  <c:v>8.7964530000000014</c:v>
                </c:pt>
                <c:pt idx="93">
                  <c:v>8.9220199999999998</c:v>
                </c:pt>
                <c:pt idx="94">
                  <c:v>9.0478249999999996</c:v>
                </c:pt>
                <c:pt idx="95">
                  <c:v>9.1738560000000007</c:v>
                </c:pt>
                <c:pt idx="96">
                  <c:v>9.3001010000000015</c:v>
                </c:pt>
                <c:pt idx="97">
                  <c:v>9.4265480000000004</c:v>
                </c:pt>
                <c:pt idx="98">
                  <c:v>9.5531850000000009</c:v>
                </c:pt>
                <c:pt idx="99">
                  <c:v>9.68</c:v>
                </c:pt>
                <c:pt idx="100">
                  <c:v>9.8069810000000004</c:v>
                </c:pt>
                <c:pt idx="101">
                  <c:v>9.9341159999999995</c:v>
                </c:pt>
                <c:pt idx="102">
                  <c:v>10.061393000000001</c:v>
                </c:pt>
                <c:pt idx="103">
                  <c:v>10.188800000000001</c:v>
                </c:pt>
                <c:pt idx="104">
                  <c:v>10.316324999999999</c:v>
                </c:pt>
                <c:pt idx="105">
                  <c:v>10.443956</c:v>
                </c:pt>
                <c:pt idx="106">
                  <c:v>10.571681000000002</c:v>
                </c:pt>
                <c:pt idx="107">
                  <c:v>10.699488000000002</c:v>
                </c:pt>
                <c:pt idx="108">
                  <c:v>10.827365</c:v>
                </c:pt>
                <c:pt idx="109">
                  <c:v>10.955300000000001</c:v>
                </c:pt>
                <c:pt idx="110">
                  <c:v>11.083281000000003</c:v>
                </c:pt>
                <c:pt idx="111">
                  <c:v>11.211296000000001</c:v>
                </c:pt>
                <c:pt idx="112">
                  <c:v>11.339332999999998</c:v>
                </c:pt>
                <c:pt idx="113">
                  <c:v>11.46738</c:v>
                </c:pt>
                <c:pt idx="114">
                  <c:v>11.595425000000001</c:v>
                </c:pt>
                <c:pt idx="115">
                  <c:v>11.723456000000001</c:v>
                </c:pt>
                <c:pt idx="116">
                  <c:v>11.851460999999999</c:v>
                </c:pt>
                <c:pt idx="117">
                  <c:v>11.979427999999999</c:v>
                </c:pt>
                <c:pt idx="118">
                  <c:v>12.107345000000002</c:v>
                </c:pt>
                <c:pt idx="119">
                  <c:v>12.235200000000003</c:v>
                </c:pt>
                <c:pt idx="120">
                  <c:v>12.362981000000001</c:v>
                </c:pt>
                <c:pt idx="121">
                  <c:v>12.490676000000001</c:v>
                </c:pt>
                <c:pt idx="122">
                  <c:v>12.618273000000002</c:v>
                </c:pt>
                <c:pt idx="123">
                  <c:v>12.745760000000001</c:v>
                </c:pt>
                <c:pt idx="124">
                  <c:v>12.873125000000002</c:v>
                </c:pt>
                <c:pt idx="125">
                  <c:v>13.000356</c:v>
                </c:pt>
                <c:pt idx="126">
                  <c:v>13.127441000000001</c:v>
                </c:pt>
                <c:pt idx="127">
                  <c:v>13.254367999999999</c:v>
                </c:pt>
                <c:pt idx="128">
                  <c:v>13.381125000000001</c:v>
                </c:pt>
                <c:pt idx="129">
                  <c:v>13.507700000000002</c:v>
                </c:pt>
                <c:pt idx="130">
                  <c:v>13.634081000000002</c:v>
                </c:pt>
                <c:pt idx="131">
                  <c:v>13.760256000000002</c:v>
                </c:pt>
                <c:pt idx="132">
                  <c:v>13.886213000000001</c:v>
                </c:pt>
                <c:pt idx="133">
                  <c:v>14.011940000000003</c:v>
                </c:pt>
                <c:pt idx="134">
                  <c:v>14.137425000000002</c:v>
                </c:pt>
                <c:pt idx="135">
                  <c:v>14.262656000000002</c:v>
                </c:pt>
                <c:pt idx="136">
                  <c:v>14.387621000000001</c:v>
                </c:pt>
                <c:pt idx="137">
                  <c:v>14.512307999999999</c:v>
                </c:pt>
                <c:pt idx="138">
                  <c:v>14.636704999999999</c:v>
                </c:pt>
                <c:pt idx="139">
                  <c:v>14.7608</c:v>
                </c:pt>
                <c:pt idx="140">
                  <c:v>14.884581000000001</c:v>
                </c:pt>
                <c:pt idx="141">
                  <c:v>15.008036000000001</c:v>
                </c:pt>
                <c:pt idx="142">
                  <c:v>15.131152999999999</c:v>
                </c:pt>
                <c:pt idx="143">
                  <c:v>15.253919999999999</c:v>
                </c:pt>
                <c:pt idx="144">
                  <c:v>15.376325</c:v>
                </c:pt>
                <c:pt idx="145">
                  <c:v>15.498355999999999</c:v>
                </c:pt>
                <c:pt idx="146">
                  <c:v>15.620001</c:v>
                </c:pt>
                <c:pt idx="147">
                  <c:v>15.741248000000001</c:v>
                </c:pt>
                <c:pt idx="148">
                  <c:v>15.862085</c:v>
                </c:pt>
                <c:pt idx="149">
                  <c:v>15.982500000000002</c:v>
                </c:pt>
                <c:pt idx="150">
                  <c:v>16.102481000000001</c:v>
                </c:pt>
                <c:pt idx="151">
                  <c:v>16.222016</c:v>
                </c:pt>
                <c:pt idx="152">
                  <c:v>16.341093000000001</c:v>
                </c:pt>
                <c:pt idx="153">
                  <c:v>16.459700000000002</c:v>
                </c:pt>
                <c:pt idx="154">
                  <c:v>16.577825000000001</c:v>
                </c:pt>
                <c:pt idx="155">
                  <c:v>16.695456000000004</c:v>
                </c:pt>
                <c:pt idx="156">
                  <c:v>16.812581000000002</c:v>
                </c:pt>
                <c:pt idx="157">
                  <c:v>16.929188</c:v>
                </c:pt>
                <c:pt idx="158">
                  <c:v>17.045265000000001</c:v>
                </c:pt>
                <c:pt idx="159">
                  <c:v>17.160800000000002</c:v>
                </c:pt>
                <c:pt idx="160">
                  <c:v>17.275781000000002</c:v>
                </c:pt>
                <c:pt idx="161">
                  <c:v>17.390196000000003</c:v>
                </c:pt>
                <c:pt idx="162">
                  <c:v>17.504033</c:v>
                </c:pt>
                <c:pt idx="163">
                  <c:v>17.617280000000001</c:v>
                </c:pt>
                <c:pt idx="164">
                  <c:v>17.729925000000001</c:v>
                </c:pt>
                <c:pt idx="165">
                  <c:v>17.841956</c:v>
                </c:pt>
                <c:pt idx="166">
                  <c:v>17.953361000000001</c:v>
                </c:pt>
                <c:pt idx="167">
                  <c:v>18.064127999999997</c:v>
                </c:pt>
                <c:pt idx="168">
                  <c:v>18.174244999999999</c:v>
                </c:pt>
                <c:pt idx="169">
                  <c:v>18.2837</c:v>
                </c:pt>
                <c:pt idx="170">
                  <c:v>18.392481</c:v>
                </c:pt>
                <c:pt idx="171">
                  <c:v>18.500576000000002</c:v>
                </c:pt>
                <c:pt idx="172">
                  <c:v>18.607973000000001</c:v>
                </c:pt>
                <c:pt idx="173">
                  <c:v>18.714660000000002</c:v>
                </c:pt>
                <c:pt idx="174">
                  <c:v>18.820625</c:v>
                </c:pt>
                <c:pt idx="175">
                  <c:v>18.925856</c:v>
                </c:pt>
                <c:pt idx="176">
                  <c:v>19.030341</c:v>
                </c:pt>
                <c:pt idx="177">
                  <c:v>19.134067999999999</c:v>
                </c:pt>
                <c:pt idx="178">
                  <c:v>19.237025000000003</c:v>
                </c:pt>
                <c:pt idx="179">
                  <c:v>19.339199999999998</c:v>
                </c:pt>
                <c:pt idx="180">
                  <c:v>19.440581000000002</c:v>
                </c:pt>
                <c:pt idx="181">
                  <c:v>19.541156000000001</c:v>
                </c:pt>
                <c:pt idx="182">
                  <c:v>19.640913000000001</c:v>
                </c:pt>
                <c:pt idx="183">
                  <c:v>19.739840000000001</c:v>
                </c:pt>
                <c:pt idx="184">
                  <c:v>19.837924999999998</c:v>
                </c:pt>
                <c:pt idx="185">
                  <c:v>19.935156000000003</c:v>
                </c:pt>
                <c:pt idx="186">
                  <c:v>20.031521000000001</c:v>
                </c:pt>
                <c:pt idx="187">
                  <c:v>20.127008</c:v>
                </c:pt>
                <c:pt idx="188">
                  <c:v>20.221605</c:v>
                </c:pt>
                <c:pt idx="189">
                  <c:v>20.315300000000001</c:v>
                </c:pt>
                <c:pt idx="190">
                  <c:v>20.408080999999999</c:v>
                </c:pt>
                <c:pt idx="191">
                  <c:v>20.499935999999998</c:v>
                </c:pt>
                <c:pt idx="192">
                  <c:v>20.590853000000003</c:v>
                </c:pt>
                <c:pt idx="193">
                  <c:v>20.680820000000001</c:v>
                </c:pt>
                <c:pt idx="194">
                  <c:v>20.769825000000001</c:v>
                </c:pt>
                <c:pt idx="195">
                  <c:v>20.857856000000002</c:v>
                </c:pt>
                <c:pt idx="196">
                  <c:v>20.944901000000002</c:v>
                </c:pt>
                <c:pt idx="197">
                  <c:v>21.030948000000002</c:v>
                </c:pt>
                <c:pt idx="198">
                  <c:v>21.115985000000002</c:v>
                </c:pt>
                <c:pt idx="199">
                  <c:v>21.200000000000003</c:v>
                </c:pt>
                <c:pt idx="200">
                  <c:v>21.282980999999999</c:v>
                </c:pt>
                <c:pt idx="201">
                  <c:v>21.364916000000001</c:v>
                </c:pt>
                <c:pt idx="202">
                  <c:v>21.445792999999998</c:v>
                </c:pt>
                <c:pt idx="203">
                  <c:v>21.525600000000004</c:v>
                </c:pt>
                <c:pt idx="204">
                  <c:v>21.604324999999999</c:v>
                </c:pt>
                <c:pt idx="205">
                  <c:v>21.681956</c:v>
                </c:pt>
                <c:pt idx="206">
                  <c:v>21.758481000000003</c:v>
                </c:pt>
                <c:pt idx="207">
                  <c:v>21.833888000000002</c:v>
                </c:pt>
                <c:pt idx="208">
                  <c:v>21.908164999999997</c:v>
                </c:pt>
                <c:pt idx="209">
                  <c:v>21.981299999999997</c:v>
                </c:pt>
                <c:pt idx="210">
                  <c:v>22.053281000000005</c:v>
                </c:pt>
                <c:pt idx="211">
                  <c:v>22.124096000000002</c:v>
                </c:pt>
                <c:pt idx="212">
                  <c:v>22.193733000000002</c:v>
                </c:pt>
                <c:pt idx="213">
                  <c:v>22.262180000000001</c:v>
                </c:pt>
                <c:pt idx="214">
                  <c:v>22.329425000000001</c:v>
                </c:pt>
                <c:pt idx="215">
                  <c:v>22.395456000000003</c:v>
                </c:pt>
                <c:pt idx="216">
                  <c:v>22.460260999999996</c:v>
                </c:pt>
                <c:pt idx="217">
                  <c:v>22.523828000000002</c:v>
                </c:pt>
                <c:pt idx="218">
                  <c:v>22.586145000000002</c:v>
                </c:pt>
                <c:pt idx="219">
                  <c:v>22.647200000000005</c:v>
                </c:pt>
                <c:pt idx="220">
                  <c:v>22.706981000000006</c:v>
                </c:pt>
                <c:pt idx="221">
                  <c:v>22.765476000000007</c:v>
                </c:pt>
                <c:pt idx="222">
                  <c:v>22.822673000000002</c:v>
                </c:pt>
                <c:pt idx="223">
                  <c:v>22.87856</c:v>
                </c:pt>
                <c:pt idx="224">
                  <c:v>22.933125000000004</c:v>
                </c:pt>
                <c:pt idx="225">
                  <c:v>22.986355999999997</c:v>
                </c:pt>
                <c:pt idx="226">
                  <c:v>23.038241000000006</c:v>
                </c:pt>
                <c:pt idx="227">
                  <c:v>23.088768000000002</c:v>
                </c:pt>
                <c:pt idx="228">
                  <c:v>23.137925000000003</c:v>
                </c:pt>
                <c:pt idx="229">
                  <c:v>23.185700000000004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'calcul cuveT'!$E$27</c:f>
              <c:strCache>
                <c:ptCount val="1"/>
                <c:pt idx="0">
                  <c:v>VOLUME DU CYLINDRE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'calcul cuveT'!$O$28:$O$257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cuveT'!$E$28:$E$257</c:f>
              <c:numCache>
                <c:formatCode>General</c:formatCode>
                <c:ptCount val="230"/>
                <c:pt idx="0">
                  <c:v>1.1561345439111101E-2</c:v>
                </c:pt>
                <c:pt idx="1">
                  <c:v>3.2657389349026122E-2</c:v>
                </c:pt>
                <c:pt idx="2">
                  <c:v>5.9916272859033011E-2</c:v>
                </c:pt>
                <c:pt idx="3">
                  <c:v>9.2125035061863855E-2</c:v>
                </c:pt>
                <c:pt idx="4">
                  <c:v>0.12857773788080903</c:v>
                </c:pt>
                <c:pt idx="5">
                  <c:v>0.16879479803263428</c:v>
                </c:pt>
                <c:pt idx="6">
                  <c:v>0.21242173609502604</c:v>
                </c:pt>
                <c:pt idx="7">
                  <c:v>0.25918202445495703</c:v>
                </c:pt>
                <c:pt idx="8">
                  <c:v>0.30885166450875107</c:v>
                </c:pt>
                <c:pt idx="9">
                  <c:v>0.3612440789521365</c:v>
                </c:pt>
                <c:pt idx="10">
                  <c:v>0.4162004832248461</c:v>
                </c:pt>
                <c:pt idx="11">
                  <c:v>0.47358341503617474</c:v>
                </c:pt>
                <c:pt idx="12">
                  <c:v>0.53327220131159392</c:v>
                </c:pt>
                <c:pt idx="13">
                  <c:v>0.59515967384885082</c:v>
                </c:pt>
                <c:pt idx="14">
                  <c:v>0.65914972273230554</c:v>
                </c:pt>
                <c:pt idx="15">
                  <c:v>0.72515543081969469</c:v>
                </c:pt>
                <c:pt idx="16">
                  <c:v>0.79309762274301743</c:v>
                </c:pt>
                <c:pt idx="17">
                  <c:v>0.86290371680016442</c:v>
                </c:pt>
                <c:pt idx="18">
                  <c:v>0.9345068028264113</c:v>
                </c:pt>
                <c:pt idx="19">
                  <c:v>1.0078448917606877</c:v>
                </c:pt>
                <c:pt idx="20">
                  <c:v>1.0828602977731665</c:v>
                </c:pt>
                <c:pt idx="21">
                  <c:v>1.1594991242113233</c:v>
                </c:pt>
                <c:pt idx="22">
                  <c:v>1.2377108318989054</c:v>
                </c:pt>
                <c:pt idx="23">
                  <c:v>1.3174478735159556</c:v>
                </c:pt>
                <c:pt idx="24">
                  <c:v>1.3986653815577923</c:v>
                </c:pt>
                <c:pt idx="25">
                  <c:v>1.4813209001492882</c:v>
                </c:pt>
                <c:pt idx="26">
                  <c:v>1.5653741530671208</c:v>
                </c:pt>
                <c:pt idx="27">
                  <c:v>1.6507868418941389</c:v>
                </c:pt>
                <c:pt idx="28">
                  <c:v>1.7375224694331746</c:v>
                </c:pt>
                <c:pt idx="29">
                  <c:v>1.8255461844387517</c:v>
                </c:pt>
                <c:pt idx="30">
                  <c:v>1.9148246444528707</c:v>
                </c:pt>
                <c:pt idx="31">
                  <c:v>2.0053258941048946</c:v>
                </c:pt>
                <c:pt idx="32">
                  <c:v>2.0970192566921191</c:v>
                </c:pt>
                <c:pt idx="33">
                  <c:v>2.1898752372234656</c:v>
                </c:pt>
                <c:pt idx="34">
                  <c:v>2.2838654354043233</c:v>
                </c:pt>
                <c:pt idx="35">
                  <c:v>2.3789624672808252</c:v>
                </c:pt>
                <c:pt idx="36">
                  <c:v>2.4751398944585059</c:v>
                </c:pt>
                <c:pt idx="37">
                  <c:v>2.5723721599722449</c:v>
                </c:pt>
                <c:pt idx="38">
                  <c:v>2.6706345300184373</c:v>
                </c:pt>
                <c:pt idx="39">
                  <c:v>2.7699030408720042</c:v>
                </c:pt>
                <c:pt idx="40">
                  <c:v>2.8701544504042293</c:v>
                </c:pt>
                <c:pt idx="41">
                  <c:v>2.9713661936959834</c:v>
                </c:pt>
                <c:pt idx="42">
                  <c:v>3.0735163423071787</c:v>
                </c:pt>
                <c:pt idx="43">
                  <c:v>3.1765835668196325</c:v>
                </c:pt>
                <c:pt idx="44">
                  <c:v>3.2805471023183821</c:v>
                </c:pt>
                <c:pt idx="45">
                  <c:v>3.3853867165175329</c:v>
                </c:pt>
                <c:pt idx="46">
                  <c:v>3.4910826802718442</c:v>
                </c:pt>
                <c:pt idx="47">
                  <c:v>3.5976157402456095</c:v>
                </c:pt>
                <c:pt idx="48">
                  <c:v>3.704967093536522</c:v>
                </c:pt>
                <c:pt idx="49">
                  <c:v>3.8131183640749478</c:v>
                </c:pt>
                <c:pt idx="50">
                  <c:v>3.9220515806387715</c:v>
                </c:pt>
                <c:pt idx="51">
                  <c:v>4.0317491563411814</c:v>
                </c:pt>
                <c:pt idx="52">
                  <c:v>4.1421938694638616</c:v>
                </c:pt>
                <c:pt idx="53">
                  <c:v>4.2533688455212388</c:v>
                </c:pt>
                <c:pt idx="54">
                  <c:v>4.3652575404530785</c:v>
                </c:pt>
                <c:pt idx="55">
                  <c:v>4.4778437248529572</c:v>
                </c:pt>
                <c:pt idx="56">
                  <c:v>4.591111469149201</c:v>
                </c:pt>
                <c:pt idx="57">
                  <c:v>4.7050451296629063</c:v>
                </c:pt>
                <c:pt idx="58">
                  <c:v>4.819629335474759</c:v>
                </c:pt>
                <c:pt idx="59">
                  <c:v>4.9348489760387286</c:v>
                </c:pt>
                <c:pt idx="60">
                  <c:v>5.0506891894863566</c:v>
                </c:pt>
                <c:pt idx="61">
                  <c:v>5.1671353515703951</c:v>
                </c:pt>
                <c:pt idx="62">
                  <c:v>5.2841730652010837</c:v>
                </c:pt>
                <c:pt idx="63">
                  <c:v>5.4017881505323651</c:v>
                </c:pt>
                <c:pt idx="64">
                  <c:v>5.5199666355590606</c:v>
                </c:pt>
                <c:pt idx="65">
                  <c:v>5.6386947471891897</c:v>
                </c:pt>
                <c:pt idx="66">
                  <c:v>5.7579589027586646</c:v>
                </c:pt>
                <c:pt idx="67">
                  <c:v>5.8777457019581947</c:v>
                </c:pt>
                <c:pt idx="68">
                  <c:v>5.9980419191446943</c:v>
                </c:pt>
                <c:pt idx="69">
                  <c:v>6.1188344960115852</c:v>
                </c:pt>
                <c:pt idx="70">
                  <c:v>6.2401105345944936</c:v>
                </c:pt>
                <c:pt idx="71">
                  <c:v>6.3618572905904918</c:v>
                </c:pt>
                <c:pt idx="72">
                  <c:v>6.4840621669708023</c:v>
                </c:pt>
                <c:pt idx="73">
                  <c:v>6.606712707868251</c:v>
                </c:pt>
                <c:pt idx="74">
                  <c:v>6.7297965927222085</c:v>
                </c:pt>
                <c:pt idx="75">
                  <c:v>6.8533016306649444</c:v>
                </c:pt>
                <c:pt idx="76">
                  <c:v>6.9772157551344449</c:v>
                </c:pt>
                <c:pt idx="77">
                  <c:v>7.1015270186998336</c:v>
                </c:pt>
                <c:pt idx="78">
                  <c:v>7.2262235880864027</c:v>
                </c:pt>
                <c:pt idx="79">
                  <c:v>7.3512937393882076</c:v>
                </c:pt>
                <c:pt idx="80">
                  <c:v>7.4767258534569265</c:v>
                </c:pt>
                <c:pt idx="81">
                  <c:v>7.6025084114564301</c:v>
                </c:pt>
                <c:pt idx="82">
                  <c:v>7.7286299905731868</c:v>
                </c:pt>
                <c:pt idx="83">
                  <c:v>7.8550792598732455</c:v>
                </c:pt>
                <c:pt idx="84">
                  <c:v>7.9818449762970944</c:v>
                </c:pt>
                <c:pt idx="85">
                  <c:v>8.108915980784257</c:v>
                </c:pt>
                <c:pt idx="86">
                  <c:v>8.236281194519897</c:v>
                </c:pt>
                <c:pt idx="87">
                  <c:v>8.3639296152962608</c:v>
                </c:pt>
                <c:pt idx="88">
                  <c:v>8.4918503139820558</c:v>
                </c:pt>
                <c:pt idx="89">
                  <c:v>8.6200324310933958</c:v>
                </c:pt>
                <c:pt idx="90">
                  <c:v>8.7484651734601826</c:v>
                </c:pt>
                <c:pt idx="91">
                  <c:v>8.8771378109821466</c:v>
                </c:pt>
                <c:pt idx="92">
                  <c:v>9.0060396734690986</c:v>
                </c:pt>
                <c:pt idx="93">
                  <c:v>9.1351601475602102</c:v>
                </c:pt>
                <c:pt idx="94">
                  <c:v>9.2644886737173433</c:v>
                </c:pt>
                <c:pt idx="95">
                  <c:v>9.3940147432877623</c:v>
                </c:pt>
                <c:pt idx="96">
                  <c:v>9.5237278956317528</c:v>
                </c:pt>
                <c:pt idx="97">
                  <c:v>9.6536177153108156</c:v>
                </c:pt>
                <c:pt idx="98">
                  <c:v>9.7836738293324004</c:v>
                </c:pt>
                <c:pt idx="99">
                  <c:v>9.9138859044472056</c:v>
                </c:pt>
                <c:pt idx="100">
                  <c:v>10.044243644495291</c:v>
                </c:pt>
                <c:pt idx="101">
                  <c:v>10.174736787797361</c:v>
                </c:pt>
                <c:pt idx="102">
                  <c:v>10.305355104587768</c:v>
                </c:pt>
                <c:pt idx="103">
                  <c:v>10.436088394485781</c:v>
                </c:pt>
                <c:pt idx="104">
                  <c:v>10.566926484001932</c:v>
                </c:pt>
                <c:pt idx="105">
                  <c:v>10.697859224076222</c:v>
                </c:pt>
                <c:pt idx="106">
                  <c:v>10.828876487645122</c:v>
                </c:pt>
                <c:pt idx="107">
                  <c:v>10.959968167234381</c:v>
                </c:pt>
                <c:pt idx="108">
                  <c:v>11.091124172574693</c:v>
                </c:pt>
                <c:pt idx="109">
                  <c:v>11.222334428237383</c:v>
                </c:pt>
                <c:pt idx="110">
                  <c:v>11.353588871287279</c:v>
                </c:pt>
                <c:pt idx="111">
                  <c:v>11.484877448950021</c:v>
                </c:pt>
                <c:pt idx="112">
                  <c:v>11.616190116291078</c:v>
                </c:pt>
                <c:pt idx="113">
                  <c:v>11.74751683390379</c:v>
                </c:pt>
                <c:pt idx="114">
                  <c:v>11.878847565603735</c:v>
                </c:pt>
                <c:pt idx="115">
                  <c:v>12.010172276126818</c:v>
                </c:pt>
                <c:pt idx="116">
                  <c:v>12.141480928828408</c:v>
                </c:pt>
                <c:pt idx="117">
                  <c:v>12.272763483380876</c:v>
                </c:pt>
                <c:pt idx="118">
                  <c:v>12.404009893466938</c:v>
                </c:pt>
                <c:pt idx="119">
                  <c:v>12.535210104466085</c:v>
                </c:pt>
                <c:pt idx="120">
                  <c:v>12.66635405113148</c:v>
                </c:pt>
                <c:pt idx="121">
                  <c:v>12.797431655254604</c:v>
                </c:pt>
                <c:pt idx="122">
                  <c:v>12.928432823314909</c:v>
                </c:pt>
                <c:pt idx="123">
                  <c:v>13.059347444111721</c:v>
                </c:pt>
                <c:pt idx="124">
                  <c:v>13.190165386375579</c:v>
                </c:pt>
                <c:pt idx="125">
                  <c:v>13.320876496356107</c:v>
                </c:pt>
                <c:pt idx="126">
                  <c:v>13.451470595383499</c:v>
                </c:pt>
                <c:pt idx="127">
                  <c:v>13.581937477400617</c:v>
                </c:pt>
                <c:pt idx="128">
                  <c:v>13.712266906462551</c:v>
                </c:pt>
                <c:pt idx="129">
                  <c:v>13.842448614200526</c:v>
                </c:pt>
                <c:pt idx="130">
                  <c:v>13.972472297246821</c:v>
                </c:pt>
                <c:pt idx="131">
                  <c:v>14.102327614617302</c:v>
                </c:pt>
                <c:pt idx="132">
                  <c:v>14.232004185048075</c:v>
                </c:pt>
                <c:pt idx="133">
                  <c:v>14.36149158428257</c:v>
                </c:pt>
                <c:pt idx="134">
                  <c:v>14.49077934230529</c:v>
                </c:pt>
                <c:pt idx="135">
                  <c:v>14.619856940518224</c:v>
                </c:pt>
                <c:pt idx="136">
                  <c:v>14.748713808855832</c:v>
                </c:pt>
                <c:pt idx="137">
                  <c:v>14.877339322834246</c:v>
                </c:pt>
                <c:pt idx="138">
                  <c:v>15.005722800530183</c:v>
                </c:pt>
                <c:pt idx="139">
                  <c:v>15.1338534994848</c:v>
                </c:pt>
                <c:pt idx="140">
                  <c:v>15.261720613527544</c:v>
                </c:pt>
                <c:pt idx="141">
                  <c:v>15.389313269514711</c:v>
                </c:pt>
                <c:pt idx="142">
                  <c:v>15.516620523977195</c:v>
                </c:pt>
                <c:pt idx="143">
                  <c:v>15.643631359671641</c:v>
                </c:pt>
                <c:pt idx="144">
                  <c:v>15.770334682028741</c:v>
                </c:pt>
                <c:pt idx="145">
                  <c:v>15.896719315492275</c:v>
                </c:pt>
                <c:pt idx="146">
                  <c:v>16.022773999741919</c:v>
                </c:pt>
                <c:pt idx="147">
                  <c:v>16.148487385792514</c:v>
                </c:pt>
                <c:pt idx="148">
                  <c:v>16.273848031962</c:v>
                </c:pt>
                <c:pt idx="149">
                  <c:v>16.398844399699836</c:v>
                </c:pt>
                <c:pt idx="150">
                  <c:v>16.523464849266958</c:v>
                </c:pt>
                <c:pt idx="151">
                  <c:v>16.647697635258051</c:v>
                </c:pt>
                <c:pt idx="152">
                  <c:v>16.771530901955998</c:v>
                </c:pt>
                <c:pt idx="153">
                  <c:v>16.894952678507899</c:v>
                </c:pt>
                <c:pt idx="154">
                  <c:v>17.017950873911182</c:v>
                </c:pt>
                <c:pt idx="155">
                  <c:v>17.140513271797541</c:v>
                </c:pt>
                <c:pt idx="156">
                  <c:v>17.262627525001641</c:v>
                </c:pt>
                <c:pt idx="157">
                  <c:v>17.384281149900385</c:v>
                </c:pt>
                <c:pt idx="158">
                  <c:v>17.505461520507708</c:v>
                </c:pt>
                <c:pt idx="159">
                  <c:v>17.626155862308497</c:v>
                </c:pt>
                <c:pt idx="160">
                  <c:v>17.746351245814122</c:v>
                </c:pt>
                <c:pt idx="161">
                  <c:v>17.86603457982066</c:v>
                </c:pt>
                <c:pt idx="162">
                  <c:v>17.985192604349283</c:v>
                </c:pt>
                <c:pt idx="163">
                  <c:v>18.103811883246767</c:v>
                </c:pt>
                <c:pt idx="164">
                  <c:v>18.221878796422061</c:v>
                </c:pt>
                <c:pt idx="165">
                  <c:v>18.339379531693076</c:v>
                </c:pt>
                <c:pt idx="166">
                  <c:v>18.456300076215392</c:v>
                </c:pt>
                <c:pt idx="167">
                  <c:v>18.572626207462243</c:v>
                </c:pt>
                <c:pt idx="168">
                  <c:v>18.688343483722498</c:v>
                </c:pt>
                <c:pt idx="169">
                  <c:v>18.803437234080086</c:v>
                </c:pt>
                <c:pt idx="170">
                  <c:v>18.917892547835297</c:v>
                </c:pt>
                <c:pt idx="171">
                  <c:v>19.031694263324447</c:v>
                </c:pt>
                <c:pt idx="172">
                  <c:v>19.144826956090249</c:v>
                </c:pt>
                <c:pt idx="173">
                  <c:v>19.257274926350853</c:v>
                </c:pt>
                <c:pt idx="174">
                  <c:v>19.36902218571004</c:v>
                </c:pt>
                <c:pt idx="175">
                  <c:v>19.480052443045491</c:v>
                </c:pt>
                <c:pt idx="176">
                  <c:v>19.590349089505519</c:v>
                </c:pt>
                <c:pt idx="177">
                  <c:v>19.699895182537315</c:v>
                </c:pt>
                <c:pt idx="178">
                  <c:v>19.80867342886156</c:v>
                </c:pt>
                <c:pt idx="179">
                  <c:v>19.916666166299063</c:v>
                </c:pt>
                <c:pt idx="180">
                  <c:v>20.023855344344383</c:v>
                </c:pt>
                <c:pt idx="181">
                  <c:v>20.130222503369705</c:v>
                </c:pt>
                <c:pt idx="182">
                  <c:v>20.235748752328504</c:v>
                </c:pt>
                <c:pt idx="183">
                  <c:v>20.340414744813089</c:v>
                </c:pt>
                <c:pt idx="184">
                  <c:v>20.444200653302548</c:v>
                </c:pt>
                <c:pt idx="185">
                  <c:v>20.547086141417118</c:v>
                </c:pt>
                <c:pt idx="186">
                  <c:v>20.649050333971811</c:v>
                </c:pt>
                <c:pt idx="187">
                  <c:v>20.750071784595121</c:v>
                </c:pt>
                <c:pt idx="188">
                  <c:v>20.850128440647371</c:v>
                </c:pt>
                <c:pt idx="189">
                  <c:v>20.949197605137105</c:v>
                </c:pt>
                <c:pt idx="190">
                  <c:v>21.047255895291624</c:v>
                </c:pt>
                <c:pt idx="191">
                  <c:v>21.144279197388208</c:v>
                </c:pt>
                <c:pt idx="192">
                  <c:v>21.240242617394539</c:v>
                </c:pt>
                <c:pt idx="193">
                  <c:v>21.335120426898257</c:v>
                </c:pt>
                <c:pt idx="194">
                  <c:v>21.428886003724109</c:v>
                </c:pt>
                <c:pt idx="195">
                  <c:v>21.521511766540748</c:v>
                </c:pt>
                <c:pt idx="196">
                  <c:v>21.612969102643071</c:v>
                </c:pt>
                <c:pt idx="197">
                  <c:v>21.703228287957163</c:v>
                </c:pt>
                <c:pt idx="198">
                  <c:v>21.792258398146451</c:v>
                </c:pt>
                <c:pt idx="199">
                  <c:v>21.880027209493104</c:v>
                </c:pt>
                <c:pt idx="200">
                  <c:v>21.966501087978454</c:v>
                </c:pt>
                <c:pt idx="201">
                  <c:v>22.05164486467789</c:v>
                </c:pt>
                <c:pt idx="202">
                  <c:v>22.135421695203501</c:v>
                </c:pt>
                <c:pt idx="203">
                  <c:v>22.217792900450132</c:v>
                </c:pt>
                <c:pt idx="204">
                  <c:v>22.298717785299093</c:v>
                </c:pt>
                <c:pt idx="205">
                  <c:v>22.378153431170016</c:v>
                </c:pt>
                <c:pt idx="206">
                  <c:v>22.456054457331827</c:v>
                </c:pt>
                <c:pt idx="207">
                  <c:v>22.532372744615895</c:v>
                </c:pt>
                <c:pt idx="208">
                  <c:v>22.607057113514387</c:v>
                </c:pt>
                <c:pt idx="209">
                  <c:v>22.680052946448395</c:v>
                </c:pt>
                <c:pt idx="210">
                  <c:v>22.751301741040404</c:v>
                </c:pt>
                <c:pt idx="211">
                  <c:v>22.820740577211573</c:v>
                </c:pt>
                <c:pt idx="212">
                  <c:v>22.888301475375986</c:v>
                </c:pt>
                <c:pt idx="213">
                  <c:v>22.953910615201718</c:v>
                </c:pt>
                <c:pt idx="214">
                  <c:v>23.017487373223442</c:v>
                </c:pt>
                <c:pt idx="215">
                  <c:v>23.07894312120742</c:v>
                </c:pt>
                <c:pt idx="216">
                  <c:v>23.138179702577748</c:v>
                </c:pt>
                <c:pt idx="217">
                  <c:v>23.195087466262347</c:v>
                </c:pt>
                <c:pt idx="218">
                  <c:v>23.249542676849746</c:v>
                </c:pt>
                <c:pt idx="219">
                  <c:v>23.301404019955775</c:v>
                </c:pt>
                <c:pt idx="220">
                  <c:v>23.350507748933502</c:v>
                </c:pt>
                <c:pt idx="221">
                  <c:v>23.396660704441292</c:v>
                </c:pt>
                <c:pt idx="222">
                  <c:v>23.439629827343389</c:v>
                </c:pt>
                <c:pt idx="223">
                  <c:v>23.479125498658824</c:v>
                </c:pt>
                <c:pt idx="224">
                  <c:v>23.514773029310902</c:v>
                </c:pt>
                <c:pt idx="225">
                  <c:v>23.546058480925918</c:v>
                </c:pt>
                <c:pt idx="226">
                  <c:v>23.572207692701149</c:v>
                </c:pt>
                <c:pt idx="227">
                  <c:v>23.591823613043776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cylindre - 5%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'calcul cuveT'!$D$28:$D$257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cuveT'!$C$28:$C$257</c:f>
              <c:numCache>
                <c:formatCode>General</c:formatCode>
                <c:ptCount val="230"/>
                <c:pt idx="0">
                  <c:v>1.0983278167155545E-2</c:v>
                </c:pt>
                <c:pt idx="1">
                  <c:v>3.1024519881574817E-2</c:v>
                </c:pt>
                <c:pt idx="2">
                  <c:v>5.6920459216081361E-2</c:v>
                </c:pt>
                <c:pt idx="3">
                  <c:v>8.7518783308770665E-2</c:v>
                </c:pt>
                <c:pt idx="4">
                  <c:v>0.12214885098676859</c:v>
                </c:pt>
                <c:pt idx="5">
                  <c:v>0.16035505813100256</c:v>
                </c:pt>
                <c:pt idx="6">
                  <c:v>0.20180064929027475</c:v>
                </c:pt>
                <c:pt idx="7">
                  <c:v>0.24622292323220918</c:v>
                </c:pt>
                <c:pt idx="8">
                  <c:v>0.2934090812833135</c:v>
                </c:pt>
                <c:pt idx="9">
                  <c:v>0.34318187500452968</c:v>
                </c:pt>
                <c:pt idx="10">
                  <c:v>0.39539045906360382</c:v>
                </c:pt>
                <c:pt idx="11">
                  <c:v>0.44990424428436598</c:v>
                </c:pt>
                <c:pt idx="12">
                  <c:v>0.50660859124601421</c:v>
                </c:pt>
                <c:pt idx="13">
                  <c:v>0.56540169015640829</c:v>
                </c:pt>
                <c:pt idx="14">
                  <c:v>0.62619223659569023</c:v>
                </c:pt>
                <c:pt idx="15">
                  <c:v>0.68889765927870994</c:v>
                </c:pt>
                <c:pt idx="16">
                  <c:v>0.75344274160586655</c:v>
                </c:pt>
                <c:pt idx="17">
                  <c:v>0.81975853096015616</c:v>
                </c:pt>
                <c:pt idx="18">
                  <c:v>0.88778146268509073</c:v>
                </c:pt>
                <c:pt idx="19">
                  <c:v>0.95745264717265333</c:v>
                </c:pt>
                <c:pt idx="20">
                  <c:v>1.0287172828845081</c:v>
                </c:pt>
                <c:pt idx="21">
                  <c:v>1.101524168000757</c:v>
                </c:pt>
                <c:pt idx="22">
                  <c:v>1.1758252903039601</c:v>
                </c:pt>
                <c:pt idx="23">
                  <c:v>1.2515754798401577</c:v>
                </c:pt>
                <c:pt idx="24">
                  <c:v>1.3287321124799027</c:v>
                </c:pt>
                <c:pt idx="25">
                  <c:v>1.4072548551418238</c:v>
                </c:pt>
                <c:pt idx="26">
                  <c:v>1.4871054454137647</c:v>
                </c:pt>
                <c:pt idx="27">
                  <c:v>1.568247499799432</c:v>
                </c:pt>
                <c:pt idx="28">
                  <c:v>1.6506463459615159</c:v>
                </c:pt>
                <c:pt idx="29">
                  <c:v>1.7342688752168141</c:v>
                </c:pt>
                <c:pt idx="30">
                  <c:v>1.8190834122302273</c:v>
                </c:pt>
                <c:pt idx="31">
                  <c:v>1.90505959939965</c:v>
                </c:pt>
                <c:pt idx="32">
                  <c:v>1.9921682938575132</c:v>
                </c:pt>
                <c:pt idx="33">
                  <c:v>2.0803814753622922</c:v>
                </c:pt>
                <c:pt idx="34">
                  <c:v>2.169672163634107</c:v>
                </c:pt>
                <c:pt idx="35">
                  <c:v>2.2600143439167839</c:v>
                </c:pt>
                <c:pt idx="36">
                  <c:v>2.3513828997355808</c:v>
                </c:pt>
                <c:pt idx="37">
                  <c:v>2.4437535519736326</c:v>
                </c:pt>
                <c:pt idx="38">
                  <c:v>2.5371028035175156</c:v>
                </c:pt>
                <c:pt idx="39">
                  <c:v>2.631407888828404</c:v>
                </c:pt>
                <c:pt idx="40">
                  <c:v>2.7266467278840181</c:v>
                </c:pt>
                <c:pt idx="41">
                  <c:v>2.8227978840111843</c:v>
                </c:pt>
                <c:pt idx="42">
                  <c:v>2.9198405251918196</c:v>
                </c:pt>
                <c:pt idx="43">
                  <c:v>3.0177543884786511</c:v>
                </c:pt>
                <c:pt idx="44">
                  <c:v>3.1165197472024628</c:v>
                </c:pt>
                <c:pt idx="45">
                  <c:v>3.2161173806916561</c:v>
                </c:pt>
                <c:pt idx="46">
                  <c:v>3.3165285462582519</c:v>
                </c:pt>
                <c:pt idx="47">
                  <c:v>3.417734953233329</c:v>
                </c:pt>
                <c:pt idx="48">
                  <c:v>3.5197187388596958</c:v>
                </c:pt>
                <c:pt idx="49">
                  <c:v>3.6224624458712005</c:v>
                </c:pt>
                <c:pt idx="50">
                  <c:v>3.7259490016068328</c:v>
                </c:pt>
                <c:pt idx="51">
                  <c:v>3.8301616985241225</c:v>
                </c:pt>
                <c:pt idx="52">
                  <c:v>3.9350841759906685</c:v>
                </c:pt>
                <c:pt idx="53">
                  <c:v>4.040700403245177</c:v>
                </c:pt>
                <c:pt idx="54">
                  <c:v>4.1469946634304247</c:v>
                </c:pt>
                <c:pt idx="55">
                  <c:v>4.2539515386103091</c:v>
                </c:pt>
                <c:pt idx="56">
                  <c:v>4.3615558956917413</c:v>
                </c:pt>
                <c:pt idx="57">
                  <c:v>4.4697928731797614</c:v>
                </c:pt>
                <c:pt idx="58">
                  <c:v>4.5786478687010215</c:v>
                </c:pt>
                <c:pt idx="59">
                  <c:v>4.6881065272367923</c:v>
                </c:pt>
                <c:pt idx="60">
                  <c:v>4.7981547300120386</c:v>
                </c:pt>
                <c:pt idx="61">
                  <c:v>4.9087785839918752</c:v>
                </c:pt>
                <c:pt idx="62">
                  <c:v>5.0199644119410296</c:v>
                </c:pt>
                <c:pt idx="63">
                  <c:v>5.1316987430057468</c:v>
                </c:pt>
                <c:pt idx="64">
                  <c:v>5.2439683037811076</c:v>
                </c:pt>
                <c:pt idx="65">
                  <c:v>5.3567600098297303</c:v>
                </c:pt>
                <c:pt idx="66">
                  <c:v>5.4700609576207313</c:v>
                </c:pt>
                <c:pt idx="67">
                  <c:v>5.5838584168602852</c:v>
                </c:pt>
                <c:pt idx="68">
                  <c:v>5.6981398231874598</c:v>
                </c:pt>
                <c:pt idx="69">
                  <c:v>5.8128927712110059</c:v>
                </c:pt>
                <c:pt idx="70">
                  <c:v>5.9281050078647688</c:v>
                </c:pt>
                <c:pt idx="71">
                  <c:v>6.0437644260609673</c:v>
                </c:pt>
                <c:pt idx="72">
                  <c:v>6.1598590586222617</c:v>
                </c:pt>
                <c:pt idx="73">
                  <c:v>6.2763770724748387</c:v>
                </c:pt>
                <c:pt idx="74">
                  <c:v>6.3933067630860982</c:v>
                </c:pt>
                <c:pt idx="75">
                  <c:v>6.5106365491316973</c:v>
                </c:pt>
                <c:pt idx="76">
                  <c:v>6.6283549673777227</c:v>
                </c:pt>
                <c:pt idx="77">
                  <c:v>6.7464506677648419</c:v>
                </c:pt>
                <c:pt idx="78">
                  <c:v>6.8649124086820823</c:v>
                </c:pt>
                <c:pt idx="79">
                  <c:v>6.9837290524187976</c:v>
                </c:pt>
                <c:pt idx="80">
                  <c:v>7.1028895607840798</c:v>
                </c:pt>
                <c:pt idx="81">
                  <c:v>7.2223829908836086</c:v>
                </c:pt>
                <c:pt idx="82">
                  <c:v>7.3421984910445275</c:v>
                </c:pt>
                <c:pt idx="83">
                  <c:v>7.462325296879583</c:v>
                </c:pt>
                <c:pt idx="84">
                  <c:v>7.5827527274822399</c:v>
                </c:pt>
                <c:pt idx="85">
                  <c:v>7.7034701817450442</c:v>
                </c:pt>
                <c:pt idx="86">
                  <c:v>7.8244671347939025</c:v>
                </c:pt>
                <c:pt idx="87">
                  <c:v>7.9457331345314479</c:v>
                </c:pt>
                <c:pt idx="88">
                  <c:v>8.0672577982829523</c:v>
                </c:pt>
                <c:pt idx="89">
                  <c:v>8.1890308095387265</c:v>
                </c:pt>
                <c:pt idx="90">
                  <c:v>8.3110419147871735</c:v>
                </c:pt>
                <c:pt idx="91">
                  <c:v>8.4332809204330399</c:v>
                </c:pt>
                <c:pt idx="92">
                  <c:v>8.5557376897956434</c:v>
                </c:pt>
                <c:pt idx="93">
                  <c:v>8.6784021401822002</c:v>
                </c:pt>
                <c:pt idx="94">
                  <c:v>8.8012642400314753</c:v>
                </c:pt>
                <c:pt idx="95">
                  <c:v>8.9243140061233746</c:v>
                </c:pt>
                <c:pt idx="96">
                  <c:v>9.0475415008501656</c:v>
                </c:pt>
                <c:pt idx="97">
                  <c:v>9.1709368295452744</c:v>
                </c:pt>
                <c:pt idx="98">
                  <c:v>9.2944901378657807</c:v>
                </c:pt>
                <c:pt idx="99">
                  <c:v>9.418191609224845</c:v>
                </c:pt>
                <c:pt idx="100">
                  <c:v>9.5420314622705256</c:v>
                </c:pt>
                <c:pt idx="101">
                  <c:v>9.6659999484074923</c:v>
                </c:pt>
                <c:pt idx="102">
                  <c:v>9.7900873493583802</c:v>
                </c:pt>
                <c:pt idx="103">
                  <c:v>9.9142839747614921</c:v>
                </c:pt>
                <c:pt idx="104">
                  <c:v>10.038580159801835</c:v>
                </c:pt>
                <c:pt idx="105">
                  <c:v>10.162966262872411</c:v>
                </c:pt>
                <c:pt idx="106">
                  <c:v>10.287432663262866</c:v>
                </c:pt>
                <c:pt idx="107">
                  <c:v>10.411969758872662</c:v>
                </c:pt>
                <c:pt idx="108">
                  <c:v>10.536567963945958</c:v>
                </c:pt>
                <c:pt idx="109">
                  <c:v>10.661217706825514</c:v>
                </c:pt>
                <c:pt idx="110">
                  <c:v>10.785909427722915</c:v>
                </c:pt>
                <c:pt idx="111">
                  <c:v>10.910633576502519</c:v>
                </c:pt>
                <c:pt idx="112">
                  <c:v>11.035380610476524</c:v>
                </c:pt>
                <c:pt idx="113">
                  <c:v>11.1601409922086</c:v>
                </c:pt>
                <c:pt idx="114">
                  <c:v>11.284905187323549</c:v>
                </c:pt>
                <c:pt idx="115">
                  <c:v>11.409663662320478</c:v>
                </c:pt>
                <c:pt idx="116">
                  <c:v>11.534406882386987</c:v>
                </c:pt>
                <c:pt idx="117">
                  <c:v>11.659125309211833</c:v>
                </c:pt>
                <c:pt idx="118">
                  <c:v>11.783809398793592</c:v>
                </c:pt>
                <c:pt idx="119">
                  <c:v>11.908449599242781</c:v>
                </c:pt>
                <c:pt idx="120">
                  <c:v>12.033036348574905</c:v>
                </c:pt>
                <c:pt idx="121">
                  <c:v>12.157560072491874</c:v>
                </c:pt>
                <c:pt idx="122">
                  <c:v>12.282011182149162</c:v>
                </c:pt>
                <c:pt idx="123">
                  <c:v>12.406380071906135</c:v>
                </c:pt>
                <c:pt idx="124">
                  <c:v>12.5306571170568</c:v>
                </c:pt>
                <c:pt idx="125">
                  <c:v>12.654832671538301</c:v>
                </c:pt>
                <c:pt idx="126">
                  <c:v>12.778897065614323</c:v>
                </c:pt>
                <c:pt idx="127">
                  <c:v>12.902840603530585</c:v>
                </c:pt>
                <c:pt idx="128">
                  <c:v>13.026653561139423</c:v>
                </c:pt>
                <c:pt idx="129">
                  <c:v>13.150326183490499</c:v>
                </c:pt>
                <c:pt idx="130">
                  <c:v>13.273848682384479</c:v>
                </c:pt>
                <c:pt idx="131">
                  <c:v>13.397211233886436</c:v>
                </c:pt>
                <c:pt idx="132">
                  <c:v>13.52040397579567</c:v>
                </c:pt>
                <c:pt idx="133">
                  <c:v>13.643417005068441</c:v>
                </c:pt>
                <c:pt idx="134">
                  <c:v>13.766240375190025</c:v>
                </c:pt>
                <c:pt idx="135">
                  <c:v>13.888864093492312</c:v>
                </c:pt>
                <c:pt idx="136">
                  <c:v>14.01127811841304</c:v>
                </c:pt>
                <c:pt idx="137">
                  <c:v>14.133472356692533</c:v>
                </c:pt>
                <c:pt idx="138">
                  <c:v>14.255436660503674</c:v>
                </c:pt>
                <c:pt idx="139">
                  <c:v>14.377160824510561</c:v>
                </c:pt>
                <c:pt idx="140">
                  <c:v>14.498634582851167</c:v>
                </c:pt>
                <c:pt idx="141">
                  <c:v>14.619847606038975</c:v>
                </c:pt>
                <c:pt idx="142">
                  <c:v>14.740789497778335</c:v>
                </c:pt>
                <c:pt idx="143">
                  <c:v>14.861449791688059</c:v>
                </c:pt>
                <c:pt idx="144">
                  <c:v>14.981817947927304</c:v>
                </c:pt>
                <c:pt idx="145">
                  <c:v>15.101883349717662</c:v>
                </c:pt>
                <c:pt idx="146">
                  <c:v>15.221635299754823</c:v>
                </c:pt>
                <c:pt idx="147">
                  <c:v>15.341063016502888</c:v>
                </c:pt>
                <c:pt idx="148">
                  <c:v>15.4601556303639</c:v>
                </c:pt>
                <c:pt idx="149">
                  <c:v>15.578902179714845</c:v>
                </c:pt>
                <c:pt idx="150">
                  <c:v>15.69729160680361</c:v>
                </c:pt>
                <c:pt idx="151">
                  <c:v>15.815312753495149</c:v>
                </c:pt>
                <c:pt idx="152">
                  <c:v>15.932954356858199</c:v>
                </c:pt>
                <c:pt idx="153">
                  <c:v>16.050205044582505</c:v>
                </c:pt>
                <c:pt idx="154">
                  <c:v>16.167053330215623</c:v>
                </c:pt>
                <c:pt idx="155">
                  <c:v>16.283487608207665</c:v>
                </c:pt>
                <c:pt idx="156">
                  <c:v>16.39949614875156</c:v>
                </c:pt>
                <c:pt idx="157">
                  <c:v>16.515067092405367</c:v>
                </c:pt>
                <c:pt idx="158">
                  <c:v>16.630188444482322</c:v>
                </c:pt>
                <c:pt idx="159">
                  <c:v>16.744848069193072</c:v>
                </c:pt>
                <c:pt idx="160">
                  <c:v>16.859033683523414</c:v>
                </c:pt>
                <c:pt idx="161">
                  <c:v>16.972732850829626</c:v>
                </c:pt>
                <c:pt idx="162">
                  <c:v>17.085932974131818</c:v>
                </c:pt>
                <c:pt idx="163">
                  <c:v>17.198621289084429</c:v>
                </c:pt>
                <c:pt idx="164">
                  <c:v>17.310784856600957</c:v>
                </c:pt>
                <c:pt idx="165">
                  <c:v>17.422410555108421</c:v>
                </c:pt>
                <c:pt idx="166">
                  <c:v>17.533485072404623</c:v>
                </c:pt>
                <c:pt idx="167">
                  <c:v>17.643994897089129</c:v>
                </c:pt>
                <c:pt idx="168">
                  <c:v>17.753926309536375</c:v>
                </c:pt>
                <c:pt idx="169">
                  <c:v>17.86326537237608</c:v>
                </c:pt>
                <c:pt idx="170">
                  <c:v>17.971997920443531</c:v>
                </c:pt>
                <c:pt idx="171">
                  <c:v>18.080109550158223</c:v>
                </c:pt>
                <c:pt idx="172">
                  <c:v>18.187585608285737</c:v>
                </c:pt>
                <c:pt idx="173">
                  <c:v>18.294411180033311</c:v>
                </c:pt>
                <c:pt idx="174">
                  <c:v>18.400571076424537</c:v>
                </c:pt>
                <c:pt idx="175">
                  <c:v>18.506049820893217</c:v>
                </c:pt>
                <c:pt idx="176">
                  <c:v>18.610831635030245</c:v>
                </c:pt>
                <c:pt idx="177">
                  <c:v>18.714900423410448</c:v>
                </c:pt>
                <c:pt idx="178">
                  <c:v>18.818239757418482</c:v>
                </c:pt>
                <c:pt idx="179">
                  <c:v>18.920832857984109</c:v>
                </c:pt>
                <c:pt idx="180">
                  <c:v>19.022662577127164</c:v>
                </c:pt>
                <c:pt idx="181">
                  <c:v>19.123711378201218</c:v>
                </c:pt>
                <c:pt idx="182">
                  <c:v>19.223961314712078</c:v>
                </c:pt>
                <c:pt idx="183">
                  <c:v>19.323394007572436</c:v>
                </c:pt>
                <c:pt idx="184">
                  <c:v>19.42199062063742</c:v>
                </c:pt>
                <c:pt idx="185">
                  <c:v>19.519731834346263</c:v>
                </c:pt>
                <c:pt idx="186">
                  <c:v>19.61659781727322</c:v>
                </c:pt>
                <c:pt idx="187">
                  <c:v>19.712568195365364</c:v>
                </c:pt>
                <c:pt idx="188">
                  <c:v>19.807622018615003</c:v>
                </c:pt>
                <c:pt idx="189">
                  <c:v>19.901737724880249</c:v>
                </c:pt>
                <c:pt idx="190">
                  <c:v>19.994893100527044</c:v>
                </c:pt>
                <c:pt idx="191">
                  <c:v>20.087065237518797</c:v>
                </c:pt>
                <c:pt idx="192">
                  <c:v>20.178230486524811</c:v>
                </c:pt>
                <c:pt idx="193">
                  <c:v>20.268364405553346</c:v>
                </c:pt>
                <c:pt idx="194">
                  <c:v>20.357441703537905</c:v>
                </c:pt>
                <c:pt idx="195">
                  <c:v>20.445436178213711</c:v>
                </c:pt>
                <c:pt idx="196">
                  <c:v>20.532320647510918</c:v>
                </c:pt>
                <c:pt idx="197">
                  <c:v>20.618066873559304</c:v>
                </c:pt>
                <c:pt idx="198">
                  <c:v>20.702645478239127</c:v>
                </c:pt>
                <c:pt idx="199">
                  <c:v>20.786025849018447</c:v>
                </c:pt>
                <c:pt idx="200">
                  <c:v>20.86817603357953</c:v>
                </c:pt>
                <c:pt idx="201">
                  <c:v>20.949062621443996</c:v>
                </c:pt>
                <c:pt idx="202">
                  <c:v>21.028650610443325</c:v>
                </c:pt>
                <c:pt idx="203">
                  <c:v>21.106903255427625</c:v>
                </c:pt>
                <c:pt idx="204">
                  <c:v>21.183781896034137</c:v>
                </c:pt>
                <c:pt idx="205">
                  <c:v>21.259245759611517</c:v>
                </c:pt>
                <c:pt idx="206">
                  <c:v>21.333251734465236</c:v>
                </c:pt>
                <c:pt idx="207">
                  <c:v>21.4057541073851</c:v>
                </c:pt>
                <c:pt idx="208">
                  <c:v>21.476704257838666</c:v>
                </c:pt>
                <c:pt idx="209">
                  <c:v>21.546050299125977</c:v>
                </c:pt>
                <c:pt idx="210">
                  <c:v>21.613736653988383</c:v>
                </c:pt>
                <c:pt idx="211">
                  <c:v>21.679703548350993</c:v>
                </c:pt>
                <c:pt idx="212">
                  <c:v>21.743886401607188</c:v>
                </c:pt>
                <c:pt idx="213">
                  <c:v>21.806215084441632</c:v>
                </c:pt>
                <c:pt idx="214">
                  <c:v>21.866613004562272</c:v>
                </c:pt>
                <c:pt idx="215">
                  <c:v>21.924995965147048</c:v>
                </c:pt>
                <c:pt idx="216">
                  <c:v>21.981270717448862</c:v>
                </c:pt>
                <c:pt idx="217">
                  <c:v>22.03533309294923</c:v>
                </c:pt>
                <c:pt idx="218">
                  <c:v>22.08706554300726</c:v>
                </c:pt>
                <c:pt idx="219">
                  <c:v>22.136333818957986</c:v>
                </c:pt>
                <c:pt idx="220">
                  <c:v>22.182982361486829</c:v>
                </c:pt>
                <c:pt idx="221">
                  <c:v>22.226827669219226</c:v>
                </c:pt>
                <c:pt idx="222">
                  <c:v>22.267648335976219</c:v>
                </c:pt>
                <c:pt idx="223">
                  <c:v>22.305169223725883</c:v>
                </c:pt>
                <c:pt idx="224">
                  <c:v>22.339034377845358</c:v>
                </c:pt>
                <c:pt idx="225">
                  <c:v>22.368755556879623</c:v>
                </c:pt>
                <c:pt idx="226">
                  <c:v>22.393597308066092</c:v>
                </c:pt>
                <c:pt idx="227">
                  <c:v>22.412232432391587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Formule courbe m3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'calcul cuveT'!$D$28:$D$257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cuveT'!$J$28:$J$257</c:f>
              <c:numCache>
                <c:formatCode>General</c:formatCode>
                <c:ptCount val="230"/>
                <c:pt idx="0">
                  <c:v>-0.1414222272</c:v>
                </c:pt>
                <c:pt idx="1">
                  <c:v>-9.0103097600000015E-2</c:v>
                </c:pt>
                <c:pt idx="2">
                  <c:v>-3.7057894400000013E-2</c:v>
                </c:pt>
                <c:pt idx="3">
                  <c:v>1.7698099199999984E-2</c:v>
                </c:pt>
                <c:pt idx="4">
                  <c:v>7.4149599999999982E-2</c:v>
                </c:pt>
                <c:pt idx="5">
                  <c:v>0.13228132479999999</c:v>
                </c:pt>
                <c:pt idx="6">
                  <c:v>0.19207799040000001</c:v>
                </c:pt>
                <c:pt idx="7">
                  <c:v>0.2535243136</c:v>
                </c:pt>
                <c:pt idx="8">
                  <c:v>0.3166050111999999</c:v>
                </c:pt>
                <c:pt idx="9">
                  <c:v>0.38130480000000005</c:v>
                </c:pt>
                <c:pt idx="10">
                  <c:v>0.44760839679999992</c:v>
                </c:pt>
                <c:pt idx="11">
                  <c:v>0.51550051839999989</c:v>
                </c:pt>
                <c:pt idx="12">
                  <c:v>0.58496588160000007</c:v>
                </c:pt>
                <c:pt idx="13">
                  <c:v>0.65598920320000009</c:v>
                </c:pt>
                <c:pt idx="14">
                  <c:v>0.72855519999999996</c:v>
                </c:pt>
                <c:pt idx="15">
                  <c:v>0.8026485887999999</c:v>
                </c:pt>
                <c:pt idx="16">
                  <c:v>0.87825408639999991</c:v>
                </c:pt>
                <c:pt idx="17">
                  <c:v>0.95535640959999979</c:v>
                </c:pt>
                <c:pt idx="18">
                  <c:v>1.0339402752</c:v>
                </c:pt>
                <c:pt idx="19">
                  <c:v>1.1139904</c:v>
                </c:pt>
                <c:pt idx="20">
                  <c:v>1.1954915007999998</c:v>
                </c:pt>
                <c:pt idx="21">
                  <c:v>1.2784282943999998</c:v>
                </c:pt>
                <c:pt idx="22">
                  <c:v>1.3627854975999998</c:v>
                </c:pt>
                <c:pt idx="23">
                  <c:v>1.4485478271999999</c:v>
                </c:pt>
                <c:pt idx="24">
                  <c:v>1.5356999999999998</c:v>
                </c:pt>
                <c:pt idx="25">
                  <c:v>1.6242267328</c:v>
                </c:pt>
                <c:pt idx="26">
                  <c:v>1.7141127424</c:v>
                </c:pt>
                <c:pt idx="27">
                  <c:v>1.8053427456000002</c:v>
                </c:pt>
                <c:pt idx="28">
                  <c:v>1.8979014591999996</c:v>
                </c:pt>
                <c:pt idx="29">
                  <c:v>1.9917735999999999</c:v>
                </c:pt>
                <c:pt idx="30">
                  <c:v>2.0869438848000001</c:v>
                </c:pt>
                <c:pt idx="31">
                  <c:v>2.1833970304000001</c:v>
                </c:pt>
                <c:pt idx="32">
                  <c:v>2.2811177536000002</c:v>
                </c:pt>
                <c:pt idx="33">
                  <c:v>2.3800907712000003</c:v>
                </c:pt>
                <c:pt idx="34">
                  <c:v>2.4803007999999998</c:v>
                </c:pt>
                <c:pt idx="35">
                  <c:v>2.5817325567999996</c:v>
                </c:pt>
                <c:pt idx="36">
                  <c:v>2.6843707584000001</c:v>
                </c:pt>
                <c:pt idx="37">
                  <c:v>2.7882001216000001</c:v>
                </c:pt>
                <c:pt idx="38">
                  <c:v>2.8932053632000003</c:v>
                </c:pt>
                <c:pt idx="39">
                  <c:v>2.9993712000000006</c:v>
                </c:pt>
                <c:pt idx="40">
                  <c:v>3.1066823487999997</c:v>
                </c:pt>
                <c:pt idx="41">
                  <c:v>3.2151235263999998</c:v>
                </c:pt>
                <c:pt idx="42">
                  <c:v>3.3246794495999996</c:v>
                </c:pt>
                <c:pt idx="43">
                  <c:v>3.4353348351999999</c:v>
                </c:pt>
                <c:pt idx="44">
                  <c:v>3.5470744000000001</c:v>
                </c:pt>
                <c:pt idx="45">
                  <c:v>3.6598828608000002</c:v>
                </c:pt>
                <c:pt idx="46">
                  <c:v>3.7737449343999998</c:v>
                </c:pt>
                <c:pt idx="47">
                  <c:v>3.8886453376000008</c:v>
                </c:pt>
                <c:pt idx="48">
                  <c:v>4.0045687872000002</c:v>
                </c:pt>
                <c:pt idx="49">
                  <c:v>4.1215000000000002</c:v>
                </c:pt>
                <c:pt idx="50">
                  <c:v>4.2394236928</c:v>
                </c:pt>
                <c:pt idx="51">
                  <c:v>4.3583245824000008</c:v>
                </c:pt>
                <c:pt idx="52">
                  <c:v>4.478187385600001</c:v>
                </c:pt>
                <c:pt idx="53">
                  <c:v>4.5989968192000008</c:v>
                </c:pt>
                <c:pt idx="54">
                  <c:v>4.7207376000000005</c:v>
                </c:pt>
                <c:pt idx="55">
                  <c:v>4.8433944448000004</c:v>
                </c:pt>
                <c:pt idx="56">
                  <c:v>4.9669520704000005</c:v>
                </c:pt>
                <c:pt idx="57">
                  <c:v>5.0913951935999995</c:v>
                </c:pt>
                <c:pt idx="58">
                  <c:v>5.2167085311999992</c:v>
                </c:pt>
                <c:pt idx="59">
                  <c:v>5.3428768</c:v>
                </c:pt>
                <c:pt idx="60">
                  <c:v>5.4698847168000002</c:v>
                </c:pt>
                <c:pt idx="61">
                  <c:v>5.5977169984000001</c:v>
                </c:pt>
                <c:pt idx="62">
                  <c:v>5.7263583616</c:v>
                </c:pt>
                <c:pt idx="63">
                  <c:v>5.8557935232</c:v>
                </c:pt>
                <c:pt idx="64">
                  <c:v>5.9860072000000004</c:v>
                </c:pt>
                <c:pt idx="65">
                  <c:v>6.1169841088000005</c:v>
                </c:pt>
                <c:pt idx="66">
                  <c:v>6.2487089664000015</c:v>
                </c:pt>
                <c:pt idx="67">
                  <c:v>6.3811664896000009</c:v>
                </c:pt>
                <c:pt idx="68">
                  <c:v>6.5143413951999998</c:v>
                </c:pt>
                <c:pt idx="69">
                  <c:v>6.6482184000000002</c:v>
                </c:pt>
                <c:pt idx="70">
                  <c:v>6.7827822207999997</c:v>
                </c:pt>
                <c:pt idx="71">
                  <c:v>6.9180175743999994</c:v>
                </c:pt>
                <c:pt idx="72">
                  <c:v>7.0539091775999996</c:v>
                </c:pt>
                <c:pt idx="73">
                  <c:v>7.1904417472000004</c:v>
                </c:pt>
                <c:pt idx="74">
                  <c:v>7.3275999999999994</c:v>
                </c:pt>
                <c:pt idx="75">
                  <c:v>7.4653686528000014</c:v>
                </c:pt>
                <c:pt idx="76">
                  <c:v>7.6037324223999994</c:v>
                </c:pt>
                <c:pt idx="77">
                  <c:v>7.7426760256000007</c:v>
                </c:pt>
                <c:pt idx="78">
                  <c:v>7.882184179200002</c:v>
                </c:pt>
                <c:pt idx="79">
                  <c:v>8.0222415999999992</c:v>
                </c:pt>
                <c:pt idx="80">
                  <c:v>8.1628330047999995</c:v>
                </c:pt>
                <c:pt idx="81">
                  <c:v>8.3039431103999988</c:v>
                </c:pt>
                <c:pt idx="82">
                  <c:v>8.445556633599999</c:v>
                </c:pt>
                <c:pt idx="83">
                  <c:v>8.5876582911999986</c:v>
                </c:pt>
                <c:pt idx="84">
                  <c:v>8.7302327999999978</c:v>
                </c:pt>
                <c:pt idx="85">
                  <c:v>8.8732648767999986</c:v>
                </c:pt>
                <c:pt idx="86">
                  <c:v>9.0167392383999996</c:v>
                </c:pt>
                <c:pt idx="87">
                  <c:v>9.160640601599999</c:v>
                </c:pt>
                <c:pt idx="88">
                  <c:v>9.304953683199999</c:v>
                </c:pt>
                <c:pt idx="89">
                  <c:v>9.4496631999999998</c:v>
                </c:pt>
                <c:pt idx="90">
                  <c:v>9.5947538687999998</c:v>
                </c:pt>
                <c:pt idx="91">
                  <c:v>9.740210406400001</c:v>
                </c:pt>
                <c:pt idx="92">
                  <c:v>9.8860175296000019</c:v>
                </c:pt>
                <c:pt idx="93">
                  <c:v>10.032159955199999</c:v>
                </c:pt>
                <c:pt idx="94">
                  <c:v>10.1786224</c:v>
                </c:pt>
                <c:pt idx="95">
                  <c:v>10.325389580800001</c:v>
                </c:pt>
                <c:pt idx="96">
                  <c:v>10.4724462144</c:v>
                </c:pt>
                <c:pt idx="97">
                  <c:v>10.619777017599999</c:v>
                </c:pt>
                <c:pt idx="98">
                  <c:v>10.767366707199999</c:v>
                </c:pt>
                <c:pt idx="99">
                  <c:v>10.9152</c:v>
                </c:pt>
                <c:pt idx="100">
                  <c:v>11.0632616128</c:v>
                </c:pt>
                <c:pt idx="101">
                  <c:v>11.211536262400001</c:v>
                </c:pt>
                <c:pt idx="102">
                  <c:v>11.360008665600001</c:v>
                </c:pt>
                <c:pt idx="103">
                  <c:v>11.508663539199999</c:v>
                </c:pt>
                <c:pt idx="104">
                  <c:v>11.657485599999999</c:v>
                </c:pt>
                <c:pt idx="105">
                  <c:v>11.806459564799999</c:v>
                </c:pt>
                <c:pt idx="106">
                  <c:v>11.9555701504</c:v>
                </c:pt>
                <c:pt idx="107">
                  <c:v>12.1048020736</c:v>
                </c:pt>
                <c:pt idx="108">
                  <c:v>12.254140051200002</c:v>
                </c:pt>
                <c:pt idx="109">
                  <c:v>12.4035688</c:v>
                </c:pt>
                <c:pt idx="110">
                  <c:v>12.553073036800003</c:v>
                </c:pt>
                <c:pt idx="111">
                  <c:v>12.702637478400002</c:v>
                </c:pt>
                <c:pt idx="112">
                  <c:v>12.852246841599998</c:v>
                </c:pt>
                <c:pt idx="113">
                  <c:v>13.001885843199998</c:v>
                </c:pt>
                <c:pt idx="114">
                  <c:v>13.1515392</c:v>
                </c:pt>
                <c:pt idx="115">
                  <c:v>13.3011916288</c:v>
                </c:pt>
                <c:pt idx="116">
                  <c:v>13.450827846399998</c:v>
                </c:pt>
                <c:pt idx="117">
                  <c:v>13.600432569599997</c:v>
                </c:pt>
                <c:pt idx="118">
                  <c:v>13.749990515199999</c:v>
                </c:pt>
                <c:pt idx="119">
                  <c:v>13.899486399999999</c:v>
                </c:pt>
                <c:pt idx="120">
                  <c:v>14.0489049408</c:v>
                </c:pt>
                <c:pt idx="121">
                  <c:v>14.1982308544</c:v>
                </c:pt>
                <c:pt idx="122">
                  <c:v>14.347448857599998</c:v>
                </c:pt>
                <c:pt idx="123">
                  <c:v>14.496543667200001</c:v>
                </c:pt>
                <c:pt idx="124">
                  <c:v>14.6455</c:v>
                </c:pt>
                <c:pt idx="125">
                  <c:v>14.794302572800001</c:v>
                </c:pt>
                <c:pt idx="126">
                  <c:v>14.942936102400003</c:v>
                </c:pt>
                <c:pt idx="127">
                  <c:v>15.091385305600001</c:v>
                </c:pt>
                <c:pt idx="128">
                  <c:v>15.239634899200002</c:v>
                </c:pt>
                <c:pt idx="129">
                  <c:v>15.387669600000001</c:v>
                </c:pt>
                <c:pt idx="130">
                  <c:v>15.535474124800002</c:v>
                </c:pt>
                <c:pt idx="131">
                  <c:v>15.6830331904</c:v>
                </c:pt>
                <c:pt idx="132">
                  <c:v>15.830331513600003</c:v>
                </c:pt>
                <c:pt idx="133">
                  <c:v>15.977353811200002</c:v>
                </c:pt>
                <c:pt idx="134">
                  <c:v>16.124084800000002</c:v>
                </c:pt>
                <c:pt idx="135">
                  <c:v>16.270509196800003</c:v>
                </c:pt>
                <c:pt idx="136">
                  <c:v>16.416611718400002</c:v>
                </c:pt>
                <c:pt idx="137">
                  <c:v>16.562377081600001</c:v>
                </c:pt>
                <c:pt idx="138">
                  <c:v>16.7077900032</c:v>
                </c:pt>
                <c:pt idx="139">
                  <c:v>16.852835200000001</c:v>
                </c:pt>
                <c:pt idx="140">
                  <c:v>16.997497388799999</c:v>
                </c:pt>
                <c:pt idx="141">
                  <c:v>17.141761286400001</c:v>
                </c:pt>
                <c:pt idx="142">
                  <c:v>17.2856116096</c:v>
                </c:pt>
                <c:pt idx="143">
                  <c:v>17.4290330752</c:v>
                </c:pt>
                <c:pt idx="144">
                  <c:v>17.5720104</c:v>
                </c:pt>
                <c:pt idx="145">
                  <c:v>17.714528300800001</c:v>
                </c:pt>
                <c:pt idx="146">
                  <c:v>17.856571494400004</c:v>
                </c:pt>
                <c:pt idx="147">
                  <c:v>17.998124697600002</c:v>
                </c:pt>
                <c:pt idx="148">
                  <c:v>18.139172627200001</c:v>
                </c:pt>
                <c:pt idx="149">
                  <c:v>18.279700000000002</c:v>
                </c:pt>
                <c:pt idx="150">
                  <c:v>18.419691532800002</c:v>
                </c:pt>
                <c:pt idx="151">
                  <c:v>18.559131942400004</c:v>
                </c:pt>
                <c:pt idx="152">
                  <c:v>18.698005945600002</c:v>
                </c:pt>
                <c:pt idx="153">
                  <c:v>18.836298259199999</c:v>
                </c:pt>
                <c:pt idx="154">
                  <c:v>18.973993600000004</c:v>
                </c:pt>
                <c:pt idx="155">
                  <c:v>19.1110766848</c:v>
                </c:pt>
                <c:pt idx="156">
                  <c:v>19.247532230400004</c:v>
                </c:pt>
                <c:pt idx="157">
                  <c:v>19.383344953600005</c:v>
                </c:pt>
                <c:pt idx="158">
                  <c:v>19.5184995712</c:v>
                </c:pt>
                <c:pt idx="159">
                  <c:v>19.652980800000005</c:v>
                </c:pt>
                <c:pt idx="160">
                  <c:v>19.786773356800001</c:v>
                </c:pt>
                <c:pt idx="161">
                  <c:v>19.919861958400002</c:v>
                </c:pt>
                <c:pt idx="162">
                  <c:v>20.052231321600001</c:v>
                </c:pt>
                <c:pt idx="163">
                  <c:v>20.183866163200001</c:v>
                </c:pt>
                <c:pt idx="164">
                  <c:v>20.3147512</c:v>
                </c:pt>
                <c:pt idx="165">
                  <c:v>20.444871148800001</c:v>
                </c:pt>
                <c:pt idx="166">
                  <c:v>20.5742107264</c:v>
                </c:pt>
                <c:pt idx="167">
                  <c:v>20.702754649599999</c:v>
                </c:pt>
                <c:pt idx="168">
                  <c:v>20.830487635200004</c:v>
                </c:pt>
                <c:pt idx="169">
                  <c:v>20.957394400000002</c:v>
                </c:pt>
                <c:pt idx="170">
                  <c:v>21.083459660799999</c:v>
                </c:pt>
                <c:pt idx="171">
                  <c:v>21.2086681344</c:v>
                </c:pt>
                <c:pt idx="172">
                  <c:v>21.333004537600004</c:v>
                </c:pt>
                <c:pt idx="173">
                  <c:v>21.456453587200002</c:v>
                </c:pt>
                <c:pt idx="174">
                  <c:v>21.579000000000004</c:v>
                </c:pt>
                <c:pt idx="175">
                  <c:v>21.700628492800003</c:v>
                </c:pt>
                <c:pt idx="176">
                  <c:v>21.821323782400004</c:v>
                </c:pt>
                <c:pt idx="177">
                  <c:v>21.941070585600002</c:v>
                </c:pt>
                <c:pt idx="178">
                  <c:v>22.059853619200002</c:v>
                </c:pt>
                <c:pt idx="179">
                  <c:v>22.177657600000003</c:v>
                </c:pt>
                <c:pt idx="180">
                  <c:v>22.294467244800003</c:v>
                </c:pt>
                <c:pt idx="181">
                  <c:v>22.410267270400002</c:v>
                </c:pt>
                <c:pt idx="182">
                  <c:v>22.525042393600003</c:v>
                </c:pt>
                <c:pt idx="183">
                  <c:v>22.638777331200004</c:v>
                </c:pt>
                <c:pt idx="184">
                  <c:v>22.751456800000003</c:v>
                </c:pt>
                <c:pt idx="185">
                  <c:v>22.863065516800003</c:v>
                </c:pt>
                <c:pt idx="186">
                  <c:v>22.973588198400005</c:v>
                </c:pt>
                <c:pt idx="187">
                  <c:v>23.083009561600004</c:v>
                </c:pt>
                <c:pt idx="188">
                  <c:v>23.1913143232</c:v>
                </c:pt>
                <c:pt idx="189">
                  <c:v>23.2984872</c:v>
                </c:pt>
                <c:pt idx="190">
                  <c:v>23.404512908800001</c:v>
                </c:pt>
                <c:pt idx="191">
                  <c:v>23.509376166400006</c:v>
                </c:pt>
                <c:pt idx="192">
                  <c:v>23.613061689600002</c:v>
                </c:pt>
                <c:pt idx="193">
                  <c:v>23.715554195200003</c:v>
                </c:pt>
                <c:pt idx="194">
                  <c:v>23.816838400000005</c:v>
                </c:pt>
                <c:pt idx="195">
                  <c:v>23.916899020800003</c:v>
                </c:pt>
                <c:pt idx="196">
                  <c:v>24.015720774399998</c:v>
                </c:pt>
                <c:pt idx="197">
                  <c:v>24.113288377600004</c:v>
                </c:pt>
                <c:pt idx="198">
                  <c:v>24.209586547200004</c:v>
                </c:pt>
                <c:pt idx="199">
                  <c:v>24.304600000000004</c:v>
                </c:pt>
                <c:pt idx="200">
                  <c:v>24.3983134528</c:v>
                </c:pt>
                <c:pt idx="201">
                  <c:v>24.490711622400003</c:v>
                </c:pt>
                <c:pt idx="202">
                  <c:v>24.581779225599998</c:v>
                </c:pt>
                <c:pt idx="203">
                  <c:v>24.671500979200005</c:v>
                </c:pt>
                <c:pt idx="204">
                  <c:v>24.759861599999997</c:v>
                </c:pt>
                <c:pt idx="205">
                  <c:v>24.846845804800001</c:v>
                </c:pt>
                <c:pt idx="206">
                  <c:v>24.932438310399998</c:v>
                </c:pt>
                <c:pt idx="207">
                  <c:v>25.016623833600004</c:v>
                </c:pt>
                <c:pt idx="208">
                  <c:v>25.099387091200004</c:v>
                </c:pt>
                <c:pt idx="209">
                  <c:v>25.180712799999998</c:v>
                </c:pt>
                <c:pt idx="210">
                  <c:v>25.260585676800009</c:v>
                </c:pt>
                <c:pt idx="211">
                  <c:v>25.3389904384</c:v>
                </c:pt>
                <c:pt idx="212">
                  <c:v>25.415911801599997</c:v>
                </c:pt>
                <c:pt idx="213">
                  <c:v>25.491334483200003</c:v>
                </c:pt>
                <c:pt idx="214">
                  <c:v>25.565243200000001</c:v>
                </c:pt>
                <c:pt idx="215">
                  <c:v>25.637622668800002</c:v>
                </c:pt>
                <c:pt idx="216">
                  <c:v>25.7084576064</c:v>
                </c:pt>
                <c:pt idx="217">
                  <c:v>25.777732729600007</c:v>
                </c:pt>
                <c:pt idx="218">
                  <c:v>25.845432755200004</c:v>
                </c:pt>
                <c:pt idx="219">
                  <c:v>25.911542399999998</c:v>
                </c:pt>
                <c:pt idx="220">
                  <c:v>25.9760463808</c:v>
                </c:pt>
                <c:pt idx="221">
                  <c:v>26.038929414400009</c:v>
                </c:pt>
                <c:pt idx="222">
                  <c:v>26.100176217600001</c:v>
                </c:pt>
                <c:pt idx="223">
                  <c:v>26.159771507200002</c:v>
                </c:pt>
                <c:pt idx="224">
                  <c:v>26.217699999999997</c:v>
                </c:pt>
                <c:pt idx="225">
                  <c:v>26.273946412800001</c:v>
                </c:pt>
                <c:pt idx="226">
                  <c:v>26.328495462400003</c:v>
                </c:pt>
                <c:pt idx="227">
                  <c:v>26.381331865600007</c:v>
                </c:pt>
                <c:pt idx="228">
                  <c:v>26.432440339200003</c:v>
                </c:pt>
                <c:pt idx="229">
                  <c:v>26.481805600000005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65440"/>
        <c:axId val="59967360"/>
      </c:scatterChart>
      <c:valAx>
        <c:axId val="5996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hauteur cuve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59967360"/>
        <c:crosses val="autoZero"/>
        <c:crossBetween val="midCat"/>
      </c:valAx>
      <c:valAx>
        <c:axId val="5996736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Poids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59965440"/>
        <c:crosses val="autoZero"/>
        <c:crossBetween val="midCat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tonne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Jeanjx calcul volume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'calcul cuveP'!$E$26:$I$26</c:f>
              <c:strCache>
                <c:ptCount val="1"/>
                <c:pt idx="0">
                  <c:v>selon calcul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0.23920334070822877"/>
                  <c:y val="-5.7256822635870216E-2"/>
                </c:manualLayout>
              </c:layout>
              <c:numFmt formatCode="General" sourceLinked="0"/>
            </c:trendlineLbl>
          </c:trendline>
          <c:xVal>
            <c:numRef>
              <c:f>'calcul cuveP'!$D$28:$D$257</c:f>
              <c:numCache>
                <c:formatCode>0.00</c:formatCode>
                <c:ptCount val="23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</c:numCache>
            </c:numRef>
          </c:xVal>
          <c:yVal>
            <c:numRef>
              <c:f>'calcul cuveP'!$G$28:$G$257</c:f>
              <c:numCache>
                <c:formatCode>0.000</c:formatCode>
                <c:ptCount val="230"/>
                <c:pt idx="0">
                  <c:v>1.036994183426943E-2</c:v>
                </c:pt>
                <c:pt idx="1">
                  <c:v>2.9452544828066425E-2</c:v>
                </c:pt>
                <c:pt idx="2">
                  <c:v>5.4261236381865321E-2</c:v>
                </c:pt>
                <c:pt idx="3">
                  <c:v>8.3720106205251318E-2</c:v>
                </c:pt>
                <c:pt idx="4">
                  <c:v>0.11720196804600408</c:v>
                </c:pt>
                <c:pt idx="5">
                  <c:v>0.15427996358759219</c:v>
                </c:pt>
                <c:pt idx="6">
                  <c:v>0.1946379536099089</c:v>
                </c:pt>
                <c:pt idx="7">
                  <c:v>0.23802878760211127</c:v>
                </c:pt>
                <c:pt idx="8">
                  <c:v>0.28425180414177154</c:v>
                </c:pt>
                <c:pt idx="9">
                  <c:v>0.3331394603083741</c:v>
                </c:pt>
                <c:pt idx="10">
                  <c:v>0.38454881024404125</c:v>
                </c:pt>
                <c:pt idx="11">
                  <c:v>0.43835577867092601</c:v>
                </c:pt>
                <c:pt idx="12">
                  <c:v>0.49445114905999266</c:v>
                </c:pt>
                <c:pt idx="13">
                  <c:v>0.5527376569294461</c:v>
                </c:pt>
                <c:pt idx="14">
                  <c:v>0.61312782457379666</c:v>
                </c:pt>
                <c:pt idx="15">
                  <c:v>0.67554231005214549</c:v>
                </c:pt>
                <c:pt idx="16">
                  <c:v>0.73990862302869087</c:v>
                </c:pt>
                <c:pt idx="17">
                  <c:v>0.80616010867681653</c:v>
                </c:pt>
                <c:pt idx="18">
                  <c:v>0.87423513157929955</c:v>
                </c:pt>
                <c:pt idx="19">
                  <c:v>0.94407641158138456</c:v>
                </c:pt>
                <c:pt idx="20">
                  <c:v>1.015630476962935</c:v>
                </c:pt>
                <c:pt idx="21">
                  <c:v>1.088847209491741</c:v>
                </c:pt>
                <c:pt idx="22">
                  <c:v>1.1636794623605866</c:v>
                </c:pt>
                <c:pt idx="23">
                  <c:v>1.2400827366071989</c:v>
                </c:pt>
                <c:pt idx="24">
                  <c:v>1.3180149049525116</c:v>
                </c:pt>
                <c:pt idx="25">
                  <c:v>1.3974359744516278</c:v>
                </c:pt>
                <c:pt idx="26">
                  <c:v>1.4783078811894717</c:v>
                </c:pt>
                <c:pt idx="27">
                  <c:v>1.5605943116438845</c:v>
                </c:pt>
                <c:pt idx="28">
                  <c:v>1.6442605464037732</c:v>
                </c:pt>
                <c:pt idx="29">
                  <c:v>1.7292733227539678</c:v>
                </c:pt>
                <c:pt idx="30">
                  <c:v>1.8156007132824998</c:v>
                </c:pt>
                <c:pt idx="31">
                  <c:v>1.9032120181738823</c:v>
                </c:pt>
                <c:pt idx="32">
                  <c:v>1.9920776692560249</c:v>
                </c:pt>
                <c:pt idx="33">
                  <c:v>2.0821691441922132</c:v>
                </c:pt>
                <c:pt idx="34">
                  <c:v>2.173458889471179</c:v>
                </c:pt>
                <c:pt idx="35">
                  <c:v>2.2659202510609173</c:v>
                </c:pt>
                <c:pt idx="36">
                  <c:v>2.3595274117659688</c:v>
                </c:pt>
                <c:pt idx="37">
                  <c:v>2.4542553344711981</c:v>
                </c:pt>
                <c:pt idx="38">
                  <c:v>2.550079710573752</c:v>
                </c:pt>
                <c:pt idx="39">
                  <c:v>2.6469769130036904</c:v>
                </c:pt>
                <c:pt idx="40">
                  <c:v>2.7449239533164245</c:v>
                </c:pt>
                <c:pt idx="41">
                  <c:v>2.8438984424096487</c:v>
                </c:pt>
                <c:pt idx="42">
                  <c:v>2.9438785544760964</c:v>
                </c:pt>
                <c:pt idx="43">
                  <c:v>3.0448429938533246</c:v>
                </c:pt>
                <c:pt idx="44">
                  <c:v>3.1467709644740736</c:v>
                </c:pt>
                <c:pt idx="45">
                  <c:v>3.2496421416570866</c:v>
                </c:pt>
                <c:pt idx="46">
                  <c:v>3.3534366460093548</c:v>
                </c:pt>
                <c:pt idx="47">
                  <c:v>3.4581350192375928</c:v>
                </c:pt>
                <c:pt idx="48">
                  <c:v>3.563718201689924</c:v>
                </c:pt>
                <c:pt idx="49">
                  <c:v>3.6701675114688221</c:v>
                </c:pt>
                <c:pt idx="50">
                  <c:v>3.7774646249738666</c:v>
                </c:pt>
                <c:pt idx="51">
                  <c:v>3.8855915587480787</c:v>
                </c:pt>
                <c:pt idx="52">
                  <c:v>3.99453065251496</c:v>
                </c:pt>
                <c:pt idx="53">
                  <c:v>4.1042645533050379</c:v>
                </c:pt>
                <c:pt idx="54">
                  <c:v>4.214776200581019</c:v>
                </c:pt>
                <c:pt idx="55">
                  <c:v>4.3260488122797192</c:v>
                </c:pt>
                <c:pt idx="56">
                  <c:v>4.438065871696927</c:v>
                </c:pt>
                <c:pt idx="57">
                  <c:v>4.5508111151485169</c:v>
                </c:pt>
                <c:pt idx="58">
                  <c:v>4.66426852034735</c:v>
                </c:pt>
                <c:pt idx="59">
                  <c:v>4.7784222954411781</c:v>
                </c:pt>
                <c:pt idx="60">
                  <c:v>4.8932568686617399</c:v>
                </c:pt>
                <c:pt idx="61">
                  <c:v>5.0087568785396837</c:v>
                </c:pt>
                <c:pt idx="62">
                  <c:v>5.1249071646439903</c:v>
                </c:pt>
                <c:pt idx="63">
                  <c:v>5.2416927588081048</c:v>
                </c:pt>
                <c:pt idx="64">
                  <c:v>5.359098876808269</c:v>
                </c:pt>
                <c:pt idx="65">
                  <c:v>5.4771109104623719</c:v>
                </c:pt>
                <c:pt idx="66">
                  <c:v>5.595714420120304</c:v>
                </c:pt>
                <c:pt idx="67">
                  <c:v>5.7148951275191298</c:v>
                </c:pt>
                <c:pt idx="68">
                  <c:v>5.8346389089785449</c:v>
                </c:pt>
                <c:pt idx="69">
                  <c:v>5.9549317889139726</c:v>
                </c:pt>
                <c:pt idx="70">
                  <c:v>6.0757599336464798</c:v>
                </c:pt>
                <c:pt idx="71">
                  <c:v>6.1971096454901895</c:v>
                </c:pt>
                <c:pt idx="72">
                  <c:v>6.318967357099412</c:v>
                </c:pt>
                <c:pt idx="73">
                  <c:v>6.4413196260589398</c:v>
                </c:pt>
                <c:pt idx="74">
                  <c:v>6.5641531297022109</c:v>
                </c:pt>
                <c:pt idx="75">
                  <c:v>6.6874546601431399</c:v>
                </c:pt>
                <c:pt idx="76">
                  <c:v>6.8112111195083678</c:v>
                </c:pt>
                <c:pt idx="77">
                  <c:v>6.935409515357664</c:v>
                </c:pt>
                <c:pt idx="78">
                  <c:v>7.0600369562809977</c:v>
                </c:pt>
                <c:pt idx="79">
                  <c:v>7.1850806476616009</c:v>
                </c:pt>
                <c:pt idx="80">
                  <c:v>7.3105278875950246</c:v>
                </c:pt>
                <c:pt idx="81">
                  <c:v>7.436366062954856</c:v>
                </c:pt>
                <c:pt idx="82">
                  <c:v>7.5625826455963603</c:v>
                </c:pt>
                <c:pt idx="83">
                  <c:v>7.6891651886898247</c:v>
                </c:pt>
                <c:pt idx="84">
                  <c:v>7.8161013231759506</c:v>
                </c:pt>
                <c:pt idx="85">
                  <c:v>7.9433787543360488</c:v>
                </c:pt>
                <c:pt idx="86">
                  <c:v>8.0709852584702197</c:v>
                </c:pt>
                <c:pt idx="87">
                  <c:v>8.198908679677162</c:v>
                </c:pt>
                <c:pt idx="88">
                  <c:v>8.327136926729521</c:v>
                </c:pt>
                <c:pt idx="89">
                  <c:v>8.4556579700391108</c:v>
                </c:pt>
                <c:pt idx="90">
                  <c:v>8.5844598387065982</c:v>
                </c:pt>
                <c:pt idx="91">
                  <c:v>8.713530617650548</c:v>
                </c:pt>
                <c:pt idx="92">
                  <c:v>8.8428584448109966</c:v>
                </c:pt>
                <c:pt idx="93">
                  <c:v>8.9724315084229431</c:v>
                </c:pt>
                <c:pt idx="94">
                  <c:v>9.1022380443554134</c:v>
                </c:pt>
                <c:pt idx="95">
                  <c:v>9.2322663335119035</c:v>
                </c:pt>
                <c:pt idx="96">
                  <c:v>9.3625046992882606</c:v>
                </c:pt>
                <c:pt idx="97">
                  <c:v>9.4929415050842021</c:v>
                </c:pt>
                <c:pt idx="98">
                  <c:v>9.6235651518648471</c:v>
                </c:pt>
                <c:pt idx="99">
                  <c:v>9.7543640757687822</c:v>
                </c:pt>
                <c:pt idx="100">
                  <c:v>9.8853267457593237</c:v>
                </c:pt>
                <c:pt idx="101">
                  <c:v>10.016441661315763</c:v>
                </c:pt>
                <c:pt idx="102">
                  <c:v>10.147697350161522</c:v>
                </c:pt>
                <c:pt idx="103">
                  <c:v>10.279082366026186</c:v>
                </c:pt>
                <c:pt idx="104">
                  <c:v>10.410585286438579</c:v>
                </c:pt>
                <c:pt idx="105">
                  <c:v>10.542194710548031</c:v>
                </c:pt>
                <c:pt idx="106">
                  <c:v>10.673899256971129</c:v>
                </c:pt>
                <c:pt idx="107">
                  <c:v>10.80568756166131</c:v>
                </c:pt>
                <c:pt idx="108">
                  <c:v>10.937548275798692</c:v>
                </c:pt>
                <c:pt idx="109">
                  <c:v>11.069470063697608</c:v>
                </c:pt>
                <c:pt idx="110">
                  <c:v>11.201441600729359</c:v>
                </c:pt>
                <c:pt idx="111">
                  <c:v>11.33345157125774</c:v>
                </c:pt>
                <c:pt idx="112">
                  <c:v>11.465488666584935</c:v>
                </c:pt>
                <c:pt idx="113">
                  <c:v>11.597541582905386</c:v>
                </c:pt>
                <c:pt idx="114">
                  <c:v>11.729599019265272</c:v>
                </c:pt>
                <c:pt idx="115">
                  <c:v>11.861649675525282</c:v>
                </c:pt>
                <c:pt idx="116">
                  <c:v>11.993682250324303</c:v>
                </c:pt>
                <c:pt idx="117">
                  <c:v>12.125685439041707</c:v>
                </c:pt>
                <c:pt idx="118">
                  <c:v>12.25764793175591</c:v>
                </c:pt>
                <c:pt idx="119">
                  <c:v>12.389558411196834</c:v>
                </c:pt>
                <c:pt idx="120">
                  <c:v>12.521405550689924</c:v>
                </c:pt>
                <c:pt idx="121">
                  <c:v>12.653178012089295</c:v>
                </c:pt>
                <c:pt idx="122">
                  <c:v>12.784864443697659</c:v>
                </c:pt>
                <c:pt idx="123">
                  <c:v>12.91645347817051</c:v>
                </c:pt>
                <c:pt idx="124">
                  <c:v>13.047933730402107</c:v>
                </c:pt>
                <c:pt idx="125">
                  <c:v>13.179293795390716</c:v>
                </c:pt>
                <c:pt idx="126">
                  <c:v>13.310522246080474</c:v>
                </c:pt>
                <c:pt idx="127">
                  <c:v>13.44160763117724</c:v>
                </c:pt>
                <c:pt idx="128">
                  <c:v>13.572538472935689</c:v>
                </c:pt>
                <c:pt idx="129">
                  <c:v>13.703303264914801</c:v>
                </c:pt>
                <c:pt idx="130">
                  <c:v>13.833890469698883</c:v>
                </c:pt>
                <c:pt idx="131">
                  <c:v>13.964288516581064</c:v>
                </c:pt>
                <c:pt idx="132">
                  <c:v>14.094485799206172</c:v>
                </c:pt>
                <c:pt idx="133">
                  <c:v>14.224470673169783</c:v>
                </c:pt>
                <c:pt idx="134">
                  <c:v>14.354231453570016</c:v>
                </c:pt>
                <c:pt idx="135">
                  <c:v>14.483756412508617</c:v>
                </c:pt>
                <c:pt idx="136">
                  <c:v>14.613033776537684</c:v>
                </c:pt>
                <c:pt idx="137">
                  <c:v>14.742051724048132</c:v>
                </c:pt>
                <c:pt idx="138">
                  <c:v>14.870798382596</c:v>
                </c:pt>
                <c:pt idx="139">
                  <c:v>14.999261826162304</c:v>
                </c:pt>
                <c:pt idx="140">
                  <c:v>15.127430072342083</c:v>
                </c:pt>
                <c:pt idx="141">
                  <c:v>15.255291079457974</c:v>
                </c:pt>
                <c:pt idx="142">
                  <c:v>15.382832743593404</c:v>
                </c:pt>
                <c:pt idx="143">
                  <c:v>15.510042895540305</c:v>
                </c:pt>
                <c:pt idx="144">
                  <c:v>15.636909297655794</c:v>
                </c:pt>
                <c:pt idx="145">
                  <c:v>15.763419640622168</c:v>
                </c:pt>
                <c:pt idx="146">
                  <c:v>15.889561540103999</c:v>
                </c:pt>
                <c:pt idx="147">
                  <c:v>16.015322533295947</c:v>
                </c:pt>
                <c:pt idx="148">
                  <c:v>16.1406900753543</c:v>
                </c:pt>
                <c:pt idx="149">
                  <c:v>16.265651535705047</c:v>
                </c:pt>
                <c:pt idx="150">
                  <c:v>16.39019419422057</c:v>
                </c:pt>
                <c:pt idx="151">
                  <c:v>16.514305237256789</c:v>
                </c:pt>
                <c:pt idx="152">
                  <c:v>16.637971753541745</c:v>
                </c:pt>
                <c:pt idx="153">
                  <c:v>16.761180729906314</c:v>
                </c:pt>
                <c:pt idx="154">
                  <c:v>16.883919046846813</c:v>
                </c:pt>
                <c:pt idx="155">
                  <c:v>17.006173473908706</c:v>
                </c:pt>
                <c:pt idx="156">
                  <c:v>17.127930664879802</c:v>
                </c:pt>
                <c:pt idx="157">
                  <c:v>17.249177152780419</c:v>
                </c:pt>
                <c:pt idx="158">
                  <c:v>17.369899344637158</c:v>
                </c:pt>
                <c:pt idx="159">
                  <c:v>17.490083516025834</c:v>
                </c:pt>
                <c:pt idx="160">
                  <c:v>17.609715805368005</c:v>
                </c:pt>
                <c:pt idx="161">
                  <c:v>17.728782207964361</c:v>
                </c:pt>
                <c:pt idx="162">
                  <c:v>17.847268569746877</c:v>
                </c:pt>
                <c:pt idx="163">
                  <c:v>17.965160580730103</c:v>
                </c:pt>
                <c:pt idx="164">
                  <c:v>18.082443768140422</c:v>
                </c:pt>
                <c:pt idx="165">
                  <c:v>18.199103489200294</c:v>
                </c:pt>
                <c:pt idx="166">
                  <c:v>18.315124923542513</c:v>
                </c:pt>
                <c:pt idx="167">
                  <c:v>18.430493065227367</c:v>
                </c:pt>
                <c:pt idx="168">
                  <c:v>18.545192714333137</c:v>
                </c:pt>
                <c:pt idx="169">
                  <c:v>18.659208468087751</c:v>
                </c:pt>
                <c:pt idx="170">
                  <c:v>18.772524711506442</c:v>
                </c:pt>
                <c:pt idx="171">
                  <c:v>18.885125607496946</c:v>
                </c:pt>
                <c:pt idx="172">
                  <c:v>18.99699508639009</c:v>
                </c:pt>
                <c:pt idx="173">
                  <c:v>19.108116834849657</c:v>
                </c:pt>
                <c:pt idx="174">
                  <c:v>19.218474284110695</c:v>
                </c:pt>
                <c:pt idx="175">
                  <c:v>19.328050597490368</c:v>
                </c:pt>
                <c:pt idx="176">
                  <c:v>19.436828657109825</c:v>
                </c:pt>
                <c:pt idx="177">
                  <c:v>19.544791049758899</c:v>
                </c:pt>
                <c:pt idx="178">
                  <c:v>19.651920051828363</c:v>
                </c:pt>
                <c:pt idx="179">
                  <c:v>19.758197613226169</c:v>
                </c:pt>
                <c:pt idx="180">
                  <c:v>19.863605340184773</c:v>
                </c:pt>
                <c:pt idx="181">
                  <c:v>19.968124476856204</c:v>
                </c:pt>
                <c:pt idx="182">
                  <c:v>20.071735885579407</c:v>
                </c:pt>
                <c:pt idx="183">
                  <c:v>20.174420025690779</c:v>
                </c:pt>
                <c:pt idx="184">
                  <c:v>20.276156930733123</c:v>
                </c:pt>
                <c:pt idx="185">
                  <c:v>20.376926183900295</c:v>
                </c:pt>
                <c:pt idx="186">
                  <c:v>20.47670689153415</c:v>
                </c:pt>
                <c:pt idx="187">
                  <c:v>20.575477654466507</c:v>
                </c:pt>
                <c:pt idx="188">
                  <c:v>20.673216536971307</c:v>
                </c:pt>
                <c:pt idx="189">
                  <c:v>20.769901033059924</c:v>
                </c:pt>
                <c:pt idx="190">
                  <c:v>20.865508029815405</c:v>
                </c:pt>
                <c:pt idx="191">
                  <c:v>20.960013767417276</c:v>
                </c:pt>
                <c:pt idx="192">
                  <c:v>21.053393795457485</c:v>
                </c:pt>
                <c:pt idx="193">
                  <c:v>21.1456229250871</c:v>
                </c:pt>
                <c:pt idx="194">
                  <c:v>21.236675176461475</c:v>
                </c:pt>
                <c:pt idx="195">
                  <c:v>21.326523720866074</c:v>
                </c:pt>
                <c:pt idx="196">
                  <c:v>21.415140816802662</c:v>
                </c:pt>
                <c:pt idx="197">
                  <c:v>21.502497739192222</c:v>
                </c:pt>
                <c:pt idx="198">
                  <c:v>21.588564700702364</c:v>
                </c:pt>
                <c:pt idx="199">
                  <c:v>21.673310764025668</c:v>
                </c:pt>
                <c:pt idx="200">
                  <c:v>21.756703743713889</c:v>
                </c:pt>
                <c:pt idx="201">
                  <c:v>21.838710095900296</c:v>
                </c:pt>
                <c:pt idx="202">
                  <c:v>21.919294793903934</c:v>
                </c:pt>
                <c:pt idx="203">
                  <c:v>21.998421187287128</c:v>
                </c:pt>
                <c:pt idx="204">
                  <c:v>22.076050841405113</c:v>
                </c:pt>
                <c:pt idx="205">
                  <c:v>22.152143353810779</c:v>
                </c:pt>
                <c:pt idx="206">
                  <c:v>22.226656143010768</c:v>
                </c:pt>
                <c:pt idx="207">
                  <c:v>22.299544203946773</c:v>
                </c:pt>
                <c:pt idx="208">
                  <c:v>22.370759823106969</c:v>
                </c:pt>
                <c:pt idx="209">
                  <c:v>22.440252244226738</c:v>
                </c:pt>
                <c:pt idx="210">
                  <c:v>22.507967272927011</c:v>
                </c:pt>
                <c:pt idx="211">
                  <c:v>22.573846805086092</c:v>
                </c:pt>
                <c:pt idx="212">
                  <c:v>22.637828258830364</c:v>
                </c:pt>
                <c:pt idx="213">
                  <c:v>22.699843883124252</c:v>
                </c:pt>
                <c:pt idx="214">
                  <c:v>22.759819906040587</c:v>
                </c:pt>
                <c:pt idx="215">
                  <c:v>22.817675471292713</c:v>
                </c:pt>
                <c:pt idx="216">
                  <c:v>22.873321289845144</c:v>
                </c:pt>
                <c:pt idx="217">
                  <c:v>22.926657899833035</c:v>
                </c:pt>
                <c:pt idx="218">
                  <c:v>22.977573374505806</c:v>
                </c:pt>
                <c:pt idx="219">
                  <c:v>23.025940229415781</c:v>
                </c:pt>
                <c:pt idx="220">
                  <c:v>23.071611127171941</c:v>
                </c:pt>
                <c:pt idx="221">
                  <c:v>23.114412699636031</c:v>
                </c:pt>
                <c:pt idx="222">
                  <c:v>23.154136266656888</c:v>
                </c:pt>
                <c:pt idx="223">
                  <c:v>23.190523091634962</c:v>
                </c:pt>
                <c:pt idx="224">
                  <c:v>23.223239149453939</c:v>
                </c:pt>
                <c:pt idx="225">
                  <c:v>23.251827176943692</c:v>
                </c:pt>
                <c:pt idx="226">
                  <c:v>23.275599609550937</c:v>
                </c:pt>
                <c:pt idx="227">
                  <c:v>23.293317613521396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34880"/>
        <c:axId val="109122688"/>
      </c:scatterChart>
      <c:valAx>
        <c:axId val="112634880"/>
        <c:scaling>
          <c:orientation val="minMax"/>
        </c:scaling>
        <c:delete val="0"/>
        <c:axPos val="b"/>
        <c:title>
          <c:layout/>
          <c:overlay val="0"/>
        </c:title>
        <c:numFmt formatCode="0.00" sourceLinked="1"/>
        <c:majorTickMark val="out"/>
        <c:minorTickMark val="none"/>
        <c:tickLblPos val="nextTo"/>
        <c:crossAx val="109122688"/>
        <c:crosses val="autoZero"/>
        <c:crossBetween val="midCat"/>
      </c:valAx>
      <c:valAx>
        <c:axId val="109122688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M3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12634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22</xdr:col>
      <xdr:colOff>609156</xdr:colOff>
      <xdr:row>70</xdr:row>
      <xdr:rowOff>113267</xdr:rowOff>
    </xdr:to>
    <xdr:grpSp>
      <xdr:nvGrpSpPr>
        <xdr:cNvPr id="15" name="Groupe 14"/>
        <xdr:cNvGrpSpPr/>
      </xdr:nvGrpSpPr>
      <xdr:grpSpPr>
        <a:xfrm>
          <a:off x="0" y="381000"/>
          <a:ext cx="14849031" cy="13448267"/>
          <a:chOff x="0" y="381000"/>
          <a:chExt cx="14849031" cy="13448267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5725" y="5248275"/>
            <a:ext cx="6916840" cy="3428657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8915400"/>
            <a:ext cx="5219048" cy="904762"/>
          </a:xfrm>
          <a:prstGeom prst="rect">
            <a:avLst/>
          </a:prstGeom>
        </xdr:spPr>
      </xdr:pic>
      <xdr:grpSp>
        <xdr:nvGrpSpPr>
          <xdr:cNvPr id="14" name="Groupe 13"/>
          <xdr:cNvGrpSpPr/>
        </xdr:nvGrpSpPr>
        <xdr:grpSpPr>
          <a:xfrm>
            <a:off x="5705475" y="381000"/>
            <a:ext cx="6771429" cy="4761905"/>
            <a:chOff x="5705475" y="381000"/>
            <a:chExt cx="6771429" cy="4761905"/>
          </a:xfrm>
        </xdr:grpSpPr>
        <xdr:pic>
          <xdr:nvPicPr>
            <xdr:cNvPr id="2" name="Image 1"/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705475" y="381000"/>
              <a:ext cx="6771429" cy="4761905"/>
            </a:xfrm>
            <a:prstGeom prst="rect">
              <a:avLst/>
            </a:prstGeom>
          </xdr:spPr>
        </xdr:pic>
        <xdr:sp macro="" textlink="">
          <xdr:nvSpPr>
            <xdr:cNvPr id="6" name="ZoneTexte 5"/>
            <xdr:cNvSpPr txBox="1"/>
          </xdr:nvSpPr>
          <xdr:spPr>
            <a:xfrm>
              <a:off x="8420100" y="390525"/>
              <a:ext cx="1076325" cy="3619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2400"/>
                <a:t>LTC</a:t>
              </a:r>
            </a:p>
          </xdr:txBody>
        </xdr:sp>
      </xdr:grpSp>
      <xdr:pic>
        <xdr:nvPicPr>
          <xdr:cNvPr id="7" name="Image 6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953250" y="5562600"/>
            <a:ext cx="7390477" cy="8266667"/>
          </a:xfrm>
          <a:prstGeom prst="rect">
            <a:avLst/>
          </a:prstGeom>
        </xdr:spPr>
      </xdr:pic>
      <xdr:pic>
        <xdr:nvPicPr>
          <xdr:cNvPr id="8" name="Image 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105650" y="5619750"/>
            <a:ext cx="7742815" cy="1971429"/>
          </a:xfrm>
          <a:prstGeom prst="rect">
            <a:avLst/>
          </a:prstGeom>
        </xdr:spPr>
      </xdr:pic>
      <xdr:pic>
        <xdr:nvPicPr>
          <xdr:cNvPr id="9" name="Image 8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220575" y="7077075"/>
            <a:ext cx="2628456" cy="2742857"/>
          </a:xfrm>
          <a:prstGeom prst="rect">
            <a:avLst/>
          </a:prstGeom>
        </xdr:spPr>
      </xdr:pic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2401551" y="5152394"/>
            <a:ext cx="1619250" cy="733905"/>
          </a:xfrm>
          <a:prstGeom prst="rect">
            <a:avLst/>
          </a:prstGeom>
        </xdr:spPr>
      </xdr:pic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952500" y="9886950"/>
            <a:ext cx="2485714" cy="136190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761568</xdr:colOff>
      <xdr:row>278</xdr:row>
      <xdr:rowOff>17930</xdr:rowOff>
    </xdr:from>
    <xdr:to>
      <xdr:col>7</xdr:col>
      <xdr:colOff>1346948</xdr:colOff>
      <xdr:row>303</xdr:row>
      <xdr:rowOff>152401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574861</xdr:colOff>
      <xdr:row>278</xdr:row>
      <xdr:rowOff>61632</xdr:rowOff>
    </xdr:from>
    <xdr:to>
      <xdr:col>18</xdr:col>
      <xdr:colOff>68355</xdr:colOff>
      <xdr:row>294</xdr:row>
      <xdr:rowOff>154082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612961</xdr:colOff>
      <xdr:row>296</xdr:row>
      <xdr:rowOff>151040</xdr:rowOff>
    </xdr:from>
    <xdr:to>
      <xdr:col>24</xdr:col>
      <xdr:colOff>481693</xdr:colOff>
      <xdr:row>315</xdr:row>
      <xdr:rowOff>72599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1657350</xdr:colOff>
      <xdr:row>277</xdr:row>
      <xdr:rowOff>28575</xdr:rowOff>
    </xdr:from>
    <xdr:to>
      <xdr:col>6</xdr:col>
      <xdr:colOff>190500</xdr:colOff>
      <xdr:row>279</xdr:row>
      <xdr:rowOff>47625</xdr:rowOff>
    </xdr:to>
    <xdr:cxnSp macro="">
      <xdr:nvCxnSpPr>
        <xdr:cNvPr id="5" name="Connecteur droit avec flèche 4"/>
        <xdr:cNvCxnSpPr/>
      </xdr:nvCxnSpPr>
      <xdr:spPr>
        <a:xfrm flipH="1">
          <a:off x="4572000" y="52797075"/>
          <a:ext cx="190500" cy="400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1343025</xdr:colOff>
      <xdr:row>276</xdr:row>
      <xdr:rowOff>190500</xdr:rowOff>
    </xdr:from>
    <xdr:to>
      <xdr:col>9</xdr:col>
      <xdr:colOff>409575</xdr:colOff>
      <xdr:row>278</xdr:row>
      <xdr:rowOff>95250</xdr:rowOff>
    </xdr:to>
    <xdr:cxnSp macro="">
      <xdr:nvCxnSpPr>
        <xdr:cNvPr id="6" name="Connecteur en angle 5"/>
        <xdr:cNvCxnSpPr/>
      </xdr:nvCxnSpPr>
      <xdr:spPr>
        <a:xfrm flipV="1">
          <a:off x="6096000" y="52768500"/>
          <a:ext cx="1171575" cy="285750"/>
        </a:xfrm>
        <a:prstGeom prst="bentConnector3">
          <a:avLst>
            <a:gd name="adj1" fmla="val 10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930090</xdr:colOff>
      <xdr:row>305</xdr:row>
      <xdr:rowOff>1119</xdr:rowOff>
    </xdr:from>
    <xdr:to>
      <xdr:col>14</xdr:col>
      <xdr:colOff>224119</xdr:colOff>
      <xdr:row>344</xdr:row>
      <xdr:rowOff>179294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764930</xdr:colOff>
      <xdr:row>277</xdr:row>
      <xdr:rowOff>141755</xdr:rowOff>
    </xdr:from>
    <xdr:to>
      <xdr:col>7</xdr:col>
      <xdr:colOff>1350310</xdr:colOff>
      <xdr:row>303</xdr:row>
      <xdr:rowOff>85726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720539</xdr:colOff>
      <xdr:row>278</xdr:row>
      <xdr:rowOff>84044</xdr:rowOff>
    </xdr:from>
    <xdr:to>
      <xdr:col>18</xdr:col>
      <xdr:colOff>214033</xdr:colOff>
      <xdr:row>294</xdr:row>
      <xdr:rowOff>176494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587748</xdr:colOff>
      <xdr:row>284</xdr:row>
      <xdr:rowOff>17690</xdr:rowOff>
    </xdr:from>
    <xdr:to>
      <xdr:col>24</xdr:col>
      <xdr:colOff>456480</xdr:colOff>
      <xdr:row>302</xdr:row>
      <xdr:rowOff>129749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1893794</xdr:colOff>
      <xdr:row>277</xdr:row>
      <xdr:rowOff>28575</xdr:rowOff>
    </xdr:from>
    <xdr:to>
      <xdr:col>6</xdr:col>
      <xdr:colOff>190500</xdr:colOff>
      <xdr:row>281</xdr:row>
      <xdr:rowOff>22412</xdr:rowOff>
    </xdr:to>
    <xdr:cxnSp macro="">
      <xdr:nvCxnSpPr>
        <xdr:cNvPr id="5" name="Connecteur droit avec flèche 4"/>
        <xdr:cNvCxnSpPr/>
      </xdr:nvCxnSpPr>
      <xdr:spPr>
        <a:xfrm flipH="1">
          <a:off x="7194176" y="54298663"/>
          <a:ext cx="235324" cy="7558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1322294</xdr:colOff>
      <xdr:row>277</xdr:row>
      <xdr:rowOff>22412</xdr:rowOff>
    </xdr:from>
    <xdr:to>
      <xdr:col>9</xdr:col>
      <xdr:colOff>381000</xdr:colOff>
      <xdr:row>279</xdr:row>
      <xdr:rowOff>179294</xdr:rowOff>
    </xdr:to>
    <xdr:cxnSp macro="">
      <xdr:nvCxnSpPr>
        <xdr:cNvPr id="6" name="Connecteur en angle 5"/>
        <xdr:cNvCxnSpPr/>
      </xdr:nvCxnSpPr>
      <xdr:spPr>
        <a:xfrm flipV="1">
          <a:off x="10410265" y="54292500"/>
          <a:ext cx="2958353" cy="537882"/>
        </a:xfrm>
        <a:prstGeom prst="bentConnector3">
          <a:avLst>
            <a:gd name="adj1" fmla="val 10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1397680</xdr:colOff>
      <xdr:row>306</xdr:row>
      <xdr:rowOff>50936</xdr:rowOff>
    </xdr:from>
    <xdr:to>
      <xdr:col>16</xdr:col>
      <xdr:colOff>667056</xdr:colOff>
      <xdr:row>346</xdr:row>
      <xdr:rowOff>38611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761568</xdr:colOff>
      <xdr:row>278</xdr:row>
      <xdr:rowOff>17930</xdr:rowOff>
    </xdr:from>
    <xdr:to>
      <xdr:col>7</xdr:col>
      <xdr:colOff>1346948</xdr:colOff>
      <xdr:row>303</xdr:row>
      <xdr:rowOff>152401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278</xdr:row>
      <xdr:rowOff>50426</xdr:rowOff>
    </xdr:from>
    <xdr:to>
      <xdr:col>17</xdr:col>
      <xdr:colOff>617444</xdr:colOff>
      <xdr:row>294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755836</xdr:colOff>
      <xdr:row>279</xdr:row>
      <xdr:rowOff>17690</xdr:rowOff>
    </xdr:from>
    <xdr:to>
      <xdr:col>24</xdr:col>
      <xdr:colOff>624568</xdr:colOff>
      <xdr:row>297</xdr:row>
      <xdr:rowOff>129749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1657350</xdr:colOff>
      <xdr:row>277</xdr:row>
      <xdr:rowOff>28575</xdr:rowOff>
    </xdr:from>
    <xdr:to>
      <xdr:col>6</xdr:col>
      <xdr:colOff>190500</xdr:colOff>
      <xdr:row>279</xdr:row>
      <xdr:rowOff>47625</xdr:rowOff>
    </xdr:to>
    <xdr:cxnSp macro="">
      <xdr:nvCxnSpPr>
        <xdr:cNvPr id="5" name="Connecteur droit avec flèche 4"/>
        <xdr:cNvCxnSpPr/>
      </xdr:nvCxnSpPr>
      <xdr:spPr>
        <a:xfrm flipH="1">
          <a:off x="6838950" y="57702450"/>
          <a:ext cx="466725" cy="400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1343025</xdr:colOff>
      <xdr:row>276</xdr:row>
      <xdr:rowOff>190500</xdr:rowOff>
    </xdr:from>
    <xdr:to>
      <xdr:col>9</xdr:col>
      <xdr:colOff>409575</xdr:colOff>
      <xdr:row>278</xdr:row>
      <xdr:rowOff>95250</xdr:rowOff>
    </xdr:to>
    <xdr:cxnSp macro="">
      <xdr:nvCxnSpPr>
        <xdr:cNvPr id="6" name="Connecteur en angle 5"/>
        <xdr:cNvCxnSpPr/>
      </xdr:nvCxnSpPr>
      <xdr:spPr>
        <a:xfrm flipV="1">
          <a:off x="10306050" y="57654825"/>
          <a:ext cx="2971800" cy="304800"/>
        </a:xfrm>
        <a:prstGeom prst="bentConnector3">
          <a:avLst>
            <a:gd name="adj1" fmla="val 10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307</xdr:row>
      <xdr:rowOff>0</xdr:rowOff>
    </xdr:from>
    <xdr:to>
      <xdr:col>17</xdr:col>
      <xdr:colOff>449916</xdr:colOff>
      <xdr:row>346</xdr:row>
      <xdr:rowOff>178175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761568</xdr:colOff>
      <xdr:row>278</xdr:row>
      <xdr:rowOff>17930</xdr:rowOff>
    </xdr:from>
    <xdr:to>
      <xdr:col>7</xdr:col>
      <xdr:colOff>1346948</xdr:colOff>
      <xdr:row>303</xdr:row>
      <xdr:rowOff>152401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278</xdr:row>
      <xdr:rowOff>50426</xdr:rowOff>
    </xdr:from>
    <xdr:to>
      <xdr:col>17</xdr:col>
      <xdr:colOff>617444</xdr:colOff>
      <xdr:row>294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755836</xdr:colOff>
      <xdr:row>279</xdr:row>
      <xdr:rowOff>17690</xdr:rowOff>
    </xdr:from>
    <xdr:to>
      <xdr:col>24</xdr:col>
      <xdr:colOff>624568</xdr:colOff>
      <xdr:row>297</xdr:row>
      <xdr:rowOff>129749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1657350</xdr:colOff>
      <xdr:row>277</xdr:row>
      <xdr:rowOff>28575</xdr:rowOff>
    </xdr:from>
    <xdr:to>
      <xdr:col>6</xdr:col>
      <xdr:colOff>190500</xdr:colOff>
      <xdr:row>279</xdr:row>
      <xdr:rowOff>47625</xdr:rowOff>
    </xdr:to>
    <xdr:cxnSp macro="">
      <xdr:nvCxnSpPr>
        <xdr:cNvPr id="5" name="Connecteur droit avec flèche 4"/>
        <xdr:cNvCxnSpPr/>
      </xdr:nvCxnSpPr>
      <xdr:spPr>
        <a:xfrm flipH="1">
          <a:off x="6838950" y="57702450"/>
          <a:ext cx="466725" cy="400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1343025</xdr:colOff>
      <xdr:row>276</xdr:row>
      <xdr:rowOff>190500</xdr:rowOff>
    </xdr:from>
    <xdr:to>
      <xdr:col>9</xdr:col>
      <xdr:colOff>409575</xdr:colOff>
      <xdr:row>278</xdr:row>
      <xdr:rowOff>95250</xdr:rowOff>
    </xdr:to>
    <xdr:cxnSp macro="">
      <xdr:nvCxnSpPr>
        <xdr:cNvPr id="6" name="Connecteur en angle 5"/>
        <xdr:cNvCxnSpPr/>
      </xdr:nvCxnSpPr>
      <xdr:spPr>
        <a:xfrm flipV="1">
          <a:off x="10306050" y="57654825"/>
          <a:ext cx="2971800" cy="304800"/>
        </a:xfrm>
        <a:prstGeom prst="bentConnector3">
          <a:avLst>
            <a:gd name="adj1" fmla="val 10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1343025</xdr:colOff>
      <xdr:row>310</xdr:row>
      <xdr:rowOff>142875</xdr:rowOff>
    </xdr:from>
    <xdr:to>
      <xdr:col>12</xdr:col>
      <xdr:colOff>11766</xdr:colOff>
      <xdr:row>350</xdr:row>
      <xdr:rowOff>130550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3"/>
  <sheetViews>
    <sheetView tabSelected="1" workbookViewId="0">
      <selection activeCell="Y25" sqref="Y25"/>
    </sheetView>
  </sheetViews>
  <sheetFormatPr baseColWidth="10" defaultColWidth="9.140625" defaultRowHeight="15" x14ac:dyDescent="0.25"/>
  <cols>
    <col min="1" max="1" width="14.85546875" bestFit="1" customWidth="1"/>
    <col min="2" max="2" width="10.5703125" customWidth="1"/>
    <col min="3" max="3" width="7.28515625" customWidth="1"/>
    <col min="4" max="4" width="10.28515625" customWidth="1"/>
    <col min="5" max="5" width="9" bestFit="1" customWidth="1"/>
    <col min="6" max="6" width="9.85546875" bestFit="1" customWidth="1"/>
    <col min="7" max="7" width="14.5703125" bestFit="1" customWidth="1"/>
    <col min="23" max="23" width="26.7109375" bestFit="1" customWidth="1"/>
    <col min="24" max="24" width="6.85546875" bestFit="1" customWidth="1"/>
    <col min="25" max="25" width="5" bestFit="1" customWidth="1"/>
    <col min="26" max="26" width="7.5703125" bestFit="1" customWidth="1"/>
  </cols>
  <sheetData>
    <row r="2" spans="1:26" x14ac:dyDescent="0.25">
      <c r="A2" s="184" t="s">
        <v>76</v>
      </c>
      <c r="B2" s="184"/>
      <c r="C2" s="184"/>
      <c r="D2" s="184"/>
      <c r="E2" s="184"/>
      <c r="F2" s="184"/>
      <c r="G2" s="184"/>
    </row>
    <row r="3" spans="1:26" ht="45" x14ac:dyDescent="0.25">
      <c r="A3" s="90" t="s">
        <v>59</v>
      </c>
      <c r="B3" s="91" t="s">
        <v>90</v>
      </c>
      <c r="C3" s="92" t="s">
        <v>58</v>
      </c>
      <c r="D3" s="92" t="s">
        <v>57</v>
      </c>
      <c r="E3" s="90" t="s">
        <v>75</v>
      </c>
      <c r="F3" s="93" t="s">
        <v>91</v>
      </c>
      <c r="G3" s="91" t="s">
        <v>92</v>
      </c>
    </row>
    <row r="4" spans="1:26" x14ac:dyDescent="0.25">
      <c r="A4" s="7" t="s">
        <v>48</v>
      </c>
      <c r="B4" s="16">
        <v>2500</v>
      </c>
      <c r="C4" s="13">
        <v>5100</v>
      </c>
      <c r="D4" s="88">
        <v>6063</v>
      </c>
      <c r="E4" s="88">
        <v>479</v>
      </c>
      <c r="F4" s="88">
        <v>6</v>
      </c>
      <c r="G4" s="88">
        <v>479</v>
      </c>
    </row>
    <row r="5" spans="1:26" x14ac:dyDescent="0.25">
      <c r="A5" s="7" t="s">
        <v>109</v>
      </c>
      <c r="B5" s="16">
        <v>2300</v>
      </c>
      <c r="C5" s="88">
        <v>5740</v>
      </c>
      <c r="D5" s="89">
        <v>6640</v>
      </c>
      <c r="E5" s="89">
        <v>450</v>
      </c>
      <c r="F5" s="88">
        <v>6</v>
      </c>
      <c r="G5" s="88">
        <v>440</v>
      </c>
    </row>
    <row r="6" spans="1:26" x14ac:dyDescent="0.25">
      <c r="A6" s="7" t="s">
        <v>110</v>
      </c>
      <c r="B6" s="89">
        <v>2300</v>
      </c>
      <c r="C6" s="89">
        <v>5080</v>
      </c>
      <c r="D6" s="88">
        <v>5965</v>
      </c>
      <c r="E6" s="88">
        <v>440</v>
      </c>
      <c r="F6" s="88">
        <v>6</v>
      </c>
      <c r="G6" s="88">
        <v>440</v>
      </c>
    </row>
    <row r="7" spans="1:26" x14ac:dyDescent="0.25">
      <c r="A7" s="7" t="s">
        <v>44</v>
      </c>
      <c r="B7" s="89">
        <v>2500</v>
      </c>
      <c r="C7" s="88">
        <v>5780</v>
      </c>
      <c r="D7" s="89">
        <v>6580</v>
      </c>
      <c r="E7" s="89">
        <v>400</v>
      </c>
      <c r="F7" s="88">
        <v>6</v>
      </c>
      <c r="G7" s="88">
        <v>481</v>
      </c>
      <c r="Y7" t="s">
        <v>93</v>
      </c>
      <c r="Z7" t="s">
        <v>94</v>
      </c>
    </row>
    <row r="8" spans="1:26" x14ac:dyDescent="0.25">
      <c r="A8" s="7" t="s">
        <v>112</v>
      </c>
      <c r="B8" s="89">
        <v>2800</v>
      </c>
      <c r="C8" s="89">
        <v>5200</v>
      </c>
      <c r="D8" s="88">
        <v>6276</v>
      </c>
      <c r="E8" s="88"/>
      <c r="F8" s="89">
        <v>9</v>
      </c>
      <c r="G8" s="88"/>
      <c r="W8" t="s">
        <v>95</v>
      </c>
      <c r="X8" t="s">
        <v>96</v>
      </c>
    </row>
    <row r="9" spans="1:26" x14ac:dyDescent="0.25">
      <c r="A9" s="7" t="s">
        <v>111</v>
      </c>
      <c r="B9" s="89">
        <v>3200</v>
      </c>
      <c r="C9" s="89">
        <v>8500</v>
      </c>
      <c r="D9" s="89">
        <v>9826</v>
      </c>
      <c r="E9" s="88"/>
      <c r="F9" s="89">
        <v>6</v>
      </c>
      <c r="G9" s="88"/>
      <c r="W9" t="s">
        <v>97</v>
      </c>
      <c r="X9" t="s">
        <v>98</v>
      </c>
      <c r="Y9" t="s">
        <v>99</v>
      </c>
      <c r="Z9" t="s">
        <v>98</v>
      </c>
    </row>
    <row r="10" spans="1:26" x14ac:dyDescent="0.25">
      <c r="A10" s="7"/>
      <c r="B10" s="7"/>
      <c r="C10" s="7"/>
      <c r="D10" s="7"/>
      <c r="E10" s="7"/>
      <c r="F10" s="7"/>
      <c r="G10" s="7"/>
      <c r="W10" t="s">
        <v>100</v>
      </c>
      <c r="X10" t="s">
        <v>101</v>
      </c>
      <c r="Y10" t="s">
        <v>102</v>
      </c>
      <c r="Z10" t="s">
        <v>103</v>
      </c>
    </row>
    <row r="11" spans="1:26" x14ac:dyDescent="0.25">
      <c r="A11" s="24" t="s">
        <v>19</v>
      </c>
      <c r="W11" t="s">
        <v>104</v>
      </c>
    </row>
    <row r="12" spans="1:26" x14ac:dyDescent="0.25">
      <c r="A12" s="21" t="s">
        <v>77</v>
      </c>
      <c r="W12" t="s">
        <v>29</v>
      </c>
    </row>
    <row r="13" spans="1:26" x14ac:dyDescent="0.25">
      <c r="A13" s="23" t="s">
        <v>17</v>
      </c>
      <c r="W13" t="s">
        <v>105</v>
      </c>
      <c r="X13" t="s">
        <v>106</v>
      </c>
      <c r="Y13" t="s">
        <v>107</v>
      </c>
    </row>
  </sheetData>
  <mergeCells count="1">
    <mergeCell ref="A2:G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5"/>
  <sheetViews>
    <sheetView zoomScaleNormal="100" workbookViewId="0">
      <selection activeCell="E8" sqref="E8"/>
    </sheetView>
  </sheetViews>
  <sheetFormatPr baseColWidth="10" defaultRowHeight="15" x14ac:dyDescent="0.25"/>
  <cols>
    <col min="3" max="3" width="27.28515625" bestFit="1" customWidth="1"/>
    <col min="4" max="4" width="5.140625" bestFit="1" customWidth="1"/>
    <col min="5" max="5" width="22.42578125" bestFit="1" customWidth="1"/>
    <col min="6" max="6" width="29" bestFit="1" customWidth="1"/>
    <col min="7" max="7" width="27.7109375" bestFit="1" customWidth="1"/>
    <col min="8" max="8" width="46.5703125" bestFit="1" customWidth="1"/>
    <col min="9" max="9" width="12" bestFit="1" customWidth="1"/>
    <col min="10" max="10" width="12.7109375" bestFit="1" customWidth="1"/>
    <col min="11" max="11" width="13.7109375" bestFit="1" customWidth="1"/>
    <col min="13" max="20" width="11.42578125" customWidth="1"/>
    <col min="21" max="21" width="12" bestFit="1" customWidth="1"/>
    <col min="22" max="25" width="11.42578125" customWidth="1"/>
    <col min="28" max="28" width="26.7109375" bestFit="1" customWidth="1"/>
    <col min="29" max="29" width="33.28515625" bestFit="1" customWidth="1"/>
    <col min="30" max="31" width="32.7109375" bestFit="1" customWidth="1"/>
    <col min="32" max="33" width="34.42578125" bestFit="1" customWidth="1"/>
    <col min="34" max="34" width="31.85546875" customWidth="1"/>
  </cols>
  <sheetData>
    <row r="1" spans="1:37" ht="15" customHeight="1" x14ac:dyDescent="0.25">
      <c r="A1" s="193" t="s">
        <v>82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4"/>
    </row>
    <row r="2" spans="1:37" x14ac:dyDescent="0.25">
      <c r="A2" s="182"/>
      <c r="B2" s="182"/>
      <c r="C2" s="182"/>
      <c r="D2" s="1"/>
      <c r="G2" s="187" t="s">
        <v>61</v>
      </c>
      <c r="H2" s="188"/>
      <c r="I2" s="188"/>
      <c r="J2" s="189"/>
      <c r="K2" s="1"/>
      <c r="L2" s="1"/>
      <c r="M2" s="1"/>
      <c r="N2" s="1"/>
      <c r="O2" s="1"/>
      <c r="P2" s="1"/>
      <c r="Q2" s="1"/>
      <c r="R2" s="1"/>
      <c r="S2" s="1"/>
      <c r="T2" s="2"/>
      <c r="Y2" s="3"/>
      <c r="AB2" s="198"/>
      <c r="AC2" s="198"/>
      <c r="AD2" s="198"/>
      <c r="AE2" s="198"/>
      <c r="AF2" s="198"/>
      <c r="AG2" s="198"/>
      <c r="AH2" s="198"/>
    </row>
    <row r="3" spans="1:37" x14ac:dyDescent="0.25">
      <c r="B3" s="182"/>
      <c r="C3" s="182"/>
      <c r="D3" s="2"/>
      <c r="G3" s="180" t="s">
        <v>0</v>
      </c>
      <c r="H3" s="180" t="s">
        <v>1</v>
      </c>
      <c r="I3" s="199" t="s">
        <v>62</v>
      </c>
      <c r="J3" s="200"/>
      <c r="K3" s="1"/>
      <c r="L3" s="1"/>
      <c r="M3" s="1"/>
      <c r="N3" s="1"/>
      <c r="P3" s="1"/>
      <c r="Q3" s="1"/>
      <c r="R3" s="1"/>
      <c r="S3" s="1"/>
      <c r="T3" s="2"/>
      <c r="Y3" s="3"/>
      <c r="AB3" s="201"/>
      <c r="AC3" s="198"/>
      <c r="AD3" s="198"/>
      <c r="AE3" s="198"/>
      <c r="AF3" s="202"/>
      <c r="AG3" s="179"/>
      <c r="AH3" s="179"/>
    </row>
    <row r="4" spans="1:37" x14ac:dyDescent="0.25">
      <c r="C4" s="195" t="s">
        <v>2</v>
      </c>
      <c r="D4" s="196"/>
      <c r="E4" s="197"/>
      <c r="F4" s="1"/>
      <c r="G4" s="4" t="s">
        <v>3</v>
      </c>
      <c r="H4" s="5" t="s">
        <v>52</v>
      </c>
      <c r="I4" s="81">
        <f>PI()*E8^2/4 * E7</f>
        <v>24.794811416705244</v>
      </c>
      <c r="J4" s="177">
        <f>PI()*(E8/2)^2*E7</f>
        <v>24.794811416705244</v>
      </c>
      <c r="K4" s="2"/>
      <c r="L4" s="1"/>
      <c r="M4" s="1"/>
      <c r="N4" s="1"/>
      <c r="P4" s="1"/>
      <c r="Q4" s="1"/>
      <c r="R4" s="1"/>
      <c r="S4" s="1"/>
      <c r="T4" s="2"/>
      <c r="Y4" s="3"/>
      <c r="AB4" s="201"/>
      <c r="AC4" s="181"/>
      <c r="AD4" s="181"/>
      <c r="AE4" s="181"/>
      <c r="AF4" s="202"/>
      <c r="AG4" s="181"/>
      <c r="AH4" s="181"/>
    </row>
    <row r="5" spans="1:37" x14ac:dyDescent="0.25">
      <c r="C5" s="6"/>
      <c r="D5" s="7" t="s">
        <v>4</v>
      </c>
      <c r="E5" s="7" t="s">
        <v>5</v>
      </c>
      <c r="F5" s="1"/>
      <c r="G5" s="8" t="s">
        <v>6</v>
      </c>
      <c r="H5" s="9" t="s">
        <v>7</v>
      </c>
      <c r="I5" s="185">
        <f>4/3* PI()*(E8/2)^2*E12</f>
        <v>3.1059608130957215</v>
      </c>
      <c r="J5" s="186"/>
      <c r="K5" s="1"/>
      <c r="L5" s="1"/>
      <c r="M5" s="1"/>
      <c r="N5" s="1"/>
      <c r="O5" s="1"/>
      <c r="P5" s="1"/>
      <c r="Q5" s="1"/>
      <c r="R5" s="1"/>
      <c r="S5" s="1"/>
      <c r="T5" s="2"/>
      <c r="Y5" s="3"/>
      <c r="AB5" s="181"/>
      <c r="AC5" s="181"/>
      <c r="AD5" s="181"/>
      <c r="AE5" s="181"/>
      <c r="AF5" s="181"/>
      <c r="AG5" s="181"/>
      <c r="AH5" s="181"/>
    </row>
    <row r="6" spans="1:37" x14ac:dyDescent="0.25">
      <c r="C6" s="6" t="s">
        <v>57</v>
      </c>
      <c r="D6" s="140">
        <f>D7+D11*2</f>
        <v>6058.2892090146661</v>
      </c>
      <c r="E6" s="10">
        <f>D6/1000</f>
        <v>6.0582892090146663</v>
      </c>
      <c r="F6" s="1"/>
      <c r="G6" s="8" t="s">
        <v>63</v>
      </c>
      <c r="H6" s="9" t="s">
        <v>8</v>
      </c>
      <c r="I6" s="82">
        <f>I4+I5</f>
        <v>27.900772229800964</v>
      </c>
      <c r="J6" s="11">
        <f>J4+I5</f>
        <v>27.900772229800964</v>
      </c>
      <c r="K6" s="1"/>
      <c r="L6" s="1"/>
      <c r="M6" s="1"/>
      <c r="N6" s="1"/>
      <c r="O6" s="1"/>
      <c r="P6" s="1"/>
      <c r="Q6" s="1"/>
      <c r="R6" s="1"/>
      <c r="S6" s="1"/>
      <c r="T6" s="2"/>
      <c r="Y6" s="3"/>
      <c r="AB6" s="181"/>
      <c r="AC6" s="181"/>
      <c r="AD6" s="181"/>
      <c r="AE6" s="181"/>
      <c r="AF6" s="181"/>
      <c r="AG6" s="181"/>
      <c r="AH6" s="181"/>
    </row>
    <row r="7" spans="1:37" x14ac:dyDescent="0.25">
      <c r="C7" s="6" t="s">
        <v>58</v>
      </c>
      <c r="D7" s="139">
        <v>5100</v>
      </c>
      <c r="E7" s="10">
        <f>D7/1000</f>
        <v>5.0999999999999996</v>
      </c>
      <c r="K7" s="1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3"/>
      <c r="Z7" s="174"/>
      <c r="AA7" s="174"/>
      <c r="AB7" s="174"/>
      <c r="AC7" s="174"/>
      <c r="AD7" s="181"/>
      <c r="AE7" s="181"/>
      <c r="AF7" s="181"/>
      <c r="AG7" s="181"/>
      <c r="AH7" s="181"/>
    </row>
    <row r="8" spans="1:37" x14ac:dyDescent="0.25">
      <c r="C8" s="15" t="s">
        <v>64</v>
      </c>
      <c r="D8" s="16">
        <v>2500</v>
      </c>
      <c r="E8" s="10">
        <f>D8/1000-E9*2</f>
        <v>2.488</v>
      </c>
      <c r="F8">
        <f>D8/2/1000-E9</f>
        <v>1.244</v>
      </c>
      <c r="G8" s="14" t="s">
        <v>9</v>
      </c>
      <c r="H8" s="178" t="s">
        <v>60</v>
      </c>
      <c r="I8" s="124">
        <v>2.5</v>
      </c>
      <c r="K8" s="12"/>
      <c r="L8" s="1"/>
      <c r="M8" s="1"/>
      <c r="N8" s="1"/>
      <c r="O8" s="1"/>
      <c r="P8" s="1"/>
      <c r="Q8" s="1"/>
      <c r="R8" s="1"/>
      <c r="S8" s="1"/>
      <c r="T8" s="2"/>
      <c r="Y8" s="3"/>
      <c r="AB8" s="181"/>
      <c r="AC8" s="181"/>
      <c r="AE8" s="181"/>
      <c r="AF8" s="181"/>
      <c r="AG8" s="181"/>
      <c r="AH8" s="181"/>
    </row>
    <row r="9" spans="1:37" x14ac:dyDescent="0.25">
      <c r="B9" s="1"/>
      <c r="C9" s="17" t="s">
        <v>65</v>
      </c>
      <c r="D9" s="18">
        <v>6</v>
      </c>
      <c r="E9" s="10">
        <f>D9/1000</f>
        <v>6.0000000000000001E-3</v>
      </c>
      <c r="G9" s="187" t="s">
        <v>10</v>
      </c>
      <c r="H9" s="188"/>
      <c r="I9" s="189"/>
      <c r="K9" s="12"/>
      <c r="L9" s="1"/>
      <c r="M9" s="1"/>
      <c r="N9" s="1"/>
      <c r="Y9" s="3"/>
      <c r="AB9" s="181"/>
      <c r="AC9" s="181"/>
      <c r="AD9" s="181"/>
      <c r="AE9" s="181"/>
      <c r="AF9" s="181"/>
      <c r="AG9" s="181"/>
      <c r="AH9" s="181"/>
    </row>
    <row r="10" spans="1:37" x14ac:dyDescent="0.25">
      <c r="C10" s="19" t="s">
        <v>66</v>
      </c>
      <c r="D10" s="141">
        <f>D7+2*(1000*I23)</f>
        <v>5180</v>
      </c>
      <c r="E10" s="10">
        <f>D10/1000</f>
        <v>5.18</v>
      </c>
      <c r="F10" s="12"/>
      <c r="G10" s="180" t="s">
        <v>0</v>
      </c>
      <c r="H10" s="180" t="s">
        <v>1</v>
      </c>
      <c r="I10" s="180" t="s">
        <v>11</v>
      </c>
      <c r="K10" s="1"/>
      <c r="L10" s="1"/>
      <c r="M10" s="1"/>
      <c r="N10" s="182"/>
      <c r="Y10" s="3"/>
      <c r="AA10" s="2"/>
      <c r="AB10" s="181"/>
      <c r="AC10" s="181"/>
      <c r="AD10" s="181"/>
      <c r="AE10" s="181"/>
      <c r="AF10" s="181"/>
      <c r="AG10" s="181"/>
      <c r="AH10" s="181"/>
      <c r="AI10" s="2"/>
      <c r="AJ10" s="2"/>
      <c r="AK10" s="2"/>
    </row>
    <row r="11" spans="1:37" x14ac:dyDescent="0.25">
      <c r="B11" s="2"/>
      <c r="C11" s="6" t="s">
        <v>56</v>
      </c>
      <c r="D11" s="140">
        <f>I21*1000</f>
        <v>479.14460450733287</v>
      </c>
      <c r="E11" s="10">
        <f>D11/1000</f>
        <v>0.47914460450733287</v>
      </c>
      <c r="G11" s="125" t="s">
        <v>12</v>
      </c>
      <c r="H11" s="126" t="s">
        <v>13</v>
      </c>
      <c r="I11" s="127" t="e">
        <f xml:space="preserve"> E$10*(F8)^2*(ACOS(1-I8/(F8)) - (1-I8/(F8))*SIN(ACOS(1-I8/(F8))))</f>
        <v>#NUM!</v>
      </c>
      <c r="J11" s="120"/>
      <c r="K11" s="121"/>
      <c r="L11" s="1"/>
      <c r="M11" s="1"/>
      <c r="N11" s="20"/>
      <c r="Y11" s="3"/>
      <c r="AA11" s="2"/>
      <c r="AB11" s="181"/>
      <c r="AC11" s="181"/>
      <c r="AD11" s="181"/>
      <c r="AE11" s="181"/>
      <c r="AF11" s="181"/>
      <c r="AG11" s="181"/>
      <c r="AH11" s="181"/>
      <c r="AI11" s="2"/>
      <c r="AJ11" s="2"/>
      <c r="AK11" s="2"/>
    </row>
    <row r="12" spans="1:37" x14ac:dyDescent="0.25">
      <c r="C12" s="15" t="s">
        <v>67</v>
      </c>
      <c r="E12" s="222">
        <f>I21</f>
        <v>0.47914460450733287</v>
      </c>
      <c r="F12" s="2"/>
      <c r="G12" s="130" t="s">
        <v>14</v>
      </c>
      <c r="H12" s="130" t="s">
        <v>15</v>
      </c>
      <c r="I12" s="131">
        <f>(PI()*I$21*I8^2*(1-(I8/(1.5*E8))))</f>
        <v>3.1057433562061005</v>
      </c>
      <c r="J12" s="120"/>
      <c r="K12" s="121" t="s">
        <v>32</v>
      </c>
      <c r="L12" s="1"/>
      <c r="M12" s="1"/>
      <c r="N12" s="182"/>
      <c r="S12" s="1"/>
      <c r="T12" s="2"/>
      <c r="Y12" s="3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C13" s="138" t="s">
        <v>54</v>
      </c>
      <c r="F13" s="2"/>
      <c r="G13" s="22" t="s">
        <v>68</v>
      </c>
      <c r="H13" s="22" t="s">
        <v>16</v>
      </c>
      <c r="I13" s="122" t="e">
        <f>I11+I12</f>
        <v>#NUM!</v>
      </c>
      <c r="J13" s="120"/>
      <c r="K13" s="121">
        <f>-3.1835*(I8)^3+11.407*(I8)^2+2.0763*(I8)-0.254</f>
        <v>26.488312500000003</v>
      </c>
      <c r="L13" s="1"/>
      <c r="M13" s="1"/>
      <c r="N13" s="1"/>
      <c r="P13" s="153">
        <f>-2*(I8)^3+6.82*(I8)^2+5*(I8)-0.18</f>
        <v>23.695</v>
      </c>
      <c r="Q13" s="1"/>
      <c r="R13" s="71"/>
      <c r="S13" s="71"/>
      <c r="T13" s="71"/>
      <c r="Y13" s="3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C14" s="137" t="s">
        <v>69</v>
      </c>
      <c r="F14" s="2"/>
      <c r="G14" s="180" t="s">
        <v>70</v>
      </c>
      <c r="H14" s="180" t="s">
        <v>18</v>
      </c>
      <c r="I14" s="123" t="e">
        <f>I13*1000</f>
        <v>#NUM!</v>
      </c>
      <c r="J14" s="120"/>
      <c r="K14" s="121">
        <f>K13*1000</f>
        <v>26488.312500000004</v>
      </c>
      <c r="L14" s="1"/>
      <c r="P14" s="148">
        <f>P13*1000</f>
        <v>23695</v>
      </c>
      <c r="Q14" s="1"/>
      <c r="R14" s="71"/>
      <c r="S14" s="71"/>
      <c r="T14" s="71"/>
      <c r="Y14" s="3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C15" s="24" t="s">
        <v>19</v>
      </c>
      <c r="F15" s="2"/>
      <c r="G15" s="180" t="s">
        <v>71</v>
      </c>
      <c r="H15" s="180" t="s">
        <v>20</v>
      </c>
      <c r="I15" s="123" t="e">
        <f>I14*D17</f>
        <v>#NUM!</v>
      </c>
      <c r="J15" s="120"/>
      <c r="K15" s="121">
        <f>K14*$D$17</f>
        <v>21720.416250000002</v>
      </c>
      <c r="L15" s="1"/>
      <c r="P15" s="148">
        <f>P14*$D$17</f>
        <v>19429.899999999998</v>
      </c>
      <c r="Q15" s="1"/>
      <c r="R15" s="71"/>
      <c r="S15" s="71"/>
      <c r="T15" s="71"/>
      <c r="Y15" s="3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F16" s="25"/>
      <c r="L16" s="1"/>
      <c r="M16" s="1"/>
      <c r="S16" s="27"/>
      <c r="T16" s="182"/>
      <c r="Y16" s="3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C17" s="30" t="s">
        <v>21</v>
      </c>
      <c r="D17" s="29">
        <v>0.82</v>
      </c>
      <c r="F17" s="28"/>
      <c r="G17" s="187" t="s">
        <v>22</v>
      </c>
      <c r="H17" s="188"/>
      <c r="I17" s="189"/>
      <c r="L17" s="1"/>
      <c r="M17" s="1"/>
      <c r="N17" s="1"/>
      <c r="O17" s="27"/>
      <c r="R17" s="27"/>
      <c r="S17" s="27"/>
      <c r="T17" s="182"/>
      <c r="Y17" s="3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5.75" customHeight="1" x14ac:dyDescent="0.25">
      <c r="D18" s="28"/>
      <c r="G18" s="180" t="s">
        <v>0</v>
      </c>
      <c r="H18" s="180" t="s">
        <v>1</v>
      </c>
      <c r="I18" s="180" t="s">
        <v>62</v>
      </c>
      <c r="K18" s="1"/>
      <c r="L18" s="1"/>
      <c r="M18" s="1"/>
      <c r="N18" s="1"/>
      <c r="O18" s="209"/>
      <c r="P18" s="209"/>
      <c r="Q18" s="209"/>
      <c r="R18" s="209"/>
      <c r="T18" s="182"/>
      <c r="Y18" s="3"/>
      <c r="AA18" s="2"/>
      <c r="AB18" s="12"/>
      <c r="AC18" s="73"/>
      <c r="AD18" s="73"/>
      <c r="AE18" s="2"/>
      <c r="AF18" s="2"/>
      <c r="AG18" s="2"/>
      <c r="AH18" s="2"/>
      <c r="AI18" s="2"/>
      <c r="AJ18" s="2"/>
      <c r="AK18" s="2"/>
    </row>
    <row r="19" spans="1:37" x14ac:dyDescent="0.25">
      <c r="A19" s="25"/>
      <c r="B19" s="25"/>
      <c r="C19" s="25" t="s">
        <v>87</v>
      </c>
      <c r="D19" s="28"/>
      <c r="G19" s="180" t="s">
        <v>23</v>
      </c>
      <c r="H19" s="180" t="s">
        <v>24</v>
      </c>
      <c r="I19" s="32">
        <f>E8</f>
        <v>2.488</v>
      </c>
      <c r="K19" s="1"/>
      <c r="L19" s="1"/>
      <c r="M19" s="1"/>
      <c r="N19" s="1"/>
      <c r="S19" s="33"/>
      <c r="T19" s="182"/>
      <c r="Y19" s="3"/>
      <c r="AA19" s="2"/>
      <c r="AB19" s="74"/>
      <c r="AC19" s="73"/>
      <c r="AD19" s="73"/>
      <c r="AE19" s="2"/>
      <c r="AF19" s="2"/>
      <c r="AG19" s="2"/>
      <c r="AH19" s="2"/>
      <c r="AI19" s="2"/>
      <c r="AJ19" s="2"/>
      <c r="AK19" s="2"/>
    </row>
    <row r="20" spans="1:37" ht="15.75" thickBot="1" x14ac:dyDescent="0.3">
      <c r="A20" s="28"/>
      <c r="B20" s="28"/>
      <c r="D20" s="28"/>
      <c r="G20" s="180" t="s">
        <v>25</v>
      </c>
      <c r="H20" s="180" t="s">
        <v>26</v>
      </c>
      <c r="I20" s="32">
        <f>0.1*I19</f>
        <v>0.24880000000000002</v>
      </c>
      <c r="L20" s="1"/>
      <c r="M20" s="1"/>
      <c r="N20" s="1"/>
      <c r="T20" s="182"/>
      <c r="Y20" s="3"/>
      <c r="AA20" s="2"/>
      <c r="AB20" s="2"/>
      <c r="AC20" s="2"/>
      <c r="AD20" s="2"/>
      <c r="AE20" s="2"/>
      <c r="AF20" s="2"/>
      <c r="AG20" s="2"/>
      <c r="AH20" s="58"/>
      <c r="AI20" s="58"/>
      <c r="AJ20" s="2"/>
      <c r="AK20" s="2"/>
    </row>
    <row r="21" spans="1:37" ht="16.5" thickTop="1" thickBot="1" x14ac:dyDescent="0.3">
      <c r="A21" s="28"/>
      <c r="B21" s="28"/>
      <c r="D21" s="28"/>
      <c r="E21" s="34" t="s">
        <v>55</v>
      </c>
      <c r="G21" s="180" t="s">
        <v>72</v>
      </c>
      <c r="H21" s="180" t="s">
        <v>27</v>
      </c>
      <c r="I21" s="32">
        <f>I19-(SQRT(ABS(((I19-I20)^2)-((I22-I20)^2))))</f>
        <v>0.47914460450733287</v>
      </c>
      <c r="L21" s="1"/>
      <c r="M21" s="35"/>
      <c r="N21" s="1"/>
      <c r="P21" s="176"/>
      <c r="T21" s="37"/>
      <c r="Y21" s="3"/>
      <c r="AA21" s="2"/>
      <c r="AB21" s="74"/>
      <c r="AC21" s="74"/>
      <c r="AD21" s="74"/>
      <c r="AE21" s="74"/>
      <c r="AF21" s="74"/>
      <c r="AG21" s="74"/>
      <c r="AH21" s="58"/>
      <c r="AI21" s="58"/>
      <c r="AJ21" s="2"/>
      <c r="AK21" s="2"/>
    </row>
    <row r="22" spans="1:37" ht="15.75" thickTop="1" x14ac:dyDescent="0.25">
      <c r="D22" s="28"/>
      <c r="G22" s="180" t="s">
        <v>28</v>
      </c>
      <c r="H22" s="180" t="s">
        <v>29</v>
      </c>
      <c r="I22" s="32">
        <f>(I19-2*E9)/2</f>
        <v>1.238</v>
      </c>
      <c r="M22" s="1"/>
      <c r="N22" s="1"/>
      <c r="O22" s="182"/>
      <c r="P22" s="182"/>
      <c r="Q22" s="182"/>
      <c r="R22" s="37"/>
      <c r="S22" s="37"/>
      <c r="T22" s="37"/>
      <c r="Y22" s="3"/>
      <c r="AA22" s="2"/>
      <c r="AB22" s="179"/>
      <c r="AC22" s="179"/>
      <c r="AD22" s="61"/>
      <c r="AE22" s="61"/>
      <c r="AF22" s="179"/>
      <c r="AG22" s="61"/>
      <c r="AH22" s="61"/>
      <c r="AI22" s="61"/>
      <c r="AJ22" s="2"/>
      <c r="AK22" s="2"/>
    </row>
    <row r="23" spans="1:37" x14ac:dyDescent="0.25">
      <c r="G23" s="180" t="s">
        <v>30</v>
      </c>
      <c r="H23" s="180" t="s">
        <v>31</v>
      </c>
      <c r="I23" s="32">
        <f>IF(E9=0.008,50,40)/1000</f>
        <v>0.04</v>
      </c>
      <c r="M23" s="1"/>
      <c r="N23" s="1"/>
      <c r="O23" s="1"/>
      <c r="P23" s="1"/>
      <c r="Q23" s="1"/>
      <c r="R23" s="1"/>
      <c r="S23" s="1"/>
      <c r="T23" s="1"/>
      <c r="Y23" s="3"/>
      <c r="AA23" s="2"/>
      <c r="AB23" s="75"/>
      <c r="AC23" s="75"/>
      <c r="AD23" s="179"/>
      <c r="AE23" s="179"/>
      <c r="AF23" s="75"/>
      <c r="AG23" s="61"/>
      <c r="AH23" s="61"/>
      <c r="AI23" s="61"/>
      <c r="AJ23" s="2"/>
      <c r="AK23" s="2"/>
    </row>
    <row r="24" spans="1:37" x14ac:dyDescent="0.25">
      <c r="D24" s="28"/>
      <c r="E24" s="38"/>
      <c r="F24" s="38"/>
      <c r="G24" s="182"/>
      <c r="M24" s="1"/>
      <c r="N24" s="1"/>
      <c r="P24" s="182"/>
      <c r="Q24" s="1"/>
      <c r="R24" s="1"/>
      <c r="S24" s="1"/>
      <c r="T24" s="2"/>
      <c r="U24" s="2"/>
      <c r="V24" s="2"/>
      <c r="W24" s="1"/>
      <c r="X24" s="1"/>
      <c r="Y24" s="3"/>
      <c r="AA24" s="2"/>
      <c r="AB24" s="59"/>
      <c r="AC24" s="179"/>
      <c r="AD24" s="179"/>
      <c r="AE24" s="179"/>
      <c r="AF24" s="179"/>
      <c r="AG24" s="62"/>
      <c r="AH24" s="62"/>
      <c r="AI24" s="62"/>
      <c r="AJ24" s="2"/>
      <c r="AK24" s="2"/>
    </row>
    <row r="25" spans="1:37" ht="20.25" x14ac:dyDescent="0.3">
      <c r="B25" t="s">
        <v>108</v>
      </c>
      <c r="C25">
        <v>5</v>
      </c>
      <c r="D25" s="190" t="s">
        <v>51</v>
      </c>
      <c r="E25" s="191"/>
      <c r="F25" s="191"/>
      <c r="G25" s="191"/>
      <c r="H25" s="191"/>
      <c r="I25" s="191"/>
      <c r="J25" s="191"/>
      <c r="K25" s="191"/>
      <c r="L25" s="192"/>
      <c r="M25" s="1"/>
      <c r="O25" s="210" t="s">
        <v>33</v>
      </c>
      <c r="P25" s="210"/>
      <c r="Q25" s="210"/>
      <c r="R25" s="210"/>
      <c r="S25" s="1"/>
      <c r="T25" s="2"/>
      <c r="U25" s="2"/>
      <c r="V25" s="2"/>
      <c r="W25" s="1"/>
      <c r="X25" s="1"/>
      <c r="Y25" s="3"/>
      <c r="AA25" s="2"/>
      <c r="AB25" s="59"/>
      <c r="AC25" s="76"/>
      <c r="AD25" s="76"/>
      <c r="AE25" s="76"/>
      <c r="AF25" s="76"/>
      <c r="AG25" s="66"/>
      <c r="AH25" s="66"/>
      <c r="AI25" s="66"/>
      <c r="AJ25" s="2"/>
      <c r="AK25" s="2"/>
    </row>
    <row r="26" spans="1:37" ht="15.75" thickBot="1" x14ac:dyDescent="0.3">
      <c r="D26" s="28"/>
      <c r="E26" s="203" t="s">
        <v>73</v>
      </c>
      <c r="F26" s="204"/>
      <c r="G26" s="204"/>
      <c r="H26" s="204"/>
      <c r="I26" s="205"/>
      <c r="J26" s="206" t="s">
        <v>32</v>
      </c>
      <c r="K26" s="207"/>
      <c r="L26" s="208"/>
      <c r="M26" s="1"/>
      <c r="O26" s="2"/>
      <c r="P26" s="1"/>
      <c r="Q26" s="1"/>
      <c r="R26" s="1"/>
      <c r="S26" s="1"/>
      <c r="T26" s="2"/>
      <c r="U26" s="144" t="s">
        <v>53</v>
      </c>
      <c r="V26" s="158" t="s">
        <v>33</v>
      </c>
      <c r="W26" s="12" t="s">
        <v>34</v>
      </c>
      <c r="Y26" s="3"/>
      <c r="AA26" s="2"/>
      <c r="AB26" s="77"/>
      <c r="AC26" s="77"/>
      <c r="AD26" s="77"/>
      <c r="AE26" s="2"/>
      <c r="AF26" s="2"/>
      <c r="AG26" s="2"/>
      <c r="AH26" s="2"/>
      <c r="AI26" s="2"/>
      <c r="AJ26" s="2"/>
      <c r="AK26" s="2"/>
    </row>
    <row r="27" spans="1:37" ht="15.75" thickBot="1" x14ac:dyDescent="0.3">
      <c r="C27" t="s">
        <v>89</v>
      </c>
      <c r="D27" s="28" t="s">
        <v>35</v>
      </c>
      <c r="E27" s="183" t="s">
        <v>12</v>
      </c>
      <c r="F27" s="132" t="s">
        <v>14</v>
      </c>
      <c r="G27" s="143" t="s">
        <v>38</v>
      </c>
      <c r="H27" s="40" t="s">
        <v>74</v>
      </c>
      <c r="I27" s="40" t="s">
        <v>37</v>
      </c>
      <c r="J27" s="41" t="s">
        <v>39</v>
      </c>
      <c r="K27" s="40" t="s">
        <v>74</v>
      </c>
      <c r="L27" s="40" t="s">
        <v>40</v>
      </c>
      <c r="M27" s="1"/>
      <c r="O27" s="83" t="s">
        <v>41</v>
      </c>
      <c r="P27" s="154" t="s">
        <v>39</v>
      </c>
      <c r="Q27" s="84" t="s">
        <v>42</v>
      </c>
      <c r="R27" s="84" t="s">
        <v>43</v>
      </c>
      <c r="S27" s="1"/>
      <c r="T27" s="42" t="s">
        <v>44</v>
      </c>
      <c r="U27" s="145" t="s">
        <v>45</v>
      </c>
      <c r="V27" s="159" t="s">
        <v>37</v>
      </c>
      <c r="W27" s="1"/>
      <c r="Y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6.5" thickTop="1" thickBot="1" x14ac:dyDescent="0.3">
      <c r="C28">
        <f>E28-(E28*C$25)/100</f>
        <v>1.0336962239277145E-2</v>
      </c>
      <c r="D28" s="43">
        <v>0.01</v>
      </c>
      <c r="E28" s="129">
        <f xml:space="preserve"> E$10*(E$8/2)^2*(ACOS(1-D28/(E$8/2)) - (1-D28/(E$8/2))*SIN(ACOS(1-D28/(E$8/2))))</f>
        <v>1.0881012883449627E-2</v>
      </c>
      <c r="F28" s="133">
        <f>(PI()*E$12*D28^2*(1-(D28/(1.5*E$8))))</f>
        <v>1.5012437365972861E-4</v>
      </c>
      <c r="G28" s="44">
        <f t="shared" ref="G28:G91" si="0">F28+E28</f>
        <v>1.1031137257109355E-2</v>
      </c>
      <c r="H28" s="105">
        <f t="shared" ref="H28:H91" si="1">G28*1000</f>
        <v>11.031137257109355</v>
      </c>
      <c r="I28" s="106">
        <f t="shared" ref="I28:I91" si="2">H28*$D$17</f>
        <v>9.0455325508296713</v>
      </c>
      <c r="J28" s="107">
        <f t="shared" ref="J28:J91" si="3">-2.1861*(D28)^3+8.1577*(D28)^2+4.7695*(D28)-0.204</f>
        <v>-0.1554914161</v>
      </c>
      <c r="K28" s="94">
        <f t="shared" ref="K28:K91" si="4">J28*1000</f>
        <v>-155.49141610000001</v>
      </c>
      <c r="L28" s="95">
        <f t="shared" ref="L28:L91" si="5">K28*$D$17</f>
        <v>-127.50296120199999</v>
      </c>
      <c r="M28" s="1"/>
      <c r="N28" s="176"/>
      <c r="O28" s="43">
        <v>0.01</v>
      </c>
      <c r="P28" s="155">
        <f t="shared" ref="P28:P91" si="6">-1.67*(O28)^3+6.17*(O28)^2+4.97*(O28)-0.19</f>
        <v>-0.13968467000000001</v>
      </c>
      <c r="Q28" s="146">
        <f t="shared" ref="Q28:Q91" si="7">P28*1000</f>
        <v>-139.68467000000001</v>
      </c>
      <c r="R28" s="147">
        <f t="shared" ref="R28:R91" si="8">Q28*$D$17</f>
        <v>-114.5414294</v>
      </c>
      <c r="S28" s="182"/>
      <c r="T28" s="43">
        <v>0.01</v>
      </c>
      <c r="U28" s="86">
        <f t="shared" ref="U28:U91" si="9">I28</f>
        <v>9.0455325508296713</v>
      </c>
      <c r="V28" s="160">
        <f t="shared" ref="V28:V91" si="10">R28</f>
        <v>-114.5414294</v>
      </c>
      <c r="W28" s="47">
        <f t="shared" ref="W28:W91" si="11">V28/U28</f>
        <v>-12.662762391971501</v>
      </c>
      <c r="X28" s="176"/>
      <c r="Y28" s="48"/>
      <c r="AA28" s="2"/>
      <c r="AB28" s="12"/>
      <c r="AC28" s="73"/>
      <c r="AD28" s="73"/>
      <c r="AE28" s="2"/>
      <c r="AF28" s="2"/>
      <c r="AG28" s="2"/>
      <c r="AH28" s="2"/>
      <c r="AI28" s="2"/>
      <c r="AJ28" s="2"/>
      <c r="AK28" s="2"/>
    </row>
    <row r="29" spans="1:37" ht="16.5" thickTop="1" thickBot="1" x14ac:dyDescent="0.3">
      <c r="C29">
        <f t="shared" ref="C29:C92" si="12">E29-(E29*C$25)/100</f>
        <v>2.9201971482763562E-2</v>
      </c>
      <c r="D29" s="49">
        <v>0.02</v>
      </c>
      <c r="E29" s="129">
        <f xml:space="preserve"> E$10*(E$8/2)^2*(ACOS(1-D29/(E$8/2)) - (1-D29/(E$8/2))*SIN(ACOS(1-D29/(E$8/2))))</f>
        <v>3.0738917350277433E-2</v>
      </c>
      <c r="F29" s="134">
        <f>(PI()*E$12*D29^2*(1-(D29/(1.5*E$8))))</f>
        <v>5.988841214668593E-4</v>
      </c>
      <c r="G29" s="50">
        <f t="shared" si="0"/>
        <v>3.1337801471744295E-2</v>
      </c>
      <c r="H29" s="108">
        <f t="shared" si="1"/>
        <v>31.337801471744296</v>
      </c>
      <c r="I29" s="109">
        <f t="shared" si="2"/>
        <v>25.696997206830321</v>
      </c>
      <c r="J29" s="110">
        <f t="shared" si="3"/>
        <v>-0.10536440879999999</v>
      </c>
      <c r="K29" s="96">
        <f t="shared" si="4"/>
        <v>-105.36440879999999</v>
      </c>
      <c r="L29" s="97">
        <f t="shared" si="5"/>
        <v>-86.398815215999988</v>
      </c>
      <c r="N29" s="176"/>
      <c r="O29" s="49">
        <v>0.02</v>
      </c>
      <c r="P29" s="153">
        <f t="shared" si="6"/>
        <v>-8.8145360000000006E-2</v>
      </c>
      <c r="Q29" s="148">
        <f t="shared" si="7"/>
        <v>-88.145360000000011</v>
      </c>
      <c r="R29" s="149">
        <f t="shared" si="8"/>
        <v>-72.279195200000004</v>
      </c>
      <c r="S29" s="182"/>
      <c r="T29" s="49">
        <f t="shared" ref="T29:T92" si="13">T28+0.01</f>
        <v>0.02</v>
      </c>
      <c r="U29" s="46">
        <f t="shared" si="9"/>
        <v>25.696997206830321</v>
      </c>
      <c r="V29" s="161">
        <f t="shared" si="10"/>
        <v>-72.279195200000004</v>
      </c>
      <c r="W29" s="47">
        <f t="shared" si="11"/>
        <v>-2.8127486888152062</v>
      </c>
      <c r="X29" s="176"/>
      <c r="Y29" s="48"/>
      <c r="AA29" s="2"/>
      <c r="AB29" s="74"/>
      <c r="AC29" s="73"/>
      <c r="AD29" s="73"/>
      <c r="AE29" s="2"/>
      <c r="AF29" s="2"/>
      <c r="AG29" s="2"/>
      <c r="AH29" s="2"/>
      <c r="AI29" s="2"/>
      <c r="AJ29" s="2"/>
      <c r="AK29" s="2"/>
    </row>
    <row r="30" spans="1:37" ht="16.5" thickTop="1" thickBot="1" x14ac:dyDescent="0.3">
      <c r="C30">
        <f t="shared" si="12"/>
        <v>5.358236907945059E-2</v>
      </c>
      <c r="D30" s="49">
        <v>0.03</v>
      </c>
      <c r="E30" s="129">
        <f xml:space="preserve"> E$10*(E$8/2)^2*(ACOS(1-D30/(E$8/2)) - (1-D30/(E$8/2))*SIN(ACOS(1-D30/(E$8/2))))</f>
        <v>5.6402493767842725E-2</v>
      </c>
      <c r="F30" s="134">
        <f>(PI()*E$12*D30^2*(1-(D30/(1.5*E$8))))</f>
        <v>1.3438591836633094E-3</v>
      </c>
      <c r="G30" s="50">
        <f t="shared" si="0"/>
        <v>5.7746352951506034E-2</v>
      </c>
      <c r="H30" s="108">
        <f t="shared" si="1"/>
        <v>57.746352951506033</v>
      </c>
      <c r="I30" s="109">
        <f t="shared" si="2"/>
        <v>47.352009420234943</v>
      </c>
      <c r="J30" s="110">
        <f t="shared" si="3"/>
        <v>-5.3632094699999994E-2</v>
      </c>
      <c r="K30" s="96">
        <f t="shared" si="4"/>
        <v>-53.632094699999996</v>
      </c>
      <c r="L30" s="97">
        <f t="shared" si="5"/>
        <v>-43.978317653999994</v>
      </c>
      <c r="N30" s="176"/>
      <c r="O30" s="49">
        <v>0.03</v>
      </c>
      <c r="P30" s="153">
        <f t="shared" si="6"/>
        <v>-3.5392090000000015E-2</v>
      </c>
      <c r="Q30" s="148">
        <f t="shared" si="7"/>
        <v>-35.392090000000017</v>
      </c>
      <c r="R30" s="149">
        <f t="shared" si="8"/>
        <v>-29.021513800000012</v>
      </c>
      <c r="S30" s="182"/>
      <c r="T30" s="49">
        <f t="shared" si="13"/>
        <v>0.03</v>
      </c>
      <c r="U30" s="46">
        <f t="shared" si="9"/>
        <v>47.352009420234943</v>
      </c>
      <c r="V30" s="161">
        <f t="shared" si="10"/>
        <v>-29.021513800000012</v>
      </c>
      <c r="W30" s="47">
        <f t="shared" si="11"/>
        <v>-0.61288874865779708</v>
      </c>
      <c r="X30" s="176"/>
      <c r="Y30" s="48"/>
      <c r="AA30" s="2"/>
      <c r="AB30" s="2"/>
      <c r="AC30" s="2"/>
      <c r="AD30" s="2"/>
      <c r="AE30" s="2"/>
      <c r="AF30" s="2"/>
      <c r="AG30" s="2"/>
      <c r="AH30" s="58"/>
      <c r="AI30" s="58"/>
      <c r="AJ30" s="2"/>
      <c r="AK30" s="2"/>
    </row>
    <row r="31" spans="1:37" ht="16.5" thickTop="1" thickBot="1" x14ac:dyDescent="0.3">
      <c r="C31">
        <f t="shared" si="12"/>
        <v>8.239511420916347E-2</v>
      </c>
      <c r="D31" s="49">
        <v>0.04</v>
      </c>
      <c r="E31" s="129">
        <f xml:space="preserve"> E$10*(E$8/2)^2*(ACOS(1-D31/(E$8/2)) - (1-D31/(E$8/2))*SIN(ACOS(1-D31/(E$8/2))))</f>
        <v>8.6731699167540491E-2</v>
      </c>
      <c r="F31" s="134">
        <f>(PI()*E$12*D31^2*(1-(D31/(1.5*E$8))))</f>
        <v>2.3826295004909966E-3</v>
      </c>
      <c r="G31" s="50">
        <f t="shared" si="0"/>
        <v>8.9114328668031484E-2</v>
      </c>
      <c r="H31" s="108">
        <f t="shared" si="1"/>
        <v>89.11432866803149</v>
      </c>
      <c r="I31" s="109">
        <f t="shared" si="2"/>
        <v>73.07374950778582</v>
      </c>
      <c r="J31" s="110">
        <f t="shared" si="3"/>
        <v>-3.0759039999997406E-4</v>
      </c>
      <c r="K31" s="96">
        <f t="shared" si="4"/>
        <v>-0.30759039999997406</v>
      </c>
      <c r="L31" s="97">
        <f t="shared" si="5"/>
        <v>-0.25222412799997873</v>
      </c>
      <c r="N31" s="176"/>
      <c r="O31" s="49">
        <v>0.04</v>
      </c>
      <c r="P31" s="153">
        <f t="shared" si="6"/>
        <v>1.8565119999999991E-2</v>
      </c>
      <c r="Q31" s="148">
        <f t="shared" si="7"/>
        <v>18.56511999999999</v>
      </c>
      <c r="R31" s="149">
        <f t="shared" si="8"/>
        <v>15.22339839999999</v>
      </c>
      <c r="S31" s="182"/>
      <c r="T31" s="49">
        <f t="shared" si="13"/>
        <v>0.04</v>
      </c>
      <c r="U31" s="46">
        <f t="shared" si="9"/>
        <v>73.07374950778582</v>
      </c>
      <c r="V31" s="161">
        <f t="shared" si="10"/>
        <v>15.22339839999999</v>
      </c>
      <c r="W31" s="47">
        <f t="shared" si="11"/>
        <v>0.20832923590951052</v>
      </c>
      <c r="X31" s="176"/>
      <c r="Y31" s="48"/>
      <c r="AA31" s="2"/>
      <c r="AB31" s="74"/>
      <c r="AC31" s="74"/>
      <c r="AD31" s="74"/>
      <c r="AE31" s="74"/>
      <c r="AF31" s="74"/>
      <c r="AG31" s="74"/>
      <c r="AH31" s="58"/>
      <c r="AI31" s="58"/>
      <c r="AJ31" s="2"/>
      <c r="AK31" s="2"/>
    </row>
    <row r="32" spans="1:37" ht="16.5" thickTop="1" thickBot="1" x14ac:dyDescent="0.3">
      <c r="C32">
        <f t="shared" si="12"/>
        <v>0.11501023966375465</v>
      </c>
      <c r="D32" s="49">
        <v>0.05</v>
      </c>
      <c r="E32" s="129">
        <f xml:space="preserve"> E$10*(E$8/2)^2*(ACOS(1-D32/(E$8/2)) - (1-D32/(E$8/2))*SIN(ACOS(1-D32/(E$8/2))))</f>
        <v>0.12106341017237332</v>
      </c>
      <c r="F32" s="134">
        <f>(PI()*E$12*D32^2*(1-(D32/(1.5*E$8))))</f>
        <v>3.712775012191838E-3</v>
      </c>
      <c r="G32" s="50">
        <f t="shared" si="0"/>
        <v>0.12477618518456515</v>
      </c>
      <c r="H32" s="108">
        <f t="shared" si="1"/>
        <v>124.77618518456515</v>
      </c>
      <c r="I32" s="109">
        <f t="shared" si="2"/>
        <v>102.31647185134342</v>
      </c>
      <c r="J32" s="110">
        <f t="shared" si="3"/>
        <v>5.4595987500000026E-2</v>
      </c>
      <c r="K32" s="96">
        <f t="shared" si="4"/>
        <v>54.595987500000028</v>
      </c>
      <c r="L32" s="97">
        <f t="shared" si="5"/>
        <v>44.768709750000021</v>
      </c>
      <c r="N32" s="176"/>
      <c r="O32" s="49">
        <v>0.05</v>
      </c>
      <c r="P32" s="153">
        <f t="shared" si="6"/>
        <v>7.3716249999999983E-2</v>
      </c>
      <c r="Q32" s="148">
        <f t="shared" si="7"/>
        <v>73.716249999999988</v>
      </c>
      <c r="R32" s="149">
        <f t="shared" si="8"/>
        <v>60.447324999999985</v>
      </c>
      <c r="S32" s="182"/>
      <c r="T32" s="49">
        <f t="shared" si="13"/>
        <v>0.05</v>
      </c>
      <c r="U32" s="46">
        <f t="shared" si="9"/>
        <v>102.31647185134342</v>
      </c>
      <c r="V32" s="161">
        <f t="shared" si="10"/>
        <v>60.447324999999985</v>
      </c>
      <c r="W32" s="47">
        <f t="shared" si="11"/>
        <v>0.59078781652894052</v>
      </c>
      <c r="X32" s="176"/>
      <c r="Y32" s="48"/>
      <c r="AA32" s="2"/>
      <c r="AB32" s="179"/>
      <c r="AC32" s="61"/>
      <c r="AD32" s="61"/>
      <c r="AE32" s="61"/>
      <c r="AF32" s="61"/>
      <c r="AG32" s="61"/>
      <c r="AH32" s="61"/>
      <c r="AI32" s="61"/>
      <c r="AJ32" s="2"/>
      <c r="AK32" s="2"/>
    </row>
    <row r="33" spans="1:37" ht="16.5" thickTop="1" thickBot="1" x14ac:dyDescent="0.3">
      <c r="C33">
        <f t="shared" si="12"/>
        <v>0.15100001260869669</v>
      </c>
      <c r="D33" s="49">
        <v>0.06</v>
      </c>
      <c r="E33" s="129">
        <f xml:space="preserve"> E$10*(E$8/2)^2*(ACOS(1-D33/(E$8/2)) - (1-D33/(E$8/2))*SIN(ACOS(1-D33/(E$8/2))))</f>
        <v>0.15894738169336495</v>
      </c>
      <c r="F33" s="134">
        <f>(PI()*E$12*D33^2*(1-(D33/(1.5*E$8))))</f>
        <v>5.3318756590077501E-3</v>
      </c>
      <c r="G33" s="50">
        <f t="shared" si="0"/>
        <v>0.1642792573523727</v>
      </c>
      <c r="H33" s="108">
        <f t="shared" si="1"/>
        <v>164.2792573523727</v>
      </c>
      <c r="I33" s="109">
        <f t="shared" si="2"/>
        <v>134.7089910289456</v>
      </c>
      <c r="J33" s="110">
        <f t="shared" si="3"/>
        <v>0.11106552239999998</v>
      </c>
      <c r="K33" s="96">
        <f t="shared" si="4"/>
        <v>111.06552239999998</v>
      </c>
      <c r="L33" s="97">
        <f t="shared" si="5"/>
        <v>91.073728367999976</v>
      </c>
      <c r="N33" s="176"/>
      <c r="O33" s="49">
        <v>0.06</v>
      </c>
      <c r="P33" s="153">
        <f t="shared" si="6"/>
        <v>0.13005127999999994</v>
      </c>
      <c r="Q33" s="148">
        <f t="shared" si="7"/>
        <v>130.05127999999993</v>
      </c>
      <c r="R33" s="149">
        <f t="shared" si="8"/>
        <v>106.64204959999994</v>
      </c>
      <c r="S33" s="182"/>
      <c r="T33" s="49">
        <f t="shared" si="13"/>
        <v>6.0000000000000005E-2</v>
      </c>
      <c r="U33" s="46">
        <f t="shared" si="9"/>
        <v>134.7089910289456</v>
      </c>
      <c r="V33" s="161">
        <f t="shared" si="10"/>
        <v>106.64204959999994</v>
      </c>
      <c r="W33" s="47">
        <f t="shared" si="11"/>
        <v>0.79164760113959443</v>
      </c>
      <c r="X33" s="176"/>
      <c r="Y33" s="48"/>
      <c r="AA33" s="2"/>
      <c r="AB33" s="75"/>
      <c r="AC33" s="179"/>
      <c r="AD33" s="179"/>
      <c r="AE33" s="179"/>
      <c r="AF33" s="179"/>
      <c r="AG33" s="61"/>
      <c r="AH33" s="61"/>
      <c r="AI33" s="61"/>
      <c r="AJ33" s="2"/>
      <c r="AK33" s="2"/>
    </row>
    <row r="34" spans="1:37" ht="16.5" thickTop="1" thickBot="1" x14ac:dyDescent="0.3">
      <c r="C34">
        <f t="shared" si="12"/>
        <v>0.19004845485802735</v>
      </c>
      <c r="D34" s="49">
        <v>7.0000000000000007E-2</v>
      </c>
      <c r="E34" s="129">
        <f xml:space="preserve"> E$10*(E$8/2)^2*(ACOS(1-D34/(E$8/2)) - (1-D34/(E$8/2))*SIN(ACOS(1-D34/(E$8/2))))</f>
        <v>0.20005100511371302</v>
      </c>
      <c r="F34" s="134">
        <f>(PI()*E$12*D34^2*(1-(D34/(1.5*E$8))))</f>
        <v>7.2375113811806516E-3</v>
      </c>
      <c r="G34" s="50">
        <f t="shared" si="0"/>
        <v>0.20728851649489366</v>
      </c>
      <c r="H34" s="108">
        <f t="shared" si="1"/>
        <v>207.28851649489366</v>
      </c>
      <c r="I34" s="109">
        <f t="shared" si="2"/>
        <v>169.9765835258128</v>
      </c>
      <c r="J34" s="110">
        <f t="shared" si="3"/>
        <v>0.16908789770000002</v>
      </c>
      <c r="K34" s="96">
        <f t="shared" si="4"/>
        <v>169.08789770000001</v>
      </c>
      <c r="L34" s="97">
        <f t="shared" si="5"/>
        <v>138.65207611400001</v>
      </c>
      <c r="N34" s="176"/>
      <c r="O34" s="49">
        <v>7.0000000000000007E-2</v>
      </c>
      <c r="P34" s="153">
        <f t="shared" si="6"/>
        <v>0.18756019000000007</v>
      </c>
      <c r="Q34" s="148">
        <f t="shared" si="7"/>
        <v>187.56019000000006</v>
      </c>
      <c r="R34" s="149">
        <f t="shared" si="8"/>
        <v>153.79935580000003</v>
      </c>
      <c r="S34" s="182"/>
      <c r="T34" s="49">
        <f t="shared" si="13"/>
        <v>7.0000000000000007E-2</v>
      </c>
      <c r="U34" s="46">
        <f t="shared" si="9"/>
        <v>169.9765835258128</v>
      </c>
      <c r="V34" s="161">
        <f t="shared" si="10"/>
        <v>153.79935580000003</v>
      </c>
      <c r="W34" s="47">
        <f t="shared" si="11"/>
        <v>0.90482672736297187</v>
      </c>
      <c r="X34" s="176"/>
      <c r="Y34" s="48"/>
      <c r="AA34" s="2"/>
      <c r="AB34" s="59"/>
      <c r="AC34" s="179"/>
      <c r="AD34" s="179"/>
      <c r="AE34" s="179"/>
      <c r="AF34" s="179"/>
      <c r="AG34" s="62"/>
      <c r="AH34" s="62"/>
      <c r="AI34" s="62"/>
      <c r="AJ34" s="2"/>
      <c r="AK34" s="2"/>
    </row>
    <row r="35" spans="1:37" ht="16.5" thickTop="1" thickBot="1" x14ac:dyDescent="0.3">
      <c r="C35">
        <f t="shared" si="12"/>
        <v>0.23190921150251401</v>
      </c>
      <c r="D35" s="49">
        <v>0.08</v>
      </c>
      <c r="E35" s="129">
        <f xml:space="preserve"> E$10*(E$8/2)^2*(ACOS(1-D35/(E$8/2)) - (1-D35/(E$8/2))*SIN(ACOS(1-D35/(E$8/2))))</f>
        <v>0.24411495947633052</v>
      </c>
      <c r="F35" s="134">
        <f>(PI()*E$12*D35^2*(1-(D35/(1.5*E$8))))</f>
        <v>9.4272621189524577E-3</v>
      </c>
      <c r="G35" s="50">
        <f t="shared" si="0"/>
        <v>0.253542221595283</v>
      </c>
      <c r="H35" s="108">
        <f t="shared" si="1"/>
        <v>253.542221595283</v>
      </c>
      <c r="I35" s="109">
        <f t="shared" si="2"/>
        <v>207.90462170813205</v>
      </c>
      <c r="J35" s="110">
        <f t="shared" si="3"/>
        <v>0.2286499968</v>
      </c>
      <c r="K35" s="96">
        <f t="shared" si="4"/>
        <v>228.6499968</v>
      </c>
      <c r="L35" s="97">
        <f t="shared" si="5"/>
        <v>187.49299737599998</v>
      </c>
      <c r="N35" s="176"/>
      <c r="O35" s="49">
        <v>0.08</v>
      </c>
      <c r="P35" s="153">
        <f t="shared" si="6"/>
        <v>0.24623296</v>
      </c>
      <c r="Q35" s="148">
        <f t="shared" si="7"/>
        <v>246.23295999999999</v>
      </c>
      <c r="R35" s="149">
        <f t="shared" si="8"/>
        <v>201.91102719999998</v>
      </c>
      <c r="S35" s="182"/>
      <c r="T35" s="49">
        <f t="shared" si="13"/>
        <v>0.08</v>
      </c>
      <c r="U35" s="46">
        <f t="shared" si="9"/>
        <v>207.90462170813205</v>
      </c>
      <c r="V35" s="161">
        <f t="shared" si="10"/>
        <v>201.91102719999998</v>
      </c>
      <c r="W35" s="47">
        <f t="shared" si="11"/>
        <v>0.9711714224585819</v>
      </c>
      <c r="X35" s="176"/>
      <c r="Y35" s="48"/>
      <c r="AA35" s="2"/>
      <c r="AB35" s="59"/>
      <c r="AC35" s="76"/>
      <c r="AD35" s="76"/>
      <c r="AE35" s="76"/>
      <c r="AF35" s="76"/>
      <c r="AG35" s="66"/>
      <c r="AH35" s="66"/>
      <c r="AI35" s="66"/>
      <c r="AJ35" s="2"/>
      <c r="AK35" s="2"/>
    </row>
    <row r="36" spans="1:37" ht="16.5" thickTop="1" thickBot="1" x14ac:dyDescent="0.3">
      <c r="A36" s="51"/>
      <c r="B36" s="51"/>
      <c r="C36">
        <f t="shared" si="12"/>
        <v>0.27638283748686987</v>
      </c>
      <c r="D36" s="49">
        <v>0.09</v>
      </c>
      <c r="E36" s="129">
        <f xml:space="preserve"> E$10*(E$8/2)^2*(ACOS(1-D36/(E$8/2)) - (1-D36/(E$8/2))*SIN(ACOS(1-D36/(E$8/2))))</f>
        <v>0.29092930261775773</v>
      </c>
      <c r="F36" s="134">
        <f>(PI()*E$12*D36^2*(1-(D36/(1.5*E$8))))</f>
        <v>1.1898707812565088E-2</v>
      </c>
      <c r="G36" s="50">
        <f t="shared" si="0"/>
        <v>0.30282801043032281</v>
      </c>
      <c r="H36" s="108">
        <f t="shared" si="1"/>
        <v>302.82801043032282</v>
      </c>
      <c r="I36" s="109">
        <f t="shared" si="2"/>
        <v>248.3189685528647</v>
      </c>
      <c r="J36" s="110">
        <f t="shared" si="3"/>
        <v>0.28973870310000005</v>
      </c>
      <c r="K36" s="96">
        <f t="shared" si="4"/>
        <v>289.73870310000007</v>
      </c>
      <c r="L36" s="97">
        <f t="shared" si="5"/>
        <v>237.58573654200003</v>
      </c>
      <c r="N36" s="176"/>
      <c r="O36" s="49">
        <v>0.09</v>
      </c>
      <c r="P36" s="153">
        <f t="shared" si="6"/>
        <v>0.30605956999999995</v>
      </c>
      <c r="Q36" s="148">
        <f t="shared" si="7"/>
        <v>306.05956999999995</v>
      </c>
      <c r="R36" s="149">
        <f t="shared" si="8"/>
        <v>250.96884739999996</v>
      </c>
      <c r="S36" s="182"/>
      <c r="T36" s="49">
        <f t="shared" si="13"/>
        <v>0.09</v>
      </c>
      <c r="U36" s="46">
        <f t="shared" si="9"/>
        <v>248.3189685528647</v>
      </c>
      <c r="V36" s="161">
        <f t="shared" si="10"/>
        <v>250.96884739999996</v>
      </c>
      <c r="W36" s="47">
        <f t="shared" si="11"/>
        <v>1.0106712703527163</v>
      </c>
      <c r="X36" s="176"/>
      <c r="Y36" s="48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6.5" thickTop="1" thickBot="1" x14ac:dyDescent="0.3">
      <c r="A37" s="51"/>
      <c r="B37" s="51"/>
      <c r="C37">
        <f t="shared" si="12"/>
        <v>0.32330330136666996</v>
      </c>
      <c r="D37" s="49">
        <v>0.1</v>
      </c>
      <c r="E37" s="129">
        <f xml:space="preserve"> E$10*(E$8/2)^2*(ACOS(1-D37/(E$8/2)) - (1-D37/(E$8/2))*SIN(ACOS(1-D37/(E$8/2))))</f>
        <v>0.3403192645964947</v>
      </c>
      <c r="F37" s="134">
        <f>(PI()*E$12*D37^2*(1-(D37/(1.5*E$8))))</f>
        <v>1.4649428402260462E-2</v>
      </c>
      <c r="G37" s="50">
        <f t="shared" si="0"/>
        <v>0.35496869299875516</v>
      </c>
      <c r="H37" s="108">
        <f t="shared" si="1"/>
        <v>354.96869299875516</v>
      </c>
      <c r="I37" s="109">
        <f t="shared" si="2"/>
        <v>291.07432825897922</v>
      </c>
      <c r="J37" s="110">
        <f t="shared" si="3"/>
        <v>0.35234090000000007</v>
      </c>
      <c r="K37" s="96">
        <f t="shared" si="4"/>
        <v>352.34090000000009</v>
      </c>
      <c r="L37" s="97">
        <f t="shared" si="5"/>
        <v>288.91953800000005</v>
      </c>
      <c r="N37" s="176"/>
      <c r="O37" s="49">
        <v>0.1</v>
      </c>
      <c r="P37" s="153">
        <f t="shared" si="6"/>
        <v>0.36703000000000002</v>
      </c>
      <c r="Q37" s="148">
        <f t="shared" si="7"/>
        <v>367.03000000000003</v>
      </c>
      <c r="R37" s="149">
        <f t="shared" si="8"/>
        <v>300.96460000000002</v>
      </c>
      <c r="S37" s="182"/>
      <c r="T37" s="49">
        <f t="shared" si="13"/>
        <v>9.9999999999999992E-2</v>
      </c>
      <c r="U37" s="46">
        <f t="shared" si="9"/>
        <v>291.07432825897922</v>
      </c>
      <c r="V37" s="161">
        <f t="shared" si="10"/>
        <v>300.96460000000002</v>
      </c>
      <c r="W37" s="47">
        <f t="shared" si="11"/>
        <v>1.0339785092013374</v>
      </c>
      <c r="X37" s="176"/>
      <c r="Y37" s="48"/>
      <c r="AA37" s="2"/>
      <c r="AB37" s="2"/>
      <c r="AD37" s="2"/>
      <c r="AE37" s="2"/>
      <c r="AF37" s="2"/>
      <c r="AG37" s="2"/>
      <c r="AH37" s="2"/>
      <c r="AI37" s="2"/>
      <c r="AJ37" s="2"/>
      <c r="AK37" s="2"/>
    </row>
    <row r="38" spans="1:37" ht="16.5" thickTop="1" thickBot="1" x14ac:dyDescent="0.3">
      <c r="A38" s="51"/>
      <c r="B38" s="51"/>
      <c r="C38">
        <f t="shared" si="12"/>
        <v>0.37252938466390489</v>
      </c>
      <c r="D38" s="49">
        <v>0.11</v>
      </c>
      <c r="E38" s="129">
        <f xml:space="preserve"> E$10*(E$8/2)^2*(ACOS(1-D38/(E$8/2)) - (1-D38/(E$8/2))*SIN(ACOS(1-D38/(E$8/2))))</f>
        <v>0.3921361943830578</v>
      </c>
      <c r="F38" s="134">
        <f>(PI()*E$12*D38^2*(1-(D38/(1.5*E$8))))</f>
        <v>1.7677003828280486E-2</v>
      </c>
      <c r="G38" s="50">
        <f t="shared" si="0"/>
        <v>0.40981319821133827</v>
      </c>
      <c r="H38" s="108">
        <f t="shared" si="1"/>
        <v>409.81319821133826</v>
      </c>
      <c r="I38" s="109">
        <f t="shared" si="2"/>
        <v>336.04682253329736</v>
      </c>
      <c r="J38" s="110">
        <f t="shared" si="3"/>
        <v>0.41644347090000011</v>
      </c>
      <c r="K38" s="96">
        <f t="shared" si="4"/>
        <v>416.44347090000014</v>
      </c>
      <c r="L38" s="97">
        <f t="shared" si="5"/>
        <v>341.4836461380001</v>
      </c>
      <c r="N38" s="176"/>
      <c r="O38" s="49">
        <v>0.11</v>
      </c>
      <c r="P38" s="153">
        <f t="shared" si="6"/>
        <v>0.42913423000000001</v>
      </c>
      <c r="Q38" s="148">
        <f t="shared" si="7"/>
        <v>429.13423</v>
      </c>
      <c r="R38" s="149">
        <f t="shared" si="8"/>
        <v>351.89006860000001</v>
      </c>
      <c r="S38" s="182"/>
      <c r="T38" s="49">
        <f t="shared" si="13"/>
        <v>0.10999999999999999</v>
      </c>
      <c r="U38" s="46">
        <f t="shared" si="9"/>
        <v>336.04682253329736</v>
      </c>
      <c r="V38" s="161">
        <f t="shared" si="10"/>
        <v>351.89006860000001</v>
      </c>
      <c r="W38" s="47">
        <f t="shared" si="11"/>
        <v>1.0471459481368339</v>
      </c>
      <c r="X38" s="176"/>
      <c r="Y38" s="48"/>
      <c r="AA38" s="2"/>
      <c r="AB38" s="2"/>
      <c r="AD38" s="2"/>
      <c r="AE38" s="2"/>
      <c r="AF38" s="2"/>
      <c r="AG38" s="2"/>
      <c r="AH38" s="2"/>
      <c r="AI38" s="2"/>
      <c r="AJ38" s="2"/>
      <c r="AK38" s="2"/>
    </row>
    <row r="39" spans="1:37" ht="16.5" thickTop="1" thickBot="1" x14ac:dyDescent="0.3">
      <c r="A39" s="51"/>
      <c r="B39" s="51"/>
      <c r="C39">
        <f t="shared" si="12"/>
        <v>0.42393890274352497</v>
      </c>
      <c r="D39" s="49">
        <v>0.12</v>
      </c>
      <c r="E39" s="129">
        <f xml:space="preserve"> E$10*(E$8/2)^2*(ACOS(1-D39/(E$8/2)) - (1-D39/(E$8/2))*SIN(ACOS(1-D39/(E$8/2))))</f>
        <v>0.44625147657213154</v>
      </c>
      <c r="F39" s="134">
        <f>(PI()*E$12*D39^2*(1-(D39/(1.5*E$8))))</f>
        <v>2.0979014030867091E-2</v>
      </c>
      <c r="G39" s="50">
        <f t="shared" si="0"/>
        <v>0.46723049060299865</v>
      </c>
      <c r="H39" s="108">
        <f t="shared" si="1"/>
        <v>467.23049060299866</v>
      </c>
      <c r="I39" s="109">
        <f t="shared" si="2"/>
        <v>383.12900229445887</v>
      </c>
      <c r="J39" s="110">
        <f t="shared" si="3"/>
        <v>0.48203329920000004</v>
      </c>
      <c r="K39" s="96">
        <f t="shared" si="4"/>
        <v>482.03329920000004</v>
      </c>
      <c r="L39" s="97">
        <f t="shared" si="5"/>
        <v>395.26730534400002</v>
      </c>
      <c r="N39" s="176"/>
      <c r="O39" s="49">
        <v>0.12</v>
      </c>
      <c r="P39" s="153">
        <f t="shared" si="6"/>
        <v>0.4923622399999999</v>
      </c>
      <c r="Q39" s="148">
        <f t="shared" si="7"/>
        <v>492.36223999999987</v>
      </c>
      <c r="R39" s="149">
        <f t="shared" si="8"/>
        <v>403.73703679999988</v>
      </c>
      <c r="S39" s="182"/>
      <c r="T39" s="49">
        <f t="shared" si="13"/>
        <v>0.11999999999999998</v>
      </c>
      <c r="U39" s="46">
        <f t="shared" si="9"/>
        <v>383.12900229445887</v>
      </c>
      <c r="V39" s="161">
        <f t="shared" si="10"/>
        <v>403.73703679999988</v>
      </c>
      <c r="W39" s="47">
        <f t="shared" si="11"/>
        <v>1.0537887614409895</v>
      </c>
      <c r="X39" s="176"/>
      <c r="Y39" s="48"/>
      <c r="AA39" s="2"/>
      <c r="AB39" s="12"/>
      <c r="AC39" s="73"/>
      <c r="AD39" s="73"/>
      <c r="AE39" s="2"/>
      <c r="AF39" s="2"/>
      <c r="AG39" s="2"/>
      <c r="AH39" s="2"/>
      <c r="AI39" s="2"/>
      <c r="AJ39" s="2"/>
      <c r="AK39" s="2"/>
    </row>
    <row r="40" spans="1:37" ht="16.5" thickTop="1" thickBot="1" x14ac:dyDescent="0.3">
      <c r="A40" s="51"/>
      <c r="B40" s="51"/>
      <c r="C40">
        <f t="shared" si="12"/>
        <v>0.47742465651134935</v>
      </c>
      <c r="D40" s="49">
        <v>0.13</v>
      </c>
      <c r="E40" s="129">
        <f xml:space="preserve"> E$10*(E$8/2)^2*(ACOS(1-D40/(E$8/2)) - (1-D40/(E$8/2))*SIN(ACOS(1-D40/(E$8/2))))</f>
        <v>0.50255227001194669</v>
      </c>
      <c r="F40" s="134">
        <f>(PI()*E$12*D40^2*(1-(D40/(1.5*E$8))))</f>
        <v>2.4553038950262195E-2</v>
      </c>
      <c r="G40" s="50">
        <f t="shared" si="0"/>
        <v>0.52710530896220886</v>
      </c>
      <c r="H40" s="108">
        <f t="shared" si="1"/>
        <v>527.10530896220882</v>
      </c>
      <c r="I40" s="109">
        <f t="shared" si="2"/>
        <v>432.22635334901122</v>
      </c>
      <c r="J40" s="110">
        <f t="shared" si="3"/>
        <v>0.54909726830000005</v>
      </c>
      <c r="K40" s="96">
        <f t="shared" si="4"/>
        <v>549.0972683</v>
      </c>
      <c r="L40" s="97">
        <f t="shared" si="5"/>
        <v>450.25976000599996</v>
      </c>
      <c r="N40" s="176"/>
      <c r="O40" s="49">
        <v>0.13</v>
      </c>
      <c r="P40" s="153">
        <f t="shared" si="6"/>
        <v>0.55670401000000003</v>
      </c>
      <c r="Q40" s="148">
        <f t="shared" si="7"/>
        <v>556.70401000000004</v>
      </c>
      <c r="R40" s="149">
        <f t="shared" si="8"/>
        <v>456.49728820000001</v>
      </c>
      <c r="S40" s="182"/>
      <c r="T40" s="49">
        <f t="shared" si="13"/>
        <v>0.12999999999999998</v>
      </c>
      <c r="U40" s="46">
        <f t="shared" si="9"/>
        <v>432.22635334901122</v>
      </c>
      <c r="V40" s="161">
        <f t="shared" si="10"/>
        <v>456.49728820000001</v>
      </c>
      <c r="W40" s="47">
        <f t="shared" si="11"/>
        <v>1.0561532971391743</v>
      </c>
      <c r="X40" s="176"/>
      <c r="Y40" s="48"/>
      <c r="AA40" s="2"/>
      <c r="AB40" s="74"/>
      <c r="AC40" s="73"/>
      <c r="AD40" s="73"/>
      <c r="AE40" s="2"/>
      <c r="AF40" s="2"/>
      <c r="AG40" s="2"/>
      <c r="AH40" s="2"/>
      <c r="AI40" s="2"/>
      <c r="AJ40" s="2"/>
      <c r="AK40" s="2"/>
    </row>
    <row r="41" spans="1:37" ht="16.5" thickTop="1" thickBot="1" x14ac:dyDescent="0.3">
      <c r="A41" s="51"/>
      <c r="B41" s="51"/>
      <c r="C41">
        <f t="shared" si="12"/>
        <v>0.53289149958279403</v>
      </c>
      <c r="D41" s="49">
        <v>0.14000000000000001</v>
      </c>
      <c r="E41" s="129">
        <f xml:space="preserve"> E$10*(E$8/2)^2*(ACOS(1-D41/(E$8/2)) - (1-D41/(E$8/2))*SIN(ACOS(1-D41/(E$8/2))))</f>
        <v>0.56093842061346744</v>
      </c>
      <c r="F41" s="134">
        <f>(PI()*E$12*D41^2*(1-(D41/(1.5*E$8))))</f>
        <v>2.8396658526707703E-2</v>
      </c>
      <c r="G41" s="50">
        <f t="shared" si="0"/>
        <v>0.58933507914017513</v>
      </c>
      <c r="H41" s="108">
        <f t="shared" si="1"/>
        <v>589.33507914017514</v>
      </c>
      <c r="I41" s="109">
        <f t="shared" si="2"/>
        <v>483.25476489494361</v>
      </c>
      <c r="J41" s="110">
        <f t="shared" si="3"/>
        <v>0.61762226160000011</v>
      </c>
      <c r="K41" s="96">
        <f t="shared" si="4"/>
        <v>617.62226160000012</v>
      </c>
      <c r="L41" s="97">
        <f t="shared" si="5"/>
        <v>506.45025451200007</v>
      </c>
      <c r="N41" s="176"/>
      <c r="O41" s="49">
        <v>0.14000000000000001</v>
      </c>
      <c r="P41" s="153">
        <f t="shared" si="6"/>
        <v>0.62214952000000001</v>
      </c>
      <c r="Q41" s="148">
        <f t="shared" si="7"/>
        <v>622.14952000000005</v>
      </c>
      <c r="R41" s="149">
        <f t="shared" si="8"/>
        <v>510.16260640000002</v>
      </c>
      <c r="S41" s="182"/>
      <c r="T41" s="49">
        <f t="shared" si="13"/>
        <v>0.13999999999999999</v>
      </c>
      <c r="U41" s="46">
        <f t="shared" si="9"/>
        <v>483.25476489494361</v>
      </c>
      <c r="V41" s="161">
        <f t="shared" si="10"/>
        <v>510.16260640000002</v>
      </c>
      <c r="W41" s="47">
        <f t="shared" si="11"/>
        <v>1.0556804473741837</v>
      </c>
      <c r="X41" s="176"/>
      <c r="Y41" s="48"/>
      <c r="AA41" s="2"/>
      <c r="AB41" s="2"/>
      <c r="AC41" s="2"/>
      <c r="AD41" s="2"/>
      <c r="AE41" s="2"/>
      <c r="AF41" s="2"/>
      <c r="AG41" s="2"/>
      <c r="AH41" s="58"/>
      <c r="AI41" s="58"/>
      <c r="AJ41" s="2"/>
      <c r="AK41" s="2"/>
    </row>
    <row r="42" spans="1:37" ht="16.5" thickTop="1" thickBot="1" x14ac:dyDescent="0.3">
      <c r="A42" s="51"/>
      <c r="B42" s="51"/>
      <c r="C42">
        <f t="shared" si="12"/>
        <v>0.59025415376649304</v>
      </c>
      <c r="D42" s="49">
        <v>0.15</v>
      </c>
      <c r="E42" s="129">
        <f xml:space="preserve"> E$10*(E$8/2)^2*(ACOS(1-D42/(E$8/2)) - (1-D42/(E$8/2))*SIN(ACOS(1-D42/(E$8/2))))</f>
        <v>0.62132016185946637</v>
      </c>
      <c r="F42" s="134">
        <f>(PI()*E$12*D42^2*(1-(D42/(1.5*E$8))))</f>
        <v>3.2507452700445527E-2</v>
      </c>
      <c r="G42" s="50">
        <f t="shared" si="0"/>
        <v>0.6538276145599119</v>
      </c>
      <c r="H42" s="108">
        <f t="shared" si="1"/>
        <v>653.82761455991192</v>
      </c>
      <c r="I42" s="109">
        <f t="shared" si="2"/>
        <v>536.13864393912775</v>
      </c>
      <c r="J42" s="110">
        <f t="shared" si="3"/>
        <v>0.68759516250000008</v>
      </c>
      <c r="K42" s="96">
        <f t="shared" si="4"/>
        <v>687.59516250000013</v>
      </c>
      <c r="L42" s="97">
        <f t="shared" si="5"/>
        <v>563.82803325000009</v>
      </c>
      <c r="N42" s="176"/>
      <c r="O42" s="49">
        <v>0.15</v>
      </c>
      <c r="P42" s="153">
        <f t="shared" si="6"/>
        <v>0.68868874999999985</v>
      </c>
      <c r="Q42" s="148">
        <f t="shared" si="7"/>
        <v>688.6887499999998</v>
      </c>
      <c r="R42" s="149">
        <f t="shared" si="8"/>
        <v>564.72477499999979</v>
      </c>
      <c r="S42" s="182"/>
      <c r="T42" s="49">
        <f t="shared" si="13"/>
        <v>0.15</v>
      </c>
      <c r="U42" s="46">
        <f t="shared" si="9"/>
        <v>536.13864393912775</v>
      </c>
      <c r="V42" s="161">
        <f t="shared" si="10"/>
        <v>564.72477499999979</v>
      </c>
      <c r="W42" s="47">
        <f t="shared" si="11"/>
        <v>1.0533185424778253</v>
      </c>
      <c r="X42" s="176"/>
      <c r="Y42" s="48"/>
      <c r="AA42" s="2"/>
      <c r="AB42" s="74"/>
      <c r="AC42" s="74"/>
      <c r="AD42" s="74"/>
      <c r="AE42" s="74"/>
      <c r="AF42" s="74"/>
      <c r="AG42" s="74"/>
      <c r="AH42" s="58"/>
      <c r="AI42" s="58"/>
      <c r="AJ42" s="2"/>
      <c r="AK42" s="2"/>
    </row>
    <row r="43" spans="1:37" ht="16.5" thickTop="1" thickBot="1" x14ac:dyDescent="0.3">
      <c r="A43" s="51"/>
      <c r="B43" s="51"/>
      <c r="C43">
        <f t="shared" si="12"/>
        <v>0.64943554354530764</v>
      </c>
      <c r="D43" s="49">
        <v>0.16</v>
      </c>
      <c r="E43" s="129">
        <f xml:space="preserve"> E$10*(E$8/2)^2*(ACOS(1-D43/(E$8/2)) - (1-D43/(E$8/2))*SIN(ACOS(1-D43/(E$8/2))))</f>
        <v>0.68361636162663963</v>
      </c>
      <c r="F43" s="134">
        <f>(PI()*E$12*D43^2*(1-(D43/(1.5*E$8))))</f>
        <v>3.688300141171761E-2</v>
      </c>
      <c r="G43" s="50">
        <f t="shared" si="0"/>
        <v>0.72049936303835727</v>
      </c>
      <c r="H43" s="108">
        <f t="shared" si="1"/>
        <v>720.49936303835727</v>
      </c>
      <c r="I43" s="109">
        <f t="shared" si="2"/>
        <v>590.80947769145291</v>
      </c>
      <c r="J43" s="110">
        <f t="shared" si="3"/>
        <v>0.75900285440000004</v>
      </c>
      <c r="K43" s="96">
        <f t="shared" si="4"/>
        <v>759.00285440000005</v>
      </c>
      <c r="L43" s="97">
        <f t="shared" si="5"/>
        <v>622.38234060800005</v>
      </c>
      <c r="N43" s="176"/>
      <c r="O43" s="49">
        <v>0.16</v>
      </c>
      <c r="P43" s="153">
        <f t="shared" si="6"/>
        <v>0.75631168000000004</v>
      </c>
      <c r="Q43" s="148">
        <f t="shared" si="7"/>
        <v>756.31168000000002</v>
      </c>
      <c r="R43" s="149">
        <f t="shared" si="8"/>
        <v>620.1755776</v>
      </c>
      <c r="S43" s="182"/>
      <c r="T43" s="49">
        <f t="shared" si="13"/>
        <v>0.16</v>
      </c>
      <c r="U43" s="46">
        <f t="shared" si="9"/>
        <v>590.80947769145291</v>
      </c>
      <c r="V43" s="161">
        <f t="shared" si="10"/>
        <v>620.1755776</v>
      </c>
      <c r="W43" s="47">
        <f t="shared" si="11"/>
        <v>1.0497048558247459</v>
      </c>
      <c r="X43" s="176"/>
      <c r="Y43" s="48"/>
      <c r="AA43" s="2"/>
      <c r="AB43" s="179"/>
      <c r="AC43" s="61"/>
      <c r="AD43" s="61"/>
      <c r="AE43" s="61"/>
      <c r="AF43" s="61"/>
      <c r="AG43" s="61"/>
      <c r="AH43" s="61"/>
      <c r="AI43" s="61"/>
      <c r="AJ43" s="2"/>
      <c r="AK43" s="2"/>
    </row>
    <row r="44" spans="1:37" ht="16.5" thickTop="1" thickBot="1" x14ac:dyDescent="0.3">
      <c r="A44" s="51"/>
      <c r="B44" s="51"/>
      <c r="C44">
        <f t="shared" si="12"/>
        <v>0.71036550076354388</v>
      </c>
      <c r="D44" s="49">
        <v>0.17</v>
      </c>
      <c r="E44" s="129">
        <f xml:space="preserve"> E$10*(E$8/2)^2*(ACOS(1-D44/(E$8/2)) - (1-D44/(E$8/2))*SIN(ACOS(1-D44/(E$8/2))))</f>
        <v>0.74775315869846726</v>
      </c>
      <c r="F44" s="134">
        <f>(PI()*E$12*D44^2*(1-(D44/(1.5*E$8))))</f>
        <v>4.1520884600765862E-2</v>
      </c>
      <c r="G44" s="50">
        <f t="shared" si="0"/>
        <v>0.78927404329923312</v>
      </c>
      <c r="H44" s="108">
        <f t="shared" si="1"/>
        <v>789.27404329923309</v>
      </c>
      <c r="I44" s="109">
        <f t="shared" si="2"/>
        <v>647.20471550537104</v>
      </c>
      <c r="J44" s="110">
        <f t="shared" si="3"/>
        <v>0.83183222070000018</v>
      </c>
      <c r="K44" s="96">
        <f t="shared" si="4"/>
        <v>831.83222070000022</v>
      </c>
      <c r="L44" s="97">
        <f t="shared" si="5"/>
        <v>682.1024209740001</v>
      </c>
      <c r="N44" s="176"/>
      <c r="O44" s="49">
        <v>0.17</v>
      </c>
      <c r="P44" s="153">
        <f t="shared" si="6"/>
        <v>0.82500828999999998</v>
      </c>
      <c r="Q44" s="148">
        <f t="shared" si="7"/>
        <v>825.00828999999999</v>
      </c>
      <c r="R44" s="149">
        <f t="shared" si="8"/>
        <v>676.50679779999996</v>
      </c>
      <c r="S44" s="182"/>
      <c r="T44" s="49">
        <f t="shared" si="13"/>
        <v>0.17</v>
      </c>
      <c r="U44" s="46">
        <f t="shared" si="9"/>
        <v>647.20471550537104</v>
      </c>
      <c r="V44" s="161">
        <f t="shared" si="10"/>
        <v>676.50679779999996</v>
      </c>
      <c r="W44" s="47">
        <f t="shared" si="11"/>
        <v>1.0452748281843842</v>
      </c>
      <c r="X44" s="176"/>
      <c r="Y44" s="48"/>
      <c r="AA44" s="2"/>
      <c r="AB44" s="179"/>
      <c r="AC44" s="61"/>
      <c r="AD44" s="61"/>
      <c r="AE44" s="61"/>
      <c r="AF44" s="61"/>
      <c r="AG44" s="61"/>
      <c r="AH44" s="61"/>
      <c r="AI44" s="61"/>
      <c r="AJ44" s="2"/>
      <c r="AK44" s="2"/>
    </row>
    <row r="45" spans="1:37" ht="16.5" thickTop="1" thickBot="1" x14ac:dyDescent="0.3">
      <c r="A45" s="51"/>
      <c r="B45" s="51"/>
      <c r="C45">
        <f t="shared" si="12"/>
        <v>0.77297973980973722</v>
      </c>
      <c r="D45" s="49">
        <v>0.18</v>
      </c>
      <c r="E45" s="129">
        <f xml:space="preserve"> E$10*(E$8/2)^2*(ACOS(1-D45/(E$8/2)) - (1-D45/(E$8/2))*SIN(ACOS(1-D45/(E$8/2))))</f>
        <v>0.81366288401024967</v>
      </c>
      <c r="F45" s="134">
        <f>(PI()*E$12*D45^2*(1-(D45/(1.5*E$8))))</f>
        <v>4.6418682207832171E-2</v>
      </c>
      <c r="G45" s="50">
        <f t="shared" si="0"/>
        <v>0.86008156621808185</v>
      </c>
      <c r="H45" s="108">
        <f t="shared" si="1"/>
        <v>860.08156621808189</v>
      </c>
      <c r="I45" s="109">
        <f t="shared" si="2"/>
        <v>705.26688429882711</v>
      </c>
      <c r="J45" s="110">
        <f t="shared" si="3"/>
        <v>0.90607014479999992</v>
      </c>
      <c r="K45" s="96">
        <f t="shared" si="4"/>
        <v>906.07014479999987</v>
      </c>
      <c r="L45" s="97">
        <f t="shared" si="5"/>
        <v>742.97751873599987</v>
      </c>
      <c r="N45" s="176"/>
      <c r="O45" s="49">
        <v>0.18</v>
      </c>
      <c r="P45" s="153">
        <f t="shared" si="6"/>
        <v>0.89476855999999994</v>
      </c>
      <c r="Q45" s="148">
        <f t="shared" si="7"/>
        <v>894.76855999999998</v>
      </c>
      <c r="R45" s="149">
        <f t="shared" si="8"/>
        <v>733.71021919999998</v>
      </c>
      <c r="S45" s="182"/>
      <c r="T45" s="49">
        <f t="shared" si="13"/>
        <v>0.18000000000000002</v>
      </c>
      <c r="U45" s="46">
        <f t="shared" si="9"/>
        <v>705.26688429882711</v>
      </c>
      <c r="V45" s="161">
        <f t="shared" si="10"/>
        <v>733.71021919999998</v>
      </c>
      <c r="W45" s="47">
        <f t="shared" si="11"/>
        <v>1.0403298886342169</v>
      </c>
      <c r="X45" s="176"/>
      <c r="Y45" s="48"/>
      <c r="AA45" s="2"/>
      <c r="AB45" s="59"/>
      <c r="AC45" s="179"/>
      <c r="AD45" s="179"/>
      <c r="AE45" s="179"/>
      <c r="AF45" s="179"/>
      <c r="AG45" s="62"/>
      <c r="AH45" s="62"/>
      <c r="AI45" s="62"/>
      <c r="AJ45" s="2"/>
      <c r="AK45" s="2"/>
    </row>
    <row r="46" spans="1:37" ht="16.5" thickTop="1" thickBot="1" x14ac:dyDescent="0.3">
      <c r="A46" s="51"/>
      <c r="B46" s="51"/>
      <c r="C46">
        <f t="shared" si="12"/>
        <v>0.8372190345960967</v>
      </c>
      <c r="D46" s="49">
        <v>0.19</v>
      </c>
      <c r="E46" s="129">
        <f xml:space="preserve"> E$10*(E$8/2)^2*(ACOS(1-D46/(E$8/2)) - (1-D46/(E$8/2))*SIN(ACOS(1-D46/(E$8/2))))</f>
        <v>0.88128319431168078</v>
      </c>
      <c r="F46" s="134">
        <f>(PI()*E$12*D46^2*(1-(D46/(1.5*E$8))))</f>
        <v>5.1573974173158489E-2</v>
      </c>
      <c r="G46" s="50">
        <f t="shared" si="0"/>
        <v>0.93285716848483924</v>
      </c>
      <c r="H46" s="108">
        <f t="shared" si="1"/>
        <v>932.85716848483924</v>
      </c>
      <c r="I46" s="109">
        <f t="shared" si="2"/>
        <v>764.94287815756809</v>
      </c>
      <c r="J46" s="110">
        <f t="shared" si="3"/>
        <v>0.98170351010000001</v>
      </c>
      <c r="K46" s="96">
        <f t="shared" si="4"/>
        <v>981.70351010000002</v>
      </c>
      <c r="L46" s="97">
        <f t="shared" si="5"/>
        <v>804.99687828200001</v>
      </c>
      <c r="N46" s="176"/>
      <c r="O46" s="49">
        <v>0.19</v>
      </c>
      <c r="P46" s="153">
        <f t="shared" si="6"/>
        <v>0.96558246999999997</v>
      </c>
      <c r="Q46" s="148">
        <f t="shared" si="7"/>
        <v>965.58246999999994</v>
      </c>
      <c r="R46" s="149">
        <f t="shared" si="8"/>
        <v>791.77762539999992</v>
      </c>
      <c r="S46" s="182"/>
      <c r="T46" s="49">
        <f t="shared" si="13"/>
        <v>0.19000000000000003</v>
      </c>
      <c r="U46" s="46">
        <f t="shared" si="9"/>
        <v>764.94287815756809</v>
      </c>
      <c r="V46" s="161">
        <f t="shared" si="10"/>
        <v>791.77762539999992</v>
      </c>
      <c r="W46" s="47">
        <f t="shared" si="11"/>
        <v>1.0350807204154455</v>
      </c>
      <c r="X46" s="176"/>
      <c r="Y46" s="48"/>
      <c r="AA46" s="2"/>
      <c r="AB46" s="59"/>
      <c r="AC46" s="76"/>
      <c r="AD46" s="76"/>
      <c r="AE46" s="76"/>
      <c r="AF46" s="76"/>
      <c r="AG46" s="66"/>
      <c r="AH46" s="66"/>
      <c r="AI46" s="66"/>
      <c r="AJ46" s="2"/>
      <c r="AK46" s="2"/>
    </row>
    <row r="47" spans="1:37" ht="16.5" thickTop="1" thickBot="1" x14ac:dyDescent="0.3">
      <c r="A47" s="51"/>
      <c r="B47" s="51"/>
      <c r="C47">
        <f t="shared" si="12"/>
        <v>0.90302854884836381</v>
      </c>
      <c r="D47" s="49">
        <v>0.2</v>
      </c>
      <c r="E47" s="129">
        <f xml:space="preserve"> E$10*(E$8/2)^2*(ACOS(1-D47/(E$8/2)) - (1-D47/(E$8/2))*SIN(ACOS(1-D47/(E$8/2))))</f>
        <v>0.95055636720880399</v>
      </c>
      <c r="F47" s="134">
        <f>(PI()*E$12*D47^2*(1-(D47/(1.5*E$8))))</f>
        <v>5.6984340436986733E-2</v>
      </c>
      <c r="G47" s="50">
        <f t="shared" si="0"/>
        <v>1.0075407076457907</v>
      </c>
      <c r="H47" s="108">
        <f t="shared" si="1"/>
        <v>1007.5407076457907</v>
      </c>
      <c r="I47" s="109">
        <f t="shared" si="2"/>
        <v>826.18338026954837</v>
      </c>
      <c r="J47" s="110">
        <f t="shared" si="3"/>
        <v>1.0587192000000001</v>
      </c>
      <c r="K47" s="96">
        <f t="shared" si="4"/>
        <v>1058.7192</v>
      </c>
      <c r="L47" s="97">
        <f t="shared" si="5"/>
        <v>868.14974399999994</v>
      </c>
      <c r="N47" s="176"/>
      <c r="O47" s="49">
        <v>0.2</v>
      </c>
      <c r="P47" s="153">
        <f t="shared" si="6"/>
        <v>1.0374400000000001</v>
      </c>
      <c r="Q47" s="148">
        <f t="shared" si="7"/>
        <v>1037.44</v>
      </c>
      <c r="R47" s="149">
        <f t="shared" si="8"/>
        <v>850.70079999999996</v>
      </c>
      <c r="S47" s="182"/>
      <c r="T47" s="49">
        <f t="shared" si="13"/>
        <v>0.20000000000000004</v>
      </c>
      <c r="U47" s="46">
        <f t="shared" si="9"/>
        <v>826.18338026954837</v>
      </c>
      <c r="V47" s="161">
        <f t="shared" si="10"/>
        <v>850.70079999999996</v>
      </c>
      <c r="W47" s="47">
        <f t="shared" si="11"/>
        <v>1.0296755179491175</v>
      </c>
      <c r="X47" s="52"/>
      <c r="Y47" s="48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6.5" thickTop="1" thickBot="1" x14ac:dyDescent="0.3">
      <c r="A48" s="51"/>
      <c r="B48" s="51"/>
      <c r="C48">
        <f t="shared" si="12"/>
        <v>0.9703572847548958</v>
      </c>
      <c r="D48" s="49">
        <v>0.21</v>
      </c>
      <c r="E48" s="129">
        <f xml:space="preserve"> E$10*(E$8/2)^2*(ACOS(1-D48/(E$8/2)) - (1-D48/(E$8/2))*SIN(ACOS(1-D48/(E$8/2))))</f>
        <v>1.0214287207946271</v>
      </c>
      <c r="F48" s="134">
        <f>(PI()*E$12*D48^2*(1-(D48/(1.5*E$8))))</f>
        <v>6.2647360939558777E-2</v>
      </c>
      <c r="G48" s="50">
        <f t="shared" si="0"/>
        <v>1.0840760817341859</v>
      </c>
      <c r="H48" s="108">
        <f t="shared" si="1"/>
        <v>1084.0760817341859</v>
      </c>
      <c r="I48" s="109">
        <f t="shared" si="2"/>
        <v>888.94238702203234</v>
      </c>
      <c r="J48" s="110">
        <f t="shared" si="3"/>
        <v>1.1371040979</v>
      </c>
      <c r="K48" s="96">
        <f t="shared" si="4"/>
        <v>1137.1040978999999</v>
      </c>
      <c r="L48" s="97">
        <f t="shared" si="5"/>
        <v>932.42536027799986</v>
      </c>
      <c r="N48" s="176"/>
      <c r="O48" s="49">
        <v>0.21</v>
      </c>
      <c r="P48" s="153">
        <f t="shared" si="6"/>
        <v>1.1103311299999998</v>
      </c>
      <c r="Q48" s="148">
        <f t="shared" si="7"/>
        <v>1110.3311299999998</v>
      </c>
      <c r="R48" s="149">
        <f t="shared" si="8"/>
        <v>910.47152659999983</v>
      </c>
      <c r="S48" s="182"/>
      <c r="T48" s="49">
        <f t="shared" si="13"/>
        <v>0.21000000000000005</v>
      </c>
      <c r="U48" s="46">
        <f t="shared" si="9"/>
        <v>888.94238702203234</v>
      </c>
      <c r="V48" s="161">
        <f t="shared" si="10"/>
        <v>910.47152659999983</v>
      </c>
      <c r="W48" s="47">
        <f t="shared" si="11"/>
        <v>1.0242188244055843</v>
      </c>
      <c r="X48" s="176"/>
      <c r="Y48" s="48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6.5" thickTop="1" thickBot="1" x14ac:dyDescent="0.3">
      <c r="A49" s="51"/>
      <c r="B49" s="51"/>
      <c r="C49">
        <f t="shared" si="12"/>
        <v>1.0391576243053218</v>
      </c>
      <c r="D49" s="49">
        <v>0.22</v>
      </c>
      <c r="E49" s="129">
        <f xml:space="preserve"> E$10*(E$8/2)^2*(ACOS(1-D49/(E$8/2)) - (1-D49/(E$8/2))*SIN(ACOS(1-D49/(E$8/2))))</f>
        <v>1.0938501308477071</v>
      </c>
      <c r="F49" s="134">
        <f>(PI()*E$12*D49^2*(1-(D49/(1.5*E$8))))</f>
        <v>6.856061562111658E-2</v>
      </c>
      <c r="G49" s="50">
        <f t="shared" si="0"/>
        <v>1.1624107464688236</v>
      </c>
      <c r="H49" s="108">
        <f t="shared" si="1"/>
        <v>1162.4107464688236</v>
      </c>
      <c r="I49" s="109">
        <f t="shared" si="2"/>
        <v>953.17681210443527</v>
      </c>
      <c r="J49" s="110">
        <f t="shared" si="3"/>
        <v>1.2168450872000001</v>
      </c>
      <c r="K49" s="96">
        <f t="shared" si="4"/>
        <v>1216.8450872000001</v>
      </c>
      <c r="L49" s="97">
        <f t="shared" si="5"/>
        <v>997.81297150399996</v>
      </c>
      <c r="N49" s="176"/>
      <c r="O49" s="49">
        <v>0.22</v>
      </c>
      <c r="P49" s="153">
        <f t="shared" si="6"/>
        <v>1.18424584</v>
      </c>
      <c r="Q49" s="148">
        <f t="shared" si="7"/>
        <v>1184.24584</v>
      </c>
      <c r="R49" s="149">
        <f t="shared" si="8"/>
        <v>971.08158879999996</v>
      </c>
      <c r="S49" s="182"/>
      <c r="T49" s="49">
        <f t="shared" si="13"/>
        <v>0.22000000000000006</v>
      </c>
      <c r="U49" s="46">
        <f t="shared" si="9"/>
        <v>953.17681210443527</v>
      </c>
      <c r="V49" s="161">
        <f t="shared" si="10"/>
        <v>971.08158879999996</v>
      </c>
      <c r="W49" s="47">
        <f t="shared" si="11"/>
        <v>1.0187843183638032</v>
      </c>
      <c r="X49" s="176"/>
      <c r="Y49" s="48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6.5" thickTop="1" thickBot="1" x14ac:dyDescent="0.3">
      <c r="A50" s="51"/>
      <c r="B50" s="51"/>
      <c r="C50">
        <f t="shared" si="12"/>
        <v>1.1093849441494013</v>
      </c>
      <c r="D50" s="49">
        <v>0.23</v>
      </c>
      <c r="E50" s="129">
        <f xml:space="preserve"> E$10*(E$8/2)^2*(ACOS(1-D50/(E$8/2)) - (1-D50/(E$8/2))*SIN(ACOS(1-D50/(E$8/2))))</f>
        <v>1.1677736254204223</v>
      </c>
      <c r="F50" s="134">
        <f>(PI()*E$12*D50^2*(1-(D50/(1.5*E$8))))</f>
        <v>7.4721684421902079E-2</v>
      </c>
      <c r="G50" s="50">
        <f t="shared" si="0"/>
        <v>1.2424953098423244</v>
      </c>
      <c r="H50" s="108">
        <f t="shared" si="1"/>
        <v>1242.4953098423243</v>
      </c>
      <c r="I50" s="109">
        <f t="shared" si="2"/>
        <v>1018.8461540707059</v>
      </c>
      <c r="J50" s="110">
        <f t="shared" si="3"/>
        <v>1.2979290513000001</v>
      </c>
      <c r="K50" s="96">
        <f t="shared" si="4"/>
        <v>1297.9290513000001</v>
      </c>
      <c r="L50" s="97">
        <f t="shared" si="5"/>
        <v>1064.3018220660001</v>
      </c>
      <c r="N50" s="176"/>
      <c r="O50" s="49">
        <v>0.23</v>
      </c>
      <c r="P50" s="153">
        <f t="shared" si="6"/>
        <v>1.25917411</v>
      </c>
      <c r="Q50" s="148">
        <f t="shared" si="7"/>
        <v>1259.1741099999999</v>
      </c>
      <c r="R50" s="149">
        <f t="shared" si="8"/>
        <v>1032.5227702</v>
      </c>
      <c r="S50" s="182"/>
      <c r="T50" s="49">
        <f t="shared" si="13"/>
        <v>0.23000000000000007</v>
      </c>
      <c r="U50" s="46">
        <f t="shared" si="9"/>
        <v>1018.8461540707059</v>
      </c>
      <c r="V50" s="161">
        <f t="shared" si="10"/>
        <v>1032.5227702</v>
      </c>
      <c r="W50" s="47">
        <f t="shared" si="11"/>
        <v>1.0134236322870243</v>
      </c>
      <c r="X50" s="176"/>
      <c r="Y50" s="48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6.5" thickTop="1" thickBot="1" x14ac:dyDescent="0.3">
      <c r="A51" s="51"/>
      <c r="B51" s="51"/>
      <c r="C51">
        <f t="shared" si="12"/>
        <v>1.1809972894455989</v>
      </c>
      <c r="D51" s="49">
        <v>0.24</v>
      </c>
      <c r="E51" s="129">
        <f xml:space="preserve"> E$10*(E$8/2)^2*(ACOS(1-D51/(E$8/2)) - (1-D51/(E$8/2))*SIN(ACOS(1-D51/(E$8/2))))</f>
        <v>1.243155041521683</v>
      </c>
      <c r="F51" s="134">
        <f>(PI()*E$12*D51^2*(1-(D51/(1.5*E$8))))</f>
        <v>8.1128147282157129E-2</v>
      </c>
      <c r="G51" s="50">
        <f t="shared" si="0"/>
        <v>1.3242831888038402</v>
      </c>
      <c r="H51" s="108">
        <f t="shared" si="1"/>
        <v>1324.2831888038402</v>
      </c>
      <c r="I51" s="109">
        <f t="shared" si="2"/>
        <v>1085.9122148191489</v>
      </c>
      <c r="J51" s="110">
        <f t="shared" si="3"/>
        <v>1.3803428735999999</v>
      </c>
      <c r="K51" s="96">
        <f t="shared" si="4"/>
        <v>1380.3428735999998</v>
      </c>
      <c r="L51" s="97">
        <f t="shared" si="5"/>
        <v>1131.8811563519998</v>
      </c>
      <c r="N51" s="176"/>
      <c r="O51" s="49">
        <v>0.24</v>
      </c>
      <c r="P51" s="153">
        <f t="shared" si="6"/>
        <v>1.3351059199999999</v>
      </c>
      <c r="Q51" s="148">
        <f t="shared" si="7"/>
        <v>1335.10592</v>
      </c>
      <c r="R51" s="149">
        <f t="shared" si="8"/>
        <v>1094.7868543999998</v>
      </c>
      <c r="S51" s="182"/>
      <c r="T51" s="49">
        <f t="shared" si="13"/>
        <v>0.24000000000000007</v>
      </c>
      <c r="U51" s="46">
        <f t="shared" si="9"/>
        <v>1085.9122148191489</v>
      </c>
      <c r="V51" s="161">
        <f t="shared" si="10"/>
        <v>1094.7868543999998</v>
      </c>
      <c r="W51" s="47">
        <f t="shared" si="11"/>
        <v>1.0081725202642913</v>
      </c>
      <c r="X51" s="176"/>
      <c r="Y51" s="48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6.5" thickTop="1" thickBot="1" x14ac:dyDescent="0.3">
      <c r="A52" s="51"/>
      <c r="B52" s="51"/>
      <c r="C52">
        <f t="shared" si="12"/>
        <v>1.253955095535868</v>
      </c>
      <c r="D52" s="49">
        <v>0.25</v>
      </c>
      <c r="E52" s="129">
        <f xml:space="preserve"> E$10*(E$8/2)^2*(ACOS(1-D52/(E$8/2)) - (1-D52/(E$8/2))*SIN(ACOS(1-D52/(E$8/2))))</f>
        <v>1.3199527321430189</v>
      </c>
      <c r="F52" s="134">
        <f>(PI()*E$12*D52^2*(1-(D52/(1.5*E$8))))</f>
        <v>8.7777584142123694E-2</v>
      </c>
      <c r="G52" s="50">
        <f t="shared" si="0"/>
        <v>1.4077303162851427</v>
      </c>
      <c r="H52" s="108">
        <f t="shared" si="1"/>
        <v>1407.7303162851426</v>
      </c>
      <c r="I52" s="109">
        <f t="shared" si="2"/>
        <v>1154.3388593538168</v>
      </c>
      <c r="J52" s="110">
        <f t="shared" si="3"/>
        <v>1.4640734375</v>
      </c>
      <c r="K52" s="96">
        <f t="shared" si="4"/>
        <v>1464.0734375</v>
      </c>
      <c r="L52" s="97">
        <f t="shared" si="5"/>
        <v>1200.5402187499999</v>
      </c>
      <c r="N52" s="176"/>
      <c r="O52" s="49">
        <v>0.25</v>
      </c>
      <c r="P52" s="153">
        <f t="shared" si="6"/>
        <v>1.4120312500000001</v>
      </c>
      <c r="Q52" s="148">
        <f t="shared" si="7"/>
        <v>1412.03125</v>
      </c>
      <c r="R52" s="149">
        <f t="shared" si="8"/>
        <v>1157.8656249999999</v>
      </c>
      <c r="S52" s="182"/>
      <c r="T52" s="49">
        <f t="shared" si="13"/>
        <v>0.25000000000000006</v>
      </c>
      <c r="U52" s="46">
        <f t="shared" si="9"/>
        <v>1154.3388593538168</v>
      </c>
      <c r="V52" s="161">
        <f t="shared" si="10"/>
        <v>1157.8656249999999</v>
      </c>
      <c r="W52" s="47">
        <f t="shared" si="11"/>
        <v>1.0030552256104046</v>
      </c>
      <c r="X52" s="176"/>
      <c r="Y52" s="48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5.75" customHeight="1" thickTop="1" thickBot="1" x14ac:dyDescent="0.3">
      <c r="A53" s="51"/>
      <c r="B53" s="51"/>
      <c r="C53">
        <f t="shared" si="12"/>
        <v>1.3282209487645242</v>
      </c>
      <c r="D53" s="49">
        <v>0.26</v>
      </c>
      <c r="E53" s="129">
        <f xml:space="preserve"> E$10*(E$8/2)^2*(ACOS(1-D53/(E$8/2)) - (1-D53/(E$8/2))*SIN(ACOS(1-D53/(E$8/2))))</f>
        <v>1.3981273144889728</v>
      </c>
      <c r="F53" s="134">
        <f>(PI()*E$12*D53^2*(1-(D53/(1.5*E$8))))</f>
        <v>9.466757494204367E-2</v>
      </c>
      <c r="G53" s="50">
        <f t="shared" si="0"/>
        <v>1.4927948894310163</v>
      </c>
      <c r="H53" s="108">
        <f t="shared" si="1"/>
        <v>1492.7948894310164</v>
      </c>
      <c r="I53" s="109">
        <f t="shared" si="2"/>
        <v>1224.0918093334333</v>
      </c>
      <c r="J53" s="110">
        <f t="shared" si="3"/>
        <v>1.5491076264000001</v>
      </c>
      <c r="K53" s="96">
        <f t="shared" si="4"/>
        <v>1549.1076264000001</v>
      </c>
      <c r="L53" s="97">
        <f t="shared" si="5"/>
        <v>1270.2682536479999</v>
      </c>
      <c r="N53" s="176"/>
      <c r="O53" s="49">
        <v>0.26</v>
      </c>
      <c r="P53" s="153">
        <f t="shared" si="6"/>
        <v>1.4899400800000002</v>
      </c>
      <c r="Q53" s="148">
        <f t="shared" si="7"/>
        <v>1489.9400800000003</v>
      </c>
      <c r="R53" s="149">
        <f t="shared" si="8"/>
        <v>1221.7508656000002</v>
      </c>
      <c r="S53" s="182"/>
      <c r="T53" s="49">
        <f t="shared" si="13"/>
        <v>0.26000000000000006</v>
      </c>
      <c r="U53" s="46">
        <f t="shared" si="9"/>
        <v>1224.0918093334333</v>
      </c>
      <c r="V53" s="161">
        <f t="shared" si="10"/>
        <v>1221.7508656000002</v>
      </c>
      <c r="W53" s="47">
        <f t="shared" si="11"/>
        <v>0.99808760771407512</v>
      </c>
      <c r="X53" s="176"/>
      <c r="Y53" s="48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6.5" thickTop="1" thickBot="1" x14ac:dyDescent="0.3">
      <c r="A54" s="51"/>
      <c r="B54" s="51"/>
      <c r="C54">
        <f t="shared" si="12"/>
        <v>1.4037593796134336</v>
      </c>
      <c r="D54" s="49">
        <v>0.27</v>
      </c>
      <c r="E54" s="129">
        <f xml:space="preserve"> E$10*(E$8/2)^2*(ACOS(1-D54/(E$8/2)) - (1-D54/(E$8/2))*SIN(ACOS(1-D54/(E$8/2))))</f>
        <v>1.4776414522246668</v>
      </c>
      <c r="F54" s="134">
        <f>(PI()*E$12*D54^2*(1-(D54/(1.5*E$8))))</f>
        <v>0.10179569962215898</v>
      </c>
      <c r="G54" s="50">
        <f t="shared" si="0"/>
        <v>1.5794371518468258</v>
      </c>
      <c r="H54" s="108">
        <f t="shared" si="1"/>
        <v>1579.4371518468258</v>
      </c>
      <c r="I54" s="109">
        <f t="shared" si="2"/>
        <v>1295.1384645143971</v>
      </c>
      <c r="J54" s="110">
        <f t="shared" si="3"/>
        <v>1.6354323237000001</v>
      </c>
      <c r="K54" s="96">
        <f t="shared" si="4"/>
        <v>1635.4323237000001</v>
      </c>
      <c r="L54" s="97">
        <f t="shared" si="5"/>
        <v>1341.054505434</v>
      </c>
      <c r="N54" s="176"/>
      <c r="O54" s="49">
        <v>0.27</v>
      </c>
      <c r="P54" s="153">
        <f t="shared" si="6"/>
        <v>1.5688223900000002</v>
      </c>
      <c r="Q54" s="148">
        <f t="shared" si="7"/>
        <v>1568.8223900000003</v>
      </c>
      <c r="R54" s="149">
        <f t="shared" si="8"/>
        <v>1286.4343598</v>
      </c>
      <c r="S54" s="182"/>
      <c r="T54" s="49">
        <f t="shared" si="13"/>
        <v>0.27000000000000007</v>
      </c>
      <c r="U54" s="46">
        <f t="shared" si="9"/>
        <v>1295.1384645143971</v>
      </c>
      <c r="V54" s="161">
        <f t="shared" si="10"/>
        <v>1286.4343598</v>
      </c>
      <c r="W54" s="47">
        <f t="shared" si="11"/>
        <v>0.99327940220070554</v>
      </c>
      <c r="X54" s="176"/>
      <c r="Y54" s="48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6.5" thickTop="1" thickBot="1" x14ac:dyDescent="0.3">
      <c r="A55" s="51"/>
      <c r="B55" s="51"/>
      <c r="C55">
        <f t="shared" si="12"/>
        <v>1.4805366827290356</v>
      </c>
      <c r="D55" s="49">
        <v>0.28000000000000003</v>
      </c>
      <c r="E55" s="129">
        <f xml:space="preserve"> E$10*(E$8/2)^2*(ACOS(1-D55/(E$8/2)) - (1-D55/(E$8/2))*SIN(ACOS(1-D55/(E$8/2))))</f>
        <v>1.5584596660305639</v>
      </c>
      <c r="F55" s="134">
        <f>(PI()*E$12*D55^2*(1-(D55/(1.5*E$8))))</f>
        <v>0.10915953812271156</v>
      </c>
      <c r="G55" s="50">
        <f t="shared" si="0"/>
        <v>1.6676192041532754</v>
      </c>
      <c r="H55" s="108">
        <f t="shared" si="1"/>
        <v>1667.6192041532754</v>
      </c>
      <c r="I55" s="109">
        <f t="shared" si="2"/>
        <v>1367.4477474056857</v>
      </c>
      <c r="J55" s="110">
        <f t="shared" si="3"/>
        <v>1.7230344128000001</v>
      </c>
      <c r="K55" s="96">
        <f t="shared" si="4"/>
        <v>1723.0344128000002</v>
      </c>
      <c r="L55" s="97">
        <f t="shared" si="5"/>
        <v>1412.888218496</v>
      </c>
      <c r="N55" s="176"/>
      <c r="O55" s="49">
        <v>0.28000000000000003</v>
      </c>
      <c r="P55" s="153">
        <f t="shared" si="6"/>
        <v>1.6486681600000002</v>
      </c>
      <c r="Q55" s="148">
        <f t="shared" si="7"/>
        <v>1648.6681600000002</v>
      </c>
      <c r="R55" s="149">
        <f t="shared" si="8"/>
        <v>1351.9078912</v>
      </c>
      <c r="S55" s="182"/>
      <c r="T55" s="49">
        <f t="shared" si="13"/>
        <v>0.28000000000000008</v>
      </c>
      <c r="U55" s="46">
        <f t="shared" si="9"/>
        <v>1367.4477474056857</v>
      </c>
      <c r="V55" s="161">
        <f t="shared" si="10"/>
        <v>1351.9078912</v>
      </c>
      <c r="W55" s="47">
        <f t="shared" si="11"/>
        <v>0.98863586836486594</v>
      </c>
      <c r="X55" s="176"/>
      <c r="Y55" s="48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6.5" thickTop="1" thickBot="1" x14ac:dyDescent="0.3">
      <c r="A56" s="51"/>
      <c r="B56" s="51"/>
      <c r="C56">
        <f t="shared" si="12"/>
        <v>1.5585207594912158</v>
      </c>
      <c r="D56" s="49">
        <v>0.28999999999999998</v>
      </c>
      <c r="E56" s="129">
        <f xml:space="preserve"> E$10*(E$8/2)^2*(ACOS(1-D56/(E$8/2)) - (1-D56/(E$8/2))*SIN(ACOS(1-D56/(E$8/2))))</f>
        <v>1.6405481678854903</v>
      </c>
      <c r="F56" s="134">
        <f>(PI()*E$12*D56^2*(1-(D56/(1.5*E$8))))</f>
        <v>0.11675667038394327</v>
      </c>
      <c r="G56" s="50">
        <f t="shared" si="0"/>
        <v>1.7573048382694336</v>
      </c>
      <c r="H56" s="108">
        <f t="shared" si="1"/>
        <v>1757.3048382694337</v>
      </c>
      <c r="I56" s="109">
        <f t="shared" si="2"/>
        <v>1440.9899673809355</v>
      </c>
      <c r="J56" s="110">
        <f t="shared" si="3"/>
        <v>1.8119007770999997</v>
      </c>
      <c r="K56" s="96">
        <f t="shared" si="4"/>
        <v>1811.9007770999997</v>
      </c>
      <c r="L56" s="97">
        <f t="shared" si="5"/>
        <v>1485.7586372219996</v>
      </c>
      <c r="N56" s="176"/>
      <c r="O56" s="49">
        <v>0.28999999999999998</v>
      </c>
      <c r="P56" s="153">
        <f t="shared" si="6"/>
        <v>1.7294673699999998</v>
      </c>
      <c r="Q56" s="148">
        <f t="shared" si="7"/>
        <v>1729.4673699999998</v>
      </c>
      <c r="R56" s="149">
        <f t="shared" si="8"/>
        <v>1418.1632433999998</v>
      </c>
      <c r="S56" s="182"/>
      <c r="T56" s="49">
        <f t="shared" si="13"/>
        <v>0.29000000000000009</v>
      </c>
      <c r="U56" s="46">
        <f t="shared" si="9"/>
        <v>1440.9899673809355</v>
      </c>
      <c r="V56" s="161">
        <f t="shared" si="10"/>
        <v>1418.1632433999998</v>
      </c>
      <c r="W56" s="47">
        <f t="shared" si="11"/>
        <v>0.9841589986761502</v>
      </c>
      <c r="X56" s="176"/>
      <c r="Y56" s="48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5.75" customHeight="1" thickTop="1" thickBot="1" x14ac:dyDescent="0.3">
      <c r="A57" s="51"/>
      <c r="B57" s="51"/>
      <c r="C57">
        <f t="shared" si="12"/>
        <v>1.637680979605421</v>
      </c>
      <c r="D57" s="53">
        <v>0.3</v>
      </c>
      <c r="E57" s="129">
        <f xml:space="preserve"> E$10*(E$8/2)^2*(ACOS(1-D57/(E$8/2)) - (1-D57/(E$8/2))*SIN(ACOS(1-D57/(E$8/2))))</f>
        <v>1.7238747153741274</v>
      </c>
      <c r="F57" s="135">
        <f>(PI()*E$12*D57^2*(1-(D57/(1.5*E$8))))</f>
        <v>0.12458467634609612</v>
      </c>
      <c r="G57" s="54">
        <f t="shared" si="0"/>
        <v>1.8484593917202234</v>
      </c>
      <c r="H57" s="111">
        <f t="shared" si="1"/>
        <v>1848.4593917202235</v>
      </c>
      <c r="I57" s="112">
        <f t="shared" si="2"/>
        <v>1515.7367012105831</v>
      </c>
      <c r="J57" s="113">
        <f t="shared" si="3"/>
        <v>1.9020182999999997</v>
      </c>
      <c r="K57" s="98">
        <f t="shared" si="4"/>
        <v>1902.0182999999997</v>
      </c>
      <c r="L57" s="99">
        <f t="shared" si="5"/>
        <v>1559.6550059999997</v>
      </c>
      <c r="N57" s="176"/>
      <c r="O57" s="53">
        <v>0.3</v>
      </c>
      <c r="P57" s="156">
        <f t="shared" si="6"/>
        <v>1.81121</v>
      </c>
      <c r="Q57" s="150">
        <f t="shared" si="7"/>
        <v>1811.21</v>
      </c>
      <c r="R57" s="151">
        <f t="shared" si="8"/>
        <v>1485.1922</v>
      </c>
      <c r="S57" s="182"/>
      <c r="T57" s="53">
        <f t="shared" si="13"/>
        <v>0.3000000000000001</v>
      </c>
      <c r="U57" s="87">
        <f t="shared" si="9"/>
        <v>1515.7367012105831</v>
      </c>
      <c r="V57" s="162">
        <f t="shared" si="10"/>
        <v>1485.1922</v>
      </c>
      <c r="W57" s="47">
        <f t="shared" si="11"/>
        <v>0.97984841220365781</v>
      </c>
      <c r="X57" s="176"/>
      <c r="Y57" s="48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6.5" thickTop="1" thickBot="1" x14ac:dyDescent="0.3">
      <c r="A58" s="51"/>
      <c r="B58" s="51"/>
      <c r="C58">
        <f t="shared" si="12"/>
        <v>1.7179880588492313</v>
      </c>
      <c r="D58" s="55">
        <v>0.31</v>
      </c>
      <c r="E58" s="129">
        <f xml:space="preserve"> E$10*(E$8/2)^2*(ACOS(1-D58/(E$8/2)) - (1-D58/(E$8/2))*SIN(ACOS(1-D58/(E$8/2))))</f>
        <v>1.8084084829991909</v>
      </c>
      <c r="F58" s="136">
        <f>(PI()*E$12*D58^2*(1-(D58/(1.5*E$8))))</f>
        <v>0.13264113594941196</v>
      </c>
      <c r="G58" s="56">
        <f t="shared" si="0"/>
        <v>1.9410496189486028</v>
      </c>
      <c r="H58" s="114">
        <f t="shared" si="1"/>
        <v>1941.0496189486028</v>
      </c>
      <c r="I58" s="115">
        <f t="shared" si="2"/>
        <v>1591.6606875378541</v>
      </c>
      <c r="J58" s="116">
        <f t="shared" si="3"/>
        <v>1.9933738648999999</v>
      </c>
      <c r="K58" s="100">
        <f t="shared" si="4"/>
        <v>1993.3738648999999</v>
      </c>
      <c r="L58" s="101">
        <f t="shared" si="5"/>
        <v>1634.5665692179998</v>
      </c>
      <c r="N58" s="176"/>
      <c r="O58" s="55">
        <v>0.31</v>
      </c>
      <c r="P58" s="157">
        <f t="shared" si="6"/>
        <v>1.89388603</v>
      </c>
      <c r="Q58" s="152">
        <f t="shared" si="7"/>
        <v>1893.8860299999999</v>
      </c>
      <c r="R58" s="152">
        <f t="shared" si="8"/>
        <v>1552.9865445999999</v>
      </c>
      <c r="S58" s="182"/>
      <c r="T58" s="55">
        <f t="shared" si="13"/>
        <v>0.31000000000000011</v>
      </c>
      <c r="U58" s="85">
        <f t="shared" si="9"/>
        <v>1591.6606875378541</v>
      </c>
      <c r="V58" s="163">
        <f t="shared" si="10"/>
        <v>1552.9865445999999</v>
      </c>
      <c r="W58" s="47">
        <f t="shared" si="11"/>
        <v>0.97570201787311883</v>
      </c>
      <c r="X58" s="176"/>
      <c r="Y58" s="4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6.5" thickTop="1" thickBot="1" x14ac:dyDescent="0.3">
      <c r="A59" s="51"/>
      <c r="B59" s="51"/>
      <c r="C59">
        <f t="shared" si="12"/>
        <v>1.7994139506169928</v>
      </c>
      <c r="D59" s="45">
        <v>0.32</v>
      </c>
      <c r="E59" s="129">
        <f xml:space="preserve"> E$10*(E$8/2)^2*(ACOS(1-D59/(E$8/2)) - (1-D59/(E$8/2))*SIN(ACOS(1-D59/(E$8/2))))</f>
        <v>1.8941199480178872</v>
      </c>
      <c r="F59" s="136">
        <f>(PI()*E$12*D59^2*(1-(D59/(1.5*E$8))))</f>
        <v>0.1409236291341327</v>
      </c>
      <c r="G59" s="57">
        <f t="shared" si="0"/>
        <v>2.0350435771520199</v>
      </c>
      <c r="H59" s="117">
        <f t="shared" si="1"/>
        <v>2035.0435771520199</v>
      </c>
      <c r="I59" s="115">
        <f t="shared" si="2"/>
        <v>1668.7357332646561</v>
      </c>
      <c r="J59" s="118">
        <f t="shared" si="3"/>
        <v>2.0859543551999997</v>
      </c>
      <c r="K59" s="102">
        <f t="shared" si="4"/>
        <v>2085.9543551999996</v>
      </c>
      <c r="L59" s="103">
        <f t="shared" si="5"/>
        <v>1710.4825712639995</v>
      </c>
      <c r="N59" s="176"/>
      <c r="O59" s="45">
        <v>0.32</v>
      </c>
      <c r="P59" s="153">
        <f t="shared" si="6"/>
        <v>1.9774854400000001</v>
      </c>
      <c r="Q59" s="148">
        <f t="shared" si="7"/>
        <v>1977.4854400000002</v>
      </c>
      <c r="R59" s="148">
        <f t="shared" si="8"/>
        <v>1621.5380608</v>
      </c>
      <c r="S59" s="182"/>
      <c r="T59" s="45">
        <f t="shared" si="13"/>
        <v>0.32000000000000012</v>
      </c>
      <c r="U59" s="46">
        <f t="shared" si="9"/>
        <v>1668.7357332646561</v>
      </c>
      <c r="V59" s="164">
        <f t="shared" si="10"/>
        <v>1621.5380608</v>
      </c>
      <c r="W59" s="47">
        <f t="shared" si="11"/>
        <v>0.97171650877738425</v>
      </c>
      <c r="X59" s="176"/>
      <c r="Y59" s="48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6.5" thickTop="1" thickBot="1" x14ac:dyDescent="0.3">
      <c r="A60" s="51"/>
      <c r="B60" s="51"/>
      <c r="C60">
        <f t="shared" si="12"/>
        <v>1.88193174931367</v>
      </c>
      <c r="D60" s="45">
        <v>0.33</v>
      </c>
      <c r="E60" s="129">
        <f xml:space="preserve"> E$10*(E$8/2)^2*(ACOS(1-D60/(E$8/2)) - (1-D60/(E$8/2))*SIN(ACOS(1-D60/(E$8/2))))</f>
        <v>1.9809807887512316</v>
      </c>
      <c r="F60" s="136">
        <f>(PI()*E$12*D60^2*(1-(D60/(1.5*E$8))))</f>
        <v>0.14942973584050029</v>
      </c>
      <c r="G60" s="57">
        <f t="shared" si="0"/>
        <v>2.1304105245917317</v>
      </c>
      <c r="H60" s="117">
        <f t="shared" si="1"/>
        <v>2130.4105245917317</v>
      </c>
      <c r="I60" s="115">
        <f t="shared" si="2"/>
        <v>1746.9366301652199</v>
      </c>
      <c r="J60" s="118">
        <f t="shared" si="3"/>
        <v>2.1797466543000001</v>
      </c>
      <c r="K60" s="102">
        <f t="shared" si="4"/>
        <v>2179.7466543</v>
      </c>
      <c r="L60" s="103">
        <f t="shared" si="5"/>
        <v>1787.392256526</v>
      </c>
      <c r="N60" s="176"/>
      <c r="O60" s="45">
        <v>0.33</v>
      </c>
      <c r="P60" s="153">
        <f t="shared" si="6"/>
        <v>2.0619982100000001</v>
      </c>
      <c r="Q60" s="148">
        <f t="shared" si="7"/>
        <v>2061.9982100000002</v>
      </c>
      <c r="R60" s="148">
        <f t="shared" si="8"/>
        <v>1690.8385322000001</v>
      </c>
      <c r="S60" s="182"/>
      <c r="T60" s="45">
        <f t="shared" si="13"/>
        <v>0.33000000000000013</v>
      </c>
      <c r="U60" s="46">
        <f t="shared" si="9"/>
        <v>1746.9366301652199</v>
      </c>
      <c r="V60" s="164">
        <f t="shared" si="10"/>
        <v>1690.8385322000001</v>
      </c>
      <c r="W60" s="47">
        <f t="shared" si="11"/>
        <v>0.9678877315888017</v>
      </c>
      <c r="X60" s="176"/>
      <c r="Y60" s="48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6.5" thickTop="1" thickBot="1" x14ac:dyDescent="0.3">
      <c r="A61" s="51"/>
      <c r="B61" s="51"/>
      <c r="C61">
        <f t="shared" si="12"/>
        <v>1.9655156039757951</v>
      </c>
      <c r="D61" s="45">
        <v>0.34</v>
      </c>
      <c r="E61" s="129">
        <f xml:space="preserve"> E$10*(E$8/2)^2*(ACOS(1-D61/(E$8/2)) - (1-D61/(E$8/2))*SIN(ACOS(1-D61/(E$8/2))))</f>
        <v>2.0689637936587317</v>
      </c>
      <c r="F61" s="136">
        <f>(PI()*E$12*D61^2*(1-(D61/(1.5*E$8))))</f>
        <v>0.15815703600875664</v>
      </c>
      <c r="G61" s="57">
        <f t="shared" si="0"/>
        <v>2.2271208296674883</v>
      </c>
      <c r="H61" s="117">
        <f t="shared" si="1"/>
        <v>2227.1208296674881</v>
      </c>
      <c r="I61" s="115">
        <f t="shared" si="2"/>
        <v>1826.2390803273402</v>
      </c>
      <c r="J61" s="118">
        <f t="shared" si="3"/>
        <v>2.2747376456000001</v>
      </c>
      <c r="K61" s="102">
        <f t="shared" si="4"/>
        <v>2274.7376456000002</v>
      </c>
      <c r="L61" s="103">
        <f t="shared" si="5"/>
        <v>1865.284869392</v>
      </c>
      <c r="N61" s="176"/>
      <c r="O61" s="45">
        <v>0.34</v>
      </c>
      <c r="P61" s="153">
        <f t="shared" si="6"/>
        <v>2.1474143200000002</v>
      </c>
      <c r="Q61" s="148">
        <f t="shared" si="7"/>
        <v>2147.4143200000003</v>
      </c>
      <c r="R61" s="148">
        <f t="shared" si="8"/>
        <v>1760.8797424000002</v>
      </c>
      <c r="S61" s="182"/>
      <c r="T61" s="45">
        <f t="shared" si="13"/>
        <v>0.34000000000000014</v>
      </c>
      <c r="U61" s="46">
        <f t="shared" si="9"/>
        <v>1826.2390803273402</v>
      </c>
      <c r="V61" s="164">
        <f t="shared" si="10"/>
        <v>1760.8797424000002</v>
      </c>
      <c r="W61" s="47">
        <f t="shared" si="11"/>
        <v>0.96421096304892084</v>
      </c>
      <c r="X61" s="176"/>
      <c r="Y61" s="48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6.5" thickTop="1" thickBot="1" x14ac:dyDescent="0.3">
      <c r="A62" s="51"/>
      <c r="B62" s="51"/>
      <c r="C62">
        <f t="shared" si="12"/>
        <v>2.0501406407612119</v>
      </c>
      <c r="D62" s="45">
        <v>0.35</v>
      </c>
      <c r="E62" s="129">
        <f xml:space="preserve"> E$10*(E$8/2)^2*(ACOS(1-D62/(E$8/2)) - (1-D62/(E$8/2))*SIN(ACOS(1-D62/(E$8/2))))</f>
        <v>2.1580427797486443</v>
      </c>
      <c r="F62" s="136">
        <f>(PI()*E$12*D62^2*(1-(D62/(1.5*E$8))))</f>
        <v>0.16710310957914362</v>
      </c>
      <c r="G62" s="57">
        <f t="shared" si="0"/>
        <v>2.3251458893277879</v>
      </c>
      <c r="H62" s="117">
        <f t="shared" si="1"/>
        <v>2325.1458893277877</v>
      </c>
      <c r="I62" s="115">
        <f t="shared" si="2"/>
        <v>1906.6196292487857</v>
      </c>
      <c r="J62" s="118">
        <f t="shared" si="3"/>
        <v>2.3709142124999998</v>
      </c>
      <c r="K62" s="102">
        <f t="shared" si="4"/>
        <v>2370.9142124999998</v>
      </c>
      <c r="L62" s="103">
        <f t="shared" si="5"/>
        <v>1944.1496542499997</v>
      </c>
      <c r="N62" s="176"/>
      <c r="O62" s="45">
        <v>0.35</v>
      </c>
      <c r="P62" s="153">
        <f t="shared" si="6"/>
        <v>2.2337237499999998</v>
      </c>
      <c r="Q62" s="148">
        <f t="shared" si="7"/>
        <v>2233.7237499999997</v>
      </c>
      <c r="R62" s="148">
        <f t="shared" si="8"/>
        <v>1831.6534749999996</v>
      </c>
      <c r="S62" s="182"/>
      <c r="T62" s="45">
        <f t="shared" si="13"/>
        <v>0.35000000000000014</v>
      </c>
      <c r="U62" s="46">
        <f t="shared" si="9"/>
        <v>1906.6196292487857</v>
      </c>
      <c r="V62" s="164">
        <f t="shared" si="10"/>
        <v>1831.6534749999996</v>
      </c>
      <c r="W62" s="47">
        <f t="shared" si="11"/>
        <v>0.96068111693661573</v>
      </c>
      <c r="X62" s="176"/>
      <c r="Y62" s="48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6.5" thickTop="1" thickBot="1" x14ac:dyDescent="0.3">
      <c r="A63" s="51"/>
      <c r="B63" s="51"/>
      <c r="C63">
        <f t="shared" si="12"/>
        <v>2.1357828931638245</v>
      </c>
      <c r="D63" s="45">
        <v>0.36</v>
      </c>
      <c r="E63" s="129">
        <f xml:space="preserve"> E$10*(E$8/2)^2*(ACOS(1-D63/(E$8/2)) - (1-D63/(E$8/2))*SIN(ACOS(1-D63/(E$8/2))))</f>
        <v>2.2481925191198151</v>
      </c>
      <c r="F63" s="136">
        <f>(PI()*E$12*D63^2*(1-(D63/(1.5*E$8))))</f>
        <v>0.17626553649190324</v>
      </c>
      <c r="G63" s="57">
        <f t="shared" si="0"/>
        <v>2.4244580556117183</v>
      </c>
      <c r="H63" s="117">
        <f t="shared" si="1"/>
        <v>2424.4580556117185</v>
      </c>
      <c r="I63" s="115">
        <f t="shared" si="2"/>
        <v>1988.0556056016089</v>
      </c>
      <c r="J63" s="118">
        <f t="shared" si="3"/>
        <v>2.4682632383999996</v>
      </c>
      <c r="K63" s="102">
        <f t="shared" si="4"/>
        <v>2468.2632383999994</v>
      </c>
      <c r="L63" s="103">
        <f t="shared" si="5"/>
        <v>2023.9758554879993</v>
      </c>
      <c r="N63" s="176"/>
      <c r="O63" s="45">
        <v>0.36</v>
      </c>
      <c r="P63" s="153">
        <f t="shared" si="6"/>
        <v>2.3209164799999997</v>
      </c>
      <c r="Q63" s="148">
        <f t="shared" si="7"/>
        <v>2320.9164799999999</v>
      </c>
      <c r="R63" s="148">
        <f t="shared" si="8"/>
        <v>1903.1515135999998</v>
      </c>
      <c r="S63" s="182"/>
      <c r="T63" s="45">
        <f t="shared" si="13"/>
        <v>0.36000000000000015</v>
      </c>
      <c r="U63" s="46">
        <f t="shared" si="9"/>
        <v>1988.0556056016089</v>
      </c>
      <c r="V63" s="164">
        <f t="shared" si="10"/>
        <v>1903.1515135999998</v>
      </c>
      <c r="W63" s="47">
        <f t="shared" si="11"/>
        <v>0.95729289876883694</v>
      </c>
      <c r="X63" s="176"/>
      <c r="Y63" s="48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6.5" thickTop="1" thickBot="1" x14ac:dyDescent="0.3">
      <c r="A64" s="51"/>
      <c r="B64" s="51"/>
      <c r="C64">
        <f t="shared" si="12"/>
        <v>2.2224192389851165</v>
      </c>
      <c r="D64" s="45">
        <v>0.37</v>
      </c>
      <c r="E64" s="129">
        <f xml:space="preserve"> E$10*(E$8/2)^2*(ACOS(1-D64/(E$8/2)) - (1-D64/(E$8/2))*SIN(ACOS(1-D64/(E$8/2))))</f>
        <v>2.3393886726159119</v>
      </c>
      <c r="F64" s="136">
        <f>(PI()*E$12*D64^2*(1-(D64/(1.5*E$8))))</f>
        <v>0.18564189668727735</v>
      </c>
      <c r="G64" s="57">
        <f t="shared" si="0"/>
        <v>2.5250305693031891</v>
      </c>
      <c r="H64" s="117">
        <f t="shared" si="1"/>
        <v>2525.0305693031892</v>
      </c>
      <c r="I64" s="115">
        <f t="shared" si="2"/>
        <v>2070.5250668286149</v>
      </c>
      <c r="J64" s="118">
        <f t="shared" si="3"/>
        <v>2.5667716066999997</v>
      </c>
      <c r="K64" s="102">
        <f t="shared" si="4"/>
        <v>2566.7716066999997</v>
      </c>
      <c r="L64" s="103">
        <f t="shared" si="5"/>
        <v>2104.7527174939996</v>
      </c>
      <c r="N64" s="176"/>
      <c r="O64" s="45">
        <v>0.37</v>
      </c>
      <c r="P64" s="153">
        <f t="shared" si="6"/>
        <v>2.4089824900000001</v>
      </c>
      <c r="Q64" s="148">
        <f t="shared" si="7"/>
        <v>2408.9824899999999</v>
      </c>
      <c r="R64" s="148">
        <f t="shared" si="8"/>
        <v>1975.3656417999998</v>
      </c>
      <c r="S64" s="182"/>
      <c r="T64" s="45">
        <f t="shared" si="13"/>
        <v>0.37000000000000016</v>
      </c>
      <c r="U64" s="46">
        <f t="shared" si="9"/>
        <v>2070.5250668286149</v>
      </c>
      <c r="V64" s="164">
        <f t="shared" si="10"/>
        <v>1975.3656417999998</v>
      </c>
      <c r="W64" s="47">
        <f t="shared" si="11"/>
        <v>0.9540409210431009</v>
      </c>
      <c r="X64" s="176"/>
      <c r="Y64" s="48"/>
      <c r="AA64" s="2"/>
      <c r="AB64" s="2"/>
      <c r="AC64" s="2"/>
      <c r="AD64" s="78"/>
      <c r="AE64" s="78"/>
      <c r="AF64" s="78"/>
      <c r="AG64" s="2"/>
      <c r="AH64" s="2"/>
      <c r="AI64" s="2"/>
      <c r="AJ64" s="2"/>
      <c r="AK64" s="2"/>
    </row>
    <row r="65" spans="1:37" ht="16.5" thickTop="1" thickBot="1" x14ac:dyDescent="0.3">
      <c r="A65" s="51"/>
      <c r="B65" s="51"/>
      <c r="C65">
        <f t="shared" si="12"/>
        <v>2.3100273432387448</v>
      </c>
      <c r="D65" s="45">
        <v>0.38</v>
      </c>
      <c r="E65" s="129">
        <f xml:space="preserve"> E$10*(E$8/2)^2*(ACOS(1-D65/(E$8/2)) - (1-D65/(E$8/2))*SIN(ACOS(1-D65/(E$8/2))))</f>
        <v>2.4316077297249947</v>
      </c>
      <c r="F65" s="136">
        <f>(PI()*E$12*D65^2*(1-(D65/(1.5*E$8))))</f>
        <v>0.1952297701055079</v>
      </c>
      <c r="G65" s="57">
        <f t="shared" si="0"/>
        <v>2.6268374998305024</v>
      </c>
      <c r="H65" s="117">
        <f t="shared" si="1"/>
        <v>2626.8374998305026</v>
      </c>
      <c r="I65" s="115">
        <f t="shared" si="2"/>
        <v>2154.0067498610119</v>
      </c>
      <c r="J65" s="118">
        <f t="shared" si="3"/>
        <v>2.6664262007999997</v>
      </c>
      <c r="K65" s="102">
        <f t="shared" si="4"/>
        <v>2666.4262007999996</v>
      </c>
      <c r="L65" s="103">
        <f t="shared" si="5"/>
        <v>2186.4694846559996</v>
      </c>
      <c r="N65" s="176"/>
      <c r="O65" s="45">
        <v>0.38</v>
      </c>
      <c r="P65" s="153">
        <f t="shared" si="6"/>
        <v>2.4979117599999996</v>
      </c>
      <c r="Q65" s="148">
        <f t="shared" si="7"/>
        <v>2497.9117599999995</v>
      </c>
      <c r="R65" s="148">
        <f t="shared" si="8"/>
        <v>2048.2876431999994</v>
      </c>
      <c r="S65" s="182"/>
      <c r="T65" s="45">
        <f t="shared" si="13"/>
        <v>0.38000000000000017</v>
      </c>
      <c r="U65" s="46">
        <f t="shared" si="9"/>
        <v>2154.0067498610119</v>
      </c>
      <c r="V65" s="164">
        <f t="shared" si="10"/>
        <v>2048.2876431999994</v>
      </c>
      <c r="W65" s="47">
        <f t="shared" si="11"/>
        <v>0.95091978859034021</v>
      </c>
      <c r="X65" s="176"/>
      <c r="Y65" s="48"/>
      <c r="AA65" s="2"/>
      <c r="AB65" s="2"/>
      <c r="AC65" s="2"/>
      <c r="AD65" s="2"/>
      <c r="AE65" s="72"/>
      <c r="AF65" s="72"/>
      <c r="AG65" s="2"/>
      <c r="AH65" s="2"/>
      <c r="AI65" s="2"/>
      <c r="AJ65" s="2"/>
      <c r="AK65" s="2"/>
    </row>
    <row r="66" spans="1:37" ht="16.5" thickTop="1" thickBot="1" x14ac:dyDescent="0.3">
      <c r="A66" s="51"/>
      <c r="B66" s="51"/>
      <c r="C66">
        <f t="shared" si="12"/>
        <v>2.3985856062842204</v>
      </c>
      <c r="D66" s="45">
        <v>0.39</v>
      </c>
      <c r="E66" s="129">
        <f xml:space="preserve"> E$10*(E$8/2)^2*(ACOS(1-D66/(E$8/2)) - (1-D66/(E$8/2))*SIN(ACOS(1-D66/(E$8/2))))</f>
        <v>2.5248269539833896</v>
      </c>
      <c r="F66" s="136">
        <f>(PI()*E$12*D66^2*(1-(D66/(1.5*E$8))))</f>
        <v>0.20502673668683682</v>
      </c>
      <c r="G66" s="57">
        <f t="shared" si="0"/>
        <v>2.7298536906702267</v>
      </c>
      <c r="H66" s="117">
        <f t="shared" si="1"/>
        <v>2729.8536906702266</v>
      </c>
      <c r="I66" s="115">
        <f t="shared" si="2"/>
        <v>2238.4800263495858</v>
      </c>
      <c r="J66" s="118">
        <f t="shared" si="3"/>
        <v>2.7672139040999997</v>
      </c>
      <c r="K66" s="102">
        <f t="shared" si="4"/>
        <v>2767.2139040999996</v>
      </c>
      <c r="L66" s="103">
        <f t="shared" si="5"/>
        <v>2269.1154013619994</v>
      </c>
      <c r="N66" s="176"/>
      <c r="O66" s="45">
        <v>0.39</v>
      </c>
      <c r="P66" s="153">
        <f t="shared" si="6"/>
        <v>2.5876942700000001</v>
      </c>
      <c r="Q66" s="148">
        <f t="shared" si="7"/>
        <v>2587.69427</v>
      </c>
      <c r="R66" s="148">
        <f t="shared" si="8"/>
        <v>2121.9093014</v>
      </c>
      <c r="S66" s="182"/>
      <c r="T66" s="45">
        <f t="shared" si="13"/>
        <v>0.39000000000000018</v>
      </c>
      <c r="U66" s="46">
        <f t="shared" si="9"/>
        <v>2238.4800263495858</v>
      </c>
      <c r="V66" s="164">
        <f t="shared" si="10"/>
        <v>2121.9093014</v>
      </c>
      <c r="W66" s="47">
        <f t="shared" si="11"/>
        <v>0.94792416122663192</v>
      </c>
      <c r="X66" s="176"/>
      <c r="Y66" s="48"/>
      <c r="AA66" s="2"/>
      <c r="AB66" s="2"/>
      <c r="AC66" s="2"/>
      <c r="AE66" s="72"/>
      <c r="AF66" s="72"/>
      <c r="AG66" s="2"/>
      <c r="AH66" s="2"/>
      <c r="AI66" s="2"/>
      <c r="AJ66" s="2"/>
      <c r="AK66" s="2"/>
    </row>
    <row r="67" spans="1:37" ht="16.5" thickTop="1" thickBot="1" x14ac:dyDescent="0.3">
      <c r="A67" s="51"/>
      <c r="B67" s="51"/>
      <c r="C67">
        <f t="shared" si="12"/>
        <v>2.4880731165852503</v>
      </c>
      <c r="D67" s="45">
        <v>0.4</v>
      </c>
      <c r="E67" s="129">
        <f xml:space="preserve"> E$10*(E$8/2)^2*(ACOS(1-D67/(E$8/2)) - (1-D67/(E$8/2))*SIN(ACOS(1-D67/(E$8/2))))</f>
        <v>2.6190243332476317</v>
      </c>
      <c r="F67" s="136">
        <f>(PI()*E$12*D67^2*(1-(D67/(1.5*E$8))))</f>
        <v>0.21503037637150599</v>
      </c>
      <c r="G67" s="57">
        <f t="shared" si="0"/>
        <v>2.8340547096191377</v>
      </c>
      <c r="H67" s="117">
        <f t="shared" si="1"/>
        <v>2834.0547096191376</v>
      </c>
      <c r="I67" s="115">
        <f t="shared" si="2"/>
        <v>2323.9248618876927</v>
      </c>
      <c r="J67" s="118">
        <f t="shared" si="3"/>
        <v>2.8691216000000002</v>
      </c>
      <c r="K67" s="102">
        <f t="shared" si="4"/>
        <v>2869.1215999999999</v>
      </c>
      <c r="L67" s="103">
        <f t="shared" si="5"/>
        <v>2352.6797119999997</v>
      </c>
      <c r="N67" s="176"/>
      <c r="O67" s="45">
        <v>0.4</v>
      </c>
      <c r="P67" s="153">
        <f t="shared" si="6"/>
        <v>2.6783200000000003</v>
      </c>
      <c r="Q67" s="148">
        <f t="shared" si="7"/>
        <v>2678.32</v>
      </c>
      <c r="R67" s="148">
        <f t="shared" si="8"/>
        <v>2196.2224000000001</v>
      </c>
      <c r="S67" s="182"/>
      <c r="T67" s="45">
        <f t="shared" si="13"/>
        <v>0.40000000000000019</v>
      </c>
      <c r="U67" s="46">
        <f t="shared" si="9"/>
        <v>2323.9248618876927</v>
      </c>
      <c r="V67" s="164">
        <f t="shared" si="10"/>
        <v>2196.2224000000001</v>
      </c>
      <c r="W67" s="47">
        <f t="shared" si="11"/>
        <v>0.945048799132016</v>
      </c>
      <c r="X67" s="176"/>
      <c r="Y67" s="48"/>
      <c r="AA67" s="2"/>
      <c r="AB67" s="2"/>
      <c r="AC67" s="2"/>
      <c r="AE67" s="72"/>
      <c r="AF67" s="72"/>
      <c r="AG67" s="2"/>
      <c r="AH67" s="2"/>
      <c r="AI67" s="2"/>
      <c r="AJ67" s="2"/>
      <c r="AK67" s="2"/>
    </row>
    <row r="68" spans="1:37" ht="16.5" thickTop="1" thickBot="1" x14ac:dyDescent="0.3">
      <c r="A68" s="51"/>
      <c r="B68" s="51"/>
      <c r="C68">
        <f t="shared" si="12"/>
        <v>2.5784696075718117</v>
      </c>
      <c r="D68" s="45">
        <v>0.41</v>
      </c>
      <c r="E68" s="129">
        <f xml:space="preserve"> E$10*(E$8/2)^2*(ACOS(1-D68/(E$8/2)) - (1-D68/(E$8/2))*SIN(ACOS(1-D68/(E$8/2))))</f>
        <v>2.7141785342861176</v>
      </c>
      <c r="F68" s="136">
        <f>(PI()*E$12*D68^2*(1-(D68/(1.5*E$8))))</f>
        <v>0.22523826909975725</v>
      </c>
      <c r="G68" s="57">
        <f t="shared" si="0"/>
        <v>2.9394168033858747</v>
      </c>
      <c r="H68" s="117">
        <f t="shared" si="1"/>
        <v>2939.4168033858746</v>
      </c>
      <c r="I68" s="115">
        <f t="shared" si="2"/>
        <v>2410.321778776417</v>
      </c>
      <c r="J68" s="118">
        <f t="shared" si="3"/>
        <v>2.9721361718999995</v>
      </c>
      <c r="K68" s="102">
        <f t="shared" si="4"/>
        <v>2972.1361718999997</v>
      </c>
      <c r="L68" s="103">
        <f t="shared" si="5"/>
        <v>2437.1516609579994</v>
      </c>
      <c r="N68" s="176"/>
      <c r="O68" s="45">
        <v>0.41</v>
      </c>
      <c r="P68" s="153">
        <f t="shared" si="6"/>
        <v>2.7697789299999998</v>
      </c>
      <c r="Q68" s="148">
        <f t="shared" si="7"/>
        <v>2769.7789299999999</v>
      </c>
      <c r="R68" s="148">
        <f t="shared" si="8"/>
        <v>2271.2187225999996</v>
      </c>
      <c r="S68" s="182"/>
      <c r="T68" s="45">
        <f t="shared" si="13"/>
        <v>0.4100000000000002</v>
      </c>
      <c r="U68" s="46">
        <f t="shared" si="9"/>
        <v>2410.321778776417</v>
      </c>
      <c r="V68" s="164">
        <f t="shared" si="10"/>
        <v>2271.2187225999996</v>
      </c>
      <c r="W68" s="47">
        <f t="shared" si="11"/>
        <v>0.94228859507420959</v>
      </c>
      <c r="X68" s="176"/>
      <c r="Y68" s="48"/>
      <c r="AA68" s="2"/>
      <c r="AB68" s="2"/>
      <c r="AC68" s="2"/>
      <c r="AD68" s="2"/>
      <c r="AE68" s="72"/>
      <c r="AF68" s="72"/>
      <c r="AG68" s="2"/>
      <c r="AH68" s="2"/>
      <c r="AI68" s="2"/>
      <c r="AJ68" s="2"/>
      <c r="AK68" s="2"/>
    </row>
    <row r="69" spans="1:37" ht="16.5" thickTop="1" thickBot="1" x14ac:dyDescent="0.3">
      <c r="A69" s="51"/>
      <c r="B69" s="51"/>
      <c r="C69">
        <f t="shared" si="12"/>
        <v>2.6697554181549656</v>
      </c>
      <c r="D69" s="45">
        <v>0.42</v>
      </c>
      <c r="E69" s="129">
        <f xml:space="preserve"> E$10*(E$8/2)^2*(ACOS(1-D69/(E$8/2)) - (1-D69/(E$8/2))*SIN(ACOS(1-D69/(E$8/2))))</f>
        <v>2.8102688612157531</v>
      </c>
      <c r="F69" s="136">
        <f>(PI()*E$12*D69^2*(1-(D69/(1.5*E$8))))</f>
        <v>0.23564799481183268</v>
      </c>
      <c r="G69" s="57">
        <f t="shared" si="0"/>
        <v>3.0459168560275858</v>
      </c>
      <c r="H69" s="117">
        <f t="shared" si="1"/>
        <v>3045.9168560275857</v>
      </c>
      <c r="I69" s="115">
        <f t="shared" si="2"/>
        <v>2497.6518219426202</v>
      </c>
      <c r="J69" s="118">
        <f t="shared" si="3"/>
        <v>3.0762445031999994</v>
      </c>
      <c r="K69" s="102">
        <f t="shared" si="4"/>
        <v>3076.2445031999996</v>
      </c>
      <c r="L69" s="103">
        <f t="shared" si="5"/>
        <v>2522.5204926239994</v>
      </c>
      <c r="N69" s="176"/>
      <c r="O69" s="45">
        <v>0.42</v>
      </c>
      <c r="P69" s="153">
        <f t="shared" si="6"/>
        <v>2.8620610399999999</v>
      </c>
      <c r="Q69" s="148">
        <f t="shared" si="7"/>
        <v>2862.06104</v>
      </c>
      <c r="R69" s="148">
        <f t="shared" si="8"/>
        <v>2346.8900527999999</v>
      </c>
      <c r="S69" s="182"/>
      <c r="T69" s="45">
        <f t="shared" si="13"/>
        <v>0.42000000000000021</v>
      </c>
      <c r="U69" s="46">
        <f t="shared" si="9"/>
        <v>2497.6518219426202</v>
      </c>
      <c r="V69" s="164">
        <f t="shared" si="10"/>
        <v>2346.8900527999999</v>
      </c>
      <c r="W69" s="47">
        <f t="shared" si="11"/>
        <v>0.93963859661377425</v>
      </c>
      <c r="X69" s="176"/>
      <c r="Y69" s="48"/>
      <c r="AA69" s="2"/>
      <c r="AB69" s="2"/>
      <c r="AC69" s="78"/>
      <c r="AD69" s="78"/>
      <c r="AE69" s="78"/>
      <c r="AF69" s="78"/>
      <c r="AG69" s="78"/>
      <c r="AH69" s="2"/>
      <c r="AI69" s="2"/>
      <c r="AJ69" s="2"/>
      <c r="AK69" s="2"/>
    </row>
    <row r="70" spans="1:37" ht="16.5" thickTop="1" thickBot="1" x14ac:dyDescent="0.3">
      <c r="A70" s="51"/>
      <c r="B70" s="51"/>
      <c r="C70">
        <f t="shared" si="12"/>
        <v>2.7619114565027587</v>
      </c>
      <c r="D70" s="45">
        <v>0.43</v>
      </c>
      <c r="E70" s="129">
        <f xml:space="preserve"> E$10*(E$8/2)^2*(ACOS(1-D70/(E$8/2)) - (1-D70/(E$8/2))*SIN(ACOS(1-D70/(E$8/2))))</f>
        <v>2.9072752173713248</v>
      </c>
      <c r="F70" s="136">
        <f>(PI()*E$12*D70^2*(1-(D70/(1.5*E$8))))</f>
        <v>0.24625713344797409</v>
      </c>
      <c r="G70" s="57">
        <f t="shared" si="0"/>
        <v>3.1535323508192987</v>
      </c>
      <c r="H70" s="117">
        <f t="shared" si="1"/>
        <v>3153.5323508192987</v>
      </c>
      <c r="I70" s="115">
        <f t="shared" si="2"/>
        <v>2585.896527671825</v>
      </c>
      <c r="J70" s="118">
        <f t="shared" si="3"/>
        <v>3.1814334772999997</v>
      </c>
      <c r="K70" s="102">
        <f t="shared" si="4"/>
        <v>3181.4334772999996</v>
      </c>
      <c r="L70" s="103">
        <f t="shared" si="5"/>
        <v>2608.7754513859995</v>
      </c>
      <c r="N70" s="176"/>
      <c r="O70" s="45">
        <v>0.43</v>
      </c>
      <c r="P70" s="153">
        <f t="shared" si="6"/>
        <v>2.9551563099999996</v>
      </c>
      <c r="Q70" s="148">
        <f t="shared" si="7"/>
        <v>2955.1563099999994</v>
      </c>
      <c r="R70" s="148">
        <f t="shared" si="8"/>
        <v>2423.2281741999996</v>
      </c>
      <c r="S70" s="182"/>
      <c r="T70" s="45">
        <f t="shared" si="13"/>
        <v>0.43000000000000022</v>
      </c>
      <c r="U70" s="46">
        <f t="shared" si="9"/>
        <v>2585.896527671825</v>
      </c>
      <c r="V70" s="164">
        <f t="shared" si="10"/>
        <v>2423.2281741999996</v>
      </c>
      <c r="W70" s="47">
        <f t="shared" si="11"/>
        <v>0.9370940206883368</v>
      </c>
      <c r="X70" s="176"/>
      <c r="Y70" s="48"/>
      <c r="AA70" s="2"/>
      <c r="AB70" s="2"/>
      <c r="AC70" s="73"/>
      <c r="AD70" s="73"/>
      <c r="AE70" s="73"/>
      <c r="AF70" s="179"/>
      <c r="AG70" s="73"/>
      <c r="AH70" s="2"/>
      <c r="AI70" s="2"/>
      <c r="AJ70" s="2"/>
      <c r="AK70" s="2"/>
    </row>
    <row r="71" spans="1:37" ht="16.5" thickTop="1" thickBot="1" x14ac:dyDescent="0.3">
      <c r="A71" s="51"/>
      <c r="B71" s="51"/>
      <c r="C71">
        <f t="shared" si="12"/>
        <v>2.8549191667356939</v>
      </c>
      <c r="D71" s="45">
        <v>0.44</v>
      </c>
      <c r="E71" s="129">
        <f xml:space="preserve"> E$10*(E$8/2)^2*(ACOS(1-D71/(E$8/2)) - (1-D71/(E$8/2))*SIN(ACOS(1-D71/(E$8/2))))</f>
        <v>3.0051780702480988</v>
      </c>
      <c r="F71" s="136">
        <f>(PI()*E$12*D71^2*(1-(D71/(1.5*E$8))))</f>
        <v>0.25706326494842346</v>
      </c>
      <c r="G71" s="57">
        <f t="shared" si="0"/>
        <v>3.2622413351965225</v>
      </c>
      <c r="H71" s="117">
        <f t="shared" si="1"/>
        <v>3262.2413351965224</v>
      </c>
      <c r="I71" s="115">
        <f t="shared" si="2"/>
        <v>2675.0378948611483</v>
      </c>
      <c r="J71" s="118">
        <f t="shared" si="3"/>
        <v>3.2876899775999999</v>
      </c>
      <c r="K71" s="102">
        <f t="shared" si="4"/>
        <v>3287.6899776</v>
      </c>
      <c r="L71" s="103">
        <f t="shared" si="5"/>
        <v>2695.9057816320001</v>
      </c>
      <c r="N71" s="176"/>
      <c r="O71" s="45">
        <v>0.44</v>
      </c>
      <c r="P71" s="153">
        <f t="shared" si="6"/>
        <v>3.04905472</v>
      </c>
      <c r="Q71" s="148">
        <f t="shared" si="7"/>
        <v>3049.0547200000001</v>
      </c>
      <c r="R71" s="148">
        <f t="shared" si="8"/>
        <v>2500.2248703999999</v>
      </c>
      <c r="S71" s="182"/>
      <c r="T71" s="45">
        <f t="shared" si="13"/>
        <v>0.44000000000000022</v>
      </c>
      <c r="U71" s="46">
        <f t="shared" si="9"/>
        <v>2675.0378948611483</v>
      </c>
      <c r="V71" s="164">
        <f t="shared" si="10"/>
        <v>2500.2248703999999</v>
      </c>
      <c r="W71" s="47">
        <f t="shared" si="11"/>
        <v>0.93465026241423677</v>
      </c>
      <c r="X71" s="176"/>
      <c r="Y71" s="48"/>
      <c r="AA71" s="2"/>
      <c r="AB71" s="74"/>
      <c r="AC71" s="73"/>
      <c r="AD71" s="73"/>
      <c r="AE71" s="73"/>
      <c r="AF71" s="78"/>
      <c r="AG71" s="73"/>
      <c r="AH71" s="2"/>
      <c r="AI71" s="2"/>
      <c r="AJ71" s="2"/>
      <c r="AK71" s="2"/>
    </row>
    <row r="72" spans="1:37" ht="16.5" thickTop="1" thickBot="1" x14ac:dyDescent="0.3">
      <c r="A72" s="51"/>
      <c r="B72" s="51"/>
      <c r="C72">
        <f t="shared" si="12"/>
        <v>2.9487604982430495</v>
      </c>
      <c r="D72" s="45">
        <v>0.45</v>
      </c>
      <c r="E72" s="129">
        <f xml:space="preserve"> E$10*(E$8/2)^2*(ACOS(1-D72/(E$8/2)) - (1-D72/(E$8/2))*SIN(ACOS(1-D72/(E$8/2))))</f>
        <v>3.1039584192032099</v>
      </c>
      <c r="F72" s="136">
        <f>(PI()*E$12*D72^2*(1-(D72/(1.5*E$8))))</f>
        <v>0.26806396925342268</v>
      </c>
      <c r="G72" s="57">
        <f t="shared" si="0"/>
        <v>3.3720223884566325</v>
      </c>
      <c r="H72" s="117">
        <f t="shared" si="1"/>
        <v>3372.0223884566326</v>
      </c>
      <c r="I72" s="115">
        <f t="shared" si="2"/>
        <v>2765.0583585344384</v>
      </c>
      <c r="J72" s="118">
        <f t="shared" si="3"/>
        <v>3.3950008874999997</v>
      </c>
      <c r="K72" s="102">
        <f t="shared" si="4"/>
        <v>3395.0008874999999</v>
      </c>
      <c r="L72" s="103">
        <f t="shared" si="5"/>
        <v>2783.9007277499995</v>
      </c>
      <c r="N72" s="176"/>
      <c r="O72" s="45">
        <v>0.45</v>
      </c>
      <c r="P72" s="153">
        <f t="shared" si="6"/>
        <v>3.14374625</v>
      </c>
      <c r="Q72" s="148">
        <f t="shared" si="7"/>
        <v>3143.7462500000001</v>
      </c>
      <c r="R72" s="148">
        <f t="shared" si="8"/>
        <v>2577.8719249999999</v>
      </c>
      <c r="S72" s="182"/>
      <c r="T72" s="45">
        <f t="shared" si="13"/>
        <v>0.45000000000000023</v>
      </c>
      <c r="U72" s="46">
        <f t="shared" si="9"/>
        <v>2765.0583585344384</v>
      </c>
      <c r="V72" s="164">
        <f t="shared" si="10"/>
        <v>2577.8719249999999</v>
      </c>
      <c r="W72" s="47">
        <f t="shared" si="11"/>
        <v>0.93230289951867318</v>
      </c>
      <c r="X72" s="176"/>
      <c r="Y72" s="48"/>
      <c r="AA72" s="2"/>
      <c r="AB72" s="179"/>
      <c r="AC72" s="2"/>
      <c r="AD72" s="2"/>
      <c r="AE72" s="2"/>
      <c r="AF72" s="60"/>
      <c r="AG72" s="2"/>
      <c r="AH72" s="58"/>
      <c r="AI72" s="2"/>
      <c r="AJ72" s="2"/>
      <c r="AK72" s="2"/>
    </row>
    <row r="73" spans="1:37" ht="16.5" thickTop="1" thickBot="1" x14ac:dyDescent="0.3">
      <c r="A73" s="51"/>
      <c r="B73" s="51"/>
      <c r="C73">
        <f t="shared" si="12"/>
        <v>3.0434178773578928</v>
      </c>
      <c r="D73" s="45">
        <v>0.46</v>
      </c>
      <c r="E73" s="129">
        <f xml:space="preserve"> E$10*(E$8/2)^2*(ACOS(1-D73/(E$8/2)) - (1-D73/(E$8/2))*SIN(ACOS(1-D73/(E$8/2))))</f>
        <v>3.2035977656398873</v>
      </c>
      <c r="F73" s="136">
        <f>(PI()*E$12*D73^2*(1-(D73/(1.5*E$8))))</f>
        <v>0.27925682630321369</v>
      </c>
      <c r="G73" s="57">
        <f t="shared" si="0"/>
        <v>3.4828545919431009</v>
      </c>
      <c r="H73" s="117">
        <f t="shared" si="1"/>
        <v>3482.8545919431008</v>
      </c>
      <c r="I73" s="115">
        <f t="shared" si="2"/>
        <v>2855.9407653933426</v>
      </c>
      <c r="J73" s="118">
        <f t="shared" si="3"/>
        <v>3.5033530904000001</v>
      </c>
      <c r="K73" s="102">
        <f t="shared" si="4"/>
        <v>3503.3530903999999</v>
      </c>
      <c r="L73" s="103">
        <f t="shared" si="5"/>
        <v>2872.7495341279996</v>
      </c>
      <c r="N73" s="176"/>
      <c r="O73" s="45">
        <v>0.46</v>
      </c>
      <c r="P73" s="153">
        <f t="shared" si="6"/>
        <v>3.23922088</v>
      </c>
      <c r="Q73" s="148">
        <f t="shared" si="7"/>
        <v>3239.2208799999999</v>
      </c>
      <c r="R73" s="148">
        <f t="shared" si="8"/>
        <v>2656.1611215999997</v>
      </c>
      <c r="S73" s="182"/>
      <c r="T73" s="45">
        <f t="shared" si="13"/>
        <v>0.46000000000000024</v>
      </c>
      <c r="U73" s="46">
        <f t="shared" si="9"/>
        <v>2855.9407653933426</v>
      </c>
      <c r="V73" s="164">
        <f t="shared" si="10"/>
        <v>2656.1611215999997</v>
      </c>
      <c r="W73" s="47">
        <f t="shared" si="11"/>
        <v>0.93004769349064986</v>
      </c>
      <c r="X73" s="176"/>
      <c r="Y73" s="48"/>
      <c r="AA73" s="2"/>
      <c r="AB73" s="2"/>
      <c r="AC73" s="74"/>
      <c r="AD73" s="74"/>
      <c r="AE73" s="74"/>
      <c r="AF73" s="60"/>
      <c r="AG73" s="74"/>
      <c r="AH73" s="58"/>
      <c r="AI73" s="2"/>
      <c r="AJ73" s="2"/>
      <c r="AK73" s="2"/>
    </row>
    <row r="74" spans="1:37" ht="16.5" thickTop="1" thickBot="1" x14ac:dyDescent="0.3">
      <c r="A74" s="51"/>
      <c r="B74" s="51"/>
      <c r="C74">
        <f t="shared" si="12"/>
        <v>3.1388741811600327</v>
      </c>
      <c r="D74" s="45">
        <v>0.47</v>
      </c>
      <c r="E74" s="129">
        <f xml:space="preserve"> E$10*(E$8/2)^2*(ACOS(1-D74/(E$8/2)) - (1-D74/(E$8/2))*SIN(ACOS(1-D74/(E$8/2))))</f>
        <v>3.3040780854316134</v>
      </c>
      <c r="F74" s="136">
        <f>(PI()*E$12*D74^2*(1-(D74/(1.5*E$8))))</f>
        <v>0.29063941603803833</v>
      </c>
      <c r="G74" s="57">
        <f t="shared" si="0"/>
        <v>3.5947175014696517</v>
      </c>
      <c r="H74" s="117">
        <f t="shared" si="1"/>
        <v>3594.7175014696518</v>
      </c>
      <c r="I74" s="115">
        <f t="shared" si="2"/>
        <v>2947.6683512051145</v>
      </c>
      <c r="J74" s="118">
        <f t="shared" si="3"/>
        <v>3.6127334696999998</v>
      </c>
      <c r="K74" s="102">
        <f t="shared" si="4"/>
        <v>3612.7334696999997</v>
      </c>
      <c r="L74" s="103">
        <f t="shared" si="5"/>
        <v>2962.4414451539997</v>
      </c>
      <c r="N74" s="176"/>
      <c r="O74" s="45">
        <v>0.47</v>
      </c>
      <c r="P74" s="153">
        <f t="shared" si="6"/>
        <v>3.3354685899999996</v>
      </c>
      <c r="Q74" s="148">
        <f t="shared" si="7"/>
        <v>3335.4685899999995</v>
      </c>
      <c r="R74" s="148">
        <f t="shared" si="8"/>
        <v>2735.0842437999995</v>
      </c>
      <c r="S74" s="182"/>
      <c r="T74" s="45">
        <f t="shared" si="13"/>
        <v>0.47000000000000025</v>
      </c>
      <c r="U74" s="46">
        <f t="shared" si="9"/>
        <v>2947.6683512051145</v>
      </c>
      <c r="V74" s="164">
        <f t="shared" si="10"/>
        <v>2735.0842437999995</v>
      </c>
      <c r="W74" s="47">
        <f t="shared" si="11"/>
        <v>0.92788058828999442</v>
      </c>
      <c r="X74" s="176"/>
      <c r="Y74" s="48"/>
      <c r="AA74" s="2"/>
      <c r="AB74" s="2"/>
      <c r="AC74" s="179"/>
      <c r="AD74" s="61"/>
      <c r="AE74" s="61"/>
      <c r="AF74" s="61"/>
      <c r="AG74" s="61"/>
      <c r="AH74" s="61"/>
      <c r="AI74" s="2"/>
      <c r="AJ74" s="2"/>
      <c r="AK74" s="2"/>
    </row>
    <row r="75" spans="1:37" ht="16.5" thickTop="1" thickBot="1" x14ac:dyDescent="0.3">
      <c r="A75" s="51"/>
      <c r="B75" s="51"/>
      <c r="C75">
        <f t="shared" si="12"/>
        <v>3.2351127132031769</v>
      </c>
      <c r="D75" s="45">
        <v>0.48</v>
      </c>
      <c r="E75" s="129">
        <f xml:space="preserve"> E$10*(E$8/2)^2*(ACOS(1-D75/(E$8/2)) - (1-D75/(E$8/2))*SIN(ACOS(1-D75/(E$8/2))))</f>
        <v>3.4053818033717653</v>
      </c>
      <c r="F75" s="136">
        <f>(PI()*E$12*D75^2*(1-(D75/(1.5*E$8))))</f>
        <v>0.30220931839813858</v>
      </c>
      <c r="G75" s="57">
        <f t="shared" si="0"/>
        <v>3.7075911217699038</v>
      </c>
      <c r="H75" s="117">
        <f t="shared" si="1"/>
        <v>3707.591121769904</v>
      </c>
      <c r="I75" s="115">
        <f t="shared" si="2"/>
        <v>3040.224719851321</v>
      </c>
      <c r="J75" s="118">
        <f t="shared" si="3"/>
        <v>3.7231289087999997</v>
      </c>
      <c r="K75" s="102">
        <f t="shared" si="4"/>
        <v>3723.1289087999999</v>
      </c>
      <c r="L75" s="103">
        <f t="shared" si="5"/>
        <v>3052.9657052159996</v>
      </c>
      <c r="N75" s="176"/>
      <c r="O75" s="45">
        <v>0.48</v>
      </c>
      <c r="P75" s="153">
        <f t="shared" si="6"/>
        <v>3.4324793599999999</v>
      </c>
      <c r="Q75" s="148">
        <f t="shared" si="7"/>
        <v>3432.4793599999998</v>
      </c>
      <c r="R75" s="148">
        <f t="shared" si="8"/>
        <v>2814.6330751999999</v>
      </c>
      <c r="S75" s="182"/>
      <c r="T75" s="45">
        <f t="shared" si="13"/>
        <v>0.48000000000000026</v>
      </c>
      <c r="U75" s="46">
        <f t="shared" si="9"/>
        <v>3040.224719851321</v>
      </c>
      <c r="V75" s="164">
        <f t="shared" si="10"/>
        <v>2814.6330751999999</v>
      </c>
      <c r="W75" s="47">
        <f t="shared" si="11"/>
        <v>0.92579770726212851</v>
      </c>
      <c r="X75" s="176"/>
      <c r="Y75" s="48"/>
      <c r="AA75" s="2"/>
      <c r="AB75" s="2"/>
      <c r="AC75" s="179"/>
      <c r="AD75" s="61"/>
      <c r="AE75" s="61"/>
      <c r="AF75" s="61"/>
      <c r="AG75" s="61"/>
      <c r="AH75" s="61"/>
      <c r="AI75" s="2"/>
      <c r="AJ75" s="2"/>
      <c r="AK75" s="2"/>
    </row>
    <row r="76" spans="1:37" ht="16.5" thickTop="1" thickBot="1" x14ac:dyDescent="0.3">
      <c r="A76" s="51"/>
      <c r="B76" s="51"/>
      <c r="C76">
        <f t="shared" si="12"/>
        <v>3.3321171809859211</v>
      </c>
      <c r="D76" s="45">
        <v>0.49</v>
      </c>
      <c r="E76" s="129">
        <f xml:space="preserve"> E$10*(E$8/2)^2*(ACOS(1-D76/(E$8/2)) - (1-D76/(E$8/2))*SIN(ACOS(1-D76/(E$8/2))))</f>
        <v>3.5074917694588645</v>
      </c>
      <c r="F76" s="136">
        <f>(PI()*E$12*D76^2*(1-(D76/(1.5*E$8))))</f>
        <v>0.31396411332375634</v>
      </c>
      <c r="G76" s="57">
        <f t="shared" si="0"/>
        <v>3.821455882782621</v>
      </c>
      <c r="H76" s="117">
        <f t="shared" si="1"/>
        <v>3821.4558827826208</v>
      </c>
      <c r="I76" s="115">
        <f t="shared" si="2"/>
        <v>3133.5938238817489</v>
      </c>
      <c r="J76" s="118">
        <f t="shared" si="3"/>
        <v>3.8345262911</v>
      </c>
      <c r="K76" s="102">
        <f t="shared" si="4"/>
        <v>3834.5262911</v>
      </c>
      <c r="L76" s="103">
        <f t="shared" si="5"/>
        <v>3144.3115587019997</v>
      </c>
      <c r="N76" s="176"/>
      <c r="O76" s="45">
        <v>0.49</v>
      </c>
      <c r="P76" s="153">
        <f t="shared" si="6"/>
        <v>3.5302431699999999</v>
      </c>
      <c r="Q76" s="148">
        <f t="shared" si="7"/>
        <v>3530.2431699999997</v>
      </c>
      <c r="R76" s="148">
        <f t="shared" si="8"/>
        <v>2894.7993993999994</v>
      </c>
      <c r="S76" s="182"/>
      <c r="T76" s="45">
        <f t="shared" si="13"/>
        <v>0.49000000000000027</v>
      </c>
      <c r="U76" s="46">
        <f t="shared" si="9"/>
        <v>3133.5938238817489</v>
      </c>
      <c r="V76" s="164">
        <f t="shared" si="10"/>
        <v>2894.7993993999994</v>
      </c>
      <c r="W76" s="47">
        <f t="shared" si="11"/>
        <v>0.92379534875839708</v>
      </c>
      <c r="X76" s="176"/>
      <c r="Y76" s="48"/>
      <c r="AA76" s="2"/>
      <c r="AB76" s="2"/>
      <c r="AC76" s="59"/>
      <c r="AD76" s="62"/>
      <c r="AE76" s="62"/>
      <c r="AF76" s="62"/>
      <c r="AG76" s="62"/>
      <c r="AH76" s="62"/>
      <c r="AI76" s="2"/>
      <c r="AJ76" s="2"/>
      <c r="AK76" s="2"/>
    </row>
    <row r="77" spans="1:37" ht="16.5" thickTop="1" thickBot="1" x14ac:dyDescent="0.3">
      <c r="A77" s="51"/>
      <c r="B77" s="51"/>
      <c r="C77">
        <f t="shared" si="12"/>
        <v>3.4298716750064591</v>
      </c>
      <c r="D77" s="45">
        <v>0.5</v>
      </c>
      <c r="E77" s="129">
        <f xml:space="preserve"> E$10*(E$8/2)^2*(ACOS(1-D77/(E$8/2)) - (1-D77/(E$8/2))*SIN(ACOS(1-D77/(E$8/2))))</f>
        <v>3.6103912368489044</v>
      </c>
      <c r="F77" s="136">
        <f>(PI()*E$12*D77^2*(1-(D77/(1.5*E$8))))</f>
        <v>0.32590138075513353</v>
      </c>
      <c r="G77" s="57">
        <f t="shared" si="0"/>
        <v>3.936292617604038</v>
      </c>
      <c r="H77" s="117">
        <f t="shared" si="1"/>
        <v>3936.2926176040382</v>
      </c>
      <c r="I77" s="115">
        <f t="shared" si="2"/>
        <v>3227.7599464353111</v>
      </c>
      <c r="J77" s="118">
        <f t="shared" si="3"/>
        <v>3.9469125000000003</v>
      </c>
      <c r="K77" s="102">
        <f t="shared" si="4"/>
        <v>3946.9125000000004</v>
      </c>
      <c r="L77" s="103">
        <f t="shared" si="5"/>
        <v>3236.4682499999999</v>
      </c>
      <c r="N77" s="176"/>
      <c r="O77" s="45">
        <v>0.5</v>
      </c>
      <c r="P77" s="153">
        <f t="shared" si="6"/>
        <v>3.6287499999999997</v>
      </c>
      <c r="Q77" s="148">
        <f t="shared" si="7"/>
        <v>3628.7499999999995</v>
      </c>
      <c r="R77" s="148">
        <f t="shared" si="8"/>
        <v>2975.5749999999994</v>
      </c>
      <c r="S77" s="182"/>
      <c r="T77" s="45">
        <f t="shared" si="13"/>
        <v>0.50000000000000022</v>
      </c>
      <c r="U77" s="46">
        <f t="shared" si="9"/>
        <v>3227.7599464353111</v>
      </c>
      <c r="V77" s="164">
        <f t="shared" si="10"/>
        <v>2975.5749999999994</v>
      </c>
      <c r="W77" s="47">
        <f t="shared" si="11"/>
        <v>0.9218699808472991</v>
      </c>
      <c r="X77" s="176"/>
      <c r="Y77" s="48"/>
      <c r="AA77" s="2"/>
      <c r="AB77" s="2"/>
      <c r="AC77" s="2"/>
      <c r="AD77" s="63"/>
      <c r="AE77" s="79"/>
      <c r="AF77" s="79"/>
      <c r="AG77" s="61"/>
      <c r="AH77" s="61"/>
      <c r="AI77" s="2"/>
      <c r="AJ77" s="2"/>
      <c r="AK77" s="2"/>
    </row>
    <row r="78" spans="1:37" ht="16.5" thickTop="1" thickBot="1" x14ac:dyDescent="0.3">
      <c r="A78" s="51"/>
      <c r="B78" s="51"/>
      <c r="C78">
        <f t="shared" si="12"/>
        <v>3.5283606492585387</v>
      </c>
      <c r="D78" s="45">
        <v>0.51</v>
      </c>
      <c r="E78" s="129">
        <f xml:space="preserve"> E$10*(E$8/2)^2*(ACOS(1-D78/(E$8/2)) - (1-D78/(E$8/2))*SIN(ACOS(1-D78/(E$8/2))))</f>
        <v>3.7140638413247777</v>
      </c>
      <c r="F78" s="136">
        <f>(PI()*E$12*D78^2*(1-(D78/(1.5*E$8))))</f>
        <v>0.33801870063251216</v>
      </c>
      <c r="G78" s="57">
        <f t="shared" si="0"/>
        <v>4.0520825419572901</v>
      </c>
      <c r="H78" s="117">
        <f t="shared" si="1"/>
        <v>4052.0825419572902</v>
      </c>
      <c r="I78" s="115">
        <f t="shared" si="2"/>
        <v>3322.707684404978</v>
      </c>
      <c r="J78" s="118">
        <f t="shared" si="3"/>
        <v>4.0602744188999997</v>
      </c>
      <c r="K78" s="102">
        <f t="shared" si="4"/>
        <v>4060.2744188999995</v>
      </c>
      <c r="L78" s="103">
        <f t="shared" si="5"/>
        <v>3329.4250234979995</v>
      </c>
      <c r="N78" s="176"/>
      <c r="O78" s="45">
        <v>0.51</v>
      </c>
      <c r="P78" s="153">
        <f t="shared" si="6"/>
        <v>3.7279898299999998</v>
      </c>
      <c r="Q78" s="148">
        <f t="shared" si="7"/>
        <v>3727.98983</v>
      </c>
      <c r="R78" s="148">
        <f t="shared" si="8"/>
        <v>3056.9516605999997</v>
      </c>
      <c r="S78" s="182"/>
      <c r="T78" s="45">
        <f t="shared" si="13"/>
        <v>0.51000000000000023</v>
      </c>
      <c r="U78" s="46">
        <f t="shared" si="9"/>
        <v>3322.707684404978</v>
      </c>
      <c r="V78" s="164">
        <f t="shared" si="10"/>
        <v>3056.9516605999997</v>
      </c>
      <c r="W78" s="47">
        <f t="shared" si="11"/>
        <v>0.92001823541315553</v>
      </c>
      <c r="X78" s="176"/>
      <c r="Y78" s="48"/>
      <c r="AA78" s="2"/>
      <c r="AB78" s="2"/>
      <c r="AC78" s="59"/>
      <c r="AD78" s="62"/>
      <c r="AE78" s="62"/>
      <c r="AF78" s="62"/>
      <c r="AG78" s="62"/>
      <c r="AH78" s="62"/>
      <c r="AI78" s="2"/>
      <c r="AJ78" s="2"/>
      <c r="AK78" s="2"/>
    </row>
    <row r="79" spans="1:37" ht="16.5" thickTop="1" thickBot="1" x14ac:dyDescent="0.3">
      <c r="A79" s="51"/>
      <c r="B79" s="51"/>
      <c r="C79">
        <f t="shared" si="12"/>
        <v>3.6275689030415075</v>
      </c>
      <c r="D79" s="45">
        <v>0.52</v>
      </c>
      <c r="E79" s="129">
        <f xml:space="preserve"> E$10*(E$8/2)^2*(ACOS(1-D79/(E$8/2)) - (1-D79/(E$8/2))*SIN(ACOS(1-D79/(E$8/2))))</f>
        <v>3.8184935821489554</v>
      </c>
      <c r="F79" s="136">
        <f>(PI()*E$12*D79^2*(1-(D79/(1.5*E$8))))</f>
        <v>0.35031365289613398</v>
      </c>
      <c r="G79" s="57">
        <f t="shared" si="0"/>
        <v>4.1688072350450893</v>
      </c>
      <c r="H79" s="117">
        <f t="shared" si="1"/>
        <v>4168.8072350450893</v>
      </c>
      <c r="I79" s="115">
        <f t="shared" si="2"/>
        <v>3418.4219327369728</v>
      </c>
      <c r="J79" s="118">
        <f t="shared" si="3"/>
        <v>4.1745989312000011</v>
      </c>
      <c r="K79" s="102">
        <f t="shared" si="4"/>
        <v>4174.5989312000011</v>
      </c>
      <c r="L79" s="103">
        <f t="shared" si="5"/>
        <v>3423.1711235840007</v>
      </c>
      <c r="N79" s="176"/>
      <c r="O79" s="45">
        <v>0.52</v>
      </c>
      <c r="P79" s="153">
        <f t="shared" si="6"/>
        <v>3.8279526399999999</v>
      </c>
      <c r="Q79" s="148">
        <f t="shared" si="7"/>
        <v>3827.95264</v>
      </c>
      <c r="R79" s="148">
        <f t="shared" si="8"/>
        <v>3138.9211647999996</v>
      </c>
      <c r="S79" s="182"/>
      <c r="T79" s="45">
        <f t="shared" si="13"/>
        <v>0.52000000000000024</v>
      </c>
      <c r="U79" s="46">
        <f t="shared" si="9"/>
        <v>3418.4219327369728</v>
      </c>
      <c r="V79" s="164">
        <f t="shared" si="10"/>
        <v>3138.9211647999996</v>
      </c>
      <c r="W79" s="47">
        <f t="shared" si="11"/>
        <v>0.9182369018697496</v>
      </c>
      <c r="X79" s="176"/>
      <c r="Y79" s="48"/>
      <c r="AA79" s="2"/>
      <c r="AB79" s="2"/>
      <c r="AC79" s="59"/>
      <c r="AD79" s="66"/>
      <c r="AE79" s="66"/>
      <c r="AF79" s="66"/>
      <c r="AG79" s="66"/>
      <c r="AH79" s="66"/>
      <c r="AI79" s="2"/>
      <c r="AJ79" s="2"/>
      <c r="AK79" s="2"/>
    </row>
    <row r="80" spans="1:37" ht="16.5" thickTop="1" thickBot="1" x14ac:dyDescent="0.3">
      <c r="A80" s="51"/>
      <c r="B80" s="51"/>
      <c r="C80">
        <f t="shared" si="12"/>
        <v>3.7274815639707772</v>
      </c>
      <c r="D80" s="45">
        <v>0.53</v>
      </c>
      <c r="E80" s="129">
        <f xml:space="preserve"> E$10*(E$8/2)^2*(ACOS(1-D80/(E$8/2)) - (1-D80/(E$8/2))*SIN(ACOS(1-D80/(E$8/2))))</f>
        <v>3.9236648041797655</v>
      </c>
      <c r="F80" s="136">
        <f>(PI()*E$12*D80^2*(1-(D80/(1.5*E$8))))</f>
        <v>0.362783817486241</v>
      </c>
      <c r="G80" s="57">
        <f t="shared" si="0"/>
        <v>4.2864486216660067</v>
      </c>
      <c r="H80" s="117">
        <f t="shared" si="1"/>
        <v>4286.4486216660071</v>
      </c>
      <c r="I80" s="115">
        <f t="shared" si="2"/>
        <v>3514.8878697661257</v>
      </c>
      <c r="J80" s="118">
        <f t="shared" si="3"/>
        <v>4.2898729203000006</v>
      </c>
      <c r="K80" s="102">
        <f t="shared" si="4"/>
        <v>4289.8729203000003</v>
      </c>
      <c r="L80" s="103">
        <f t="shared" si="5"/>
        <v>3517.6957946460002</v>
      </c>
      <c r="N80" s="176"/>
      <c r="O80" s="45">
        <v>0.53</v>
      </c>
      <c r="P80" s="153">
        <f t="shared" si="6"/>
        <v>3.9286284100000004</v>
      </c>
      <c r="Q80" s="148">
        <f t="shared" si="7"/>
        <v>3928.6284100000003</v>
      </c>
      <c r="R80" s="148">
        <f t="shared" si="8"/>
        <v>3221.4752962000002</v>
      </c>
      <c r="S80" s="182"/>
      <c r="T80" s="45">
        <f t="shared" si="13"/>
        <v>0.53000000000000025</v>
      </c>
      <c r="U80" s="46">
        <f t="shared" si="9"/>
        <v>3514.8878697661257</v>
      </c>
      <c r="V80" s="164">
        <f t="shared" si="10"/>
        <v>3221.4752962000002</v>
      </c>
      <c r="W80" s="47">
        <f t="shared" si="11"/>
        <v>0.91652292066271557</v>
      </c>
      <c r="X80" s="176"/>
      <c r="Y80" s="48"/>
      <c r="AA80" s="2"/>
      <c r="AB80" s="2"/>
      <c r="AC80" s="77"/>
      <c r="AD80" s="77"/>
      <c r="AE80" s="2"/>
      <c r="AF80" s="179"/>
      <c r="AG80" s="2"/>
      <c r="AH80" s="2"/>
      <c r="AI80" s="2"/>
      <c r="AJ80" s="2"/>
      <c r="AK80" s="2"/>
    </row>
    <row r="81" spans="1:37" ht="16.5" thickTop="1" thickBot="1" x14ac:dyDescent="0.3">
      <c r="A81" s="51"/>
      <c r="B81" s="51"/>
      <c r="C81">
        <f t="shared" si="12"/>
        <v>3.8280840720868015</v>
      </c>
      <c r="D81" s="45">
        <v>0.54</v>
      </c>
      <c r="E81" s="129">
        <f xml:space="preserve"> E$10*(E$8/2)^2*(ACOS(1-D81/(E$8/2)) - (1-D81/(E$8/2))*SIN(ACOS(1-D81/(E$8/2))))</f>
        <v>4.0295621811440014</v>
      </c>
      <c r="F81" s="136">
        <f>(PI()*E$12*D81^2*(1-(D81/(1.5*E$8))))</f>
        <v>0.37542677434307509</v>
      </c>
      <c r="G81" s="57">
        <f t="shared" si="0"/>
        <v>4.4049889554870765</v>
      </c>
      <c r="H81" s="117">
        <f t="shared" si="1"/>
        <v>4404.9889554870761</v>
      </c>
      <c r="I81" s="115">
        <f t="shared" si="2"/>
        <v>3612.0909434994023</v>
      </c>
      <c r="J81" s="118">
        <f t="shared" si="3"/>
        <v>4.4060832696000007</v>
      </c>
      <c r="K81" s="102">
        <f t="shared" si="4"/>
        <v>4406.0832696000007</v>
      </c>
      <c r="L81" s="103">
        <f t="shared" si="5"/>
        <v>3612.9882810720005</v>
      </c>
      <c r="N81" s="176"/>
      <c r="O81" s="45">
        <v>0.54</v>
      </c>
      <c r="P81" s="153">
        <f t="shared" si="6"/>
        <v>4.0300071199999996</v>
      </c>
      <c r="Q81" s="148">
        <f t="shared" si="7"/>
        <v>4030.0071199999998</v>
      </c>
      <c r="R81" s="148">
        <f t="shared" si="8"/>
        <v>3304.6058383999998</v>
      </c>
      <c r="S81" s="182"/>
      <c r="T81" s="45">
        <f t="shared" si="13"/>
        <v>0.54000000000000026</v>
      </c>
      <c r="U81" s="46">
        <f t="shared" si="9"/>
        <v>3612.0909434994023</v>
      </c>
      <c r="V81" s="164">
        <f t="shared" si="10"/>
        <v>3304.6058383999998</v>
      </c>
      <c r="W81" s="47">
        <f t="shared" si="11"/>
        <v>0.91487337669258395</v>
      </c>
      <c r="X81" s="176"/>
      <c r="Y81" s="48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6.5" thickTop="1" thickBot="1" x14ac:dyDescent="0.3">
      <c r="A82" s="51"/>
      <c r="B82" s="51"/>
      <c r="C82">
        <f t="shared" si="12"/>
        <v>3.9293621649710451</v>
      </c>
      <c r="D82" s="45">
        <v>0.55000000000000004</v>
      </c>
      <c r="E82" s="129">
        <f xml:space="preserve"> E$10*(E$8/2)^2*(ACOS(1-D82/(E$8/2)) - (1-D82/(E$8/2))*SIN(ACOS(1-D82/(E$8/2))))</f>
        <v>4.1361706999695214</v>
      </c>
      <c r="F82" s="136">
        <f>(PI()*E$12*D82^2*(1-(D82/(1.5*E$8))))</f>
        <v>0.38824010340687826</v>
      </c>
      <c r="G82" s="57">
        <f t="shared" si="0"/>
        <v>4.5244108033763997</v>
      </c>
      <c r="H82" s="117">
        <f t="shared" si="1"/>
        <v>4524.4108033763996</v>
      </c>
      <c r="I82" s="115">
        <f t="shared" si="2"/>
        <v>3710.0168587686476</v>
      </c>
      <c r="J82" s="118">
        <f t="shared" si="3"/>
        <v>4.5232168625000009</v>
      </c>
      <c r="K82" s="102">
        <f t="shared" si="4"/>
        <v>4523.2168625000013</v>
      </c>
      <c r="L82" s="103">
        <f t="shared" si="5"/>
        <v>3709.0378272500006</v>
      </c>
      <c r="N82" s="176"/>
      <c r="O82" s="45">
        <v>0.55000000000000004</v>
      </c>
      <c r="P82" s="153">
        <f t="shared" si="6"/>
        <v>4.1320787499999998</v>
      </c>
      <c r="Q82" s="148">
        <f t="shared" si="7"/>
        <v>4132.0787499999997</v>
      </c>
      <c r="R82" s="148">
        <f t="shared" si="8"/>
        <v>3388.3045749999997</v>
      </c>
      <c r="S82" s="182"/>
      <c r="T82" s="45">
        <f t="shared" si="13"/>
        <v>0.55000000000000027</v>
      </c>
      <c r="U82" s="46">
        <f t="shared" si="9"/>
        <v>3710.0168587686476</v>
      </c>
      <c r="V82" s="164">
        <f t="shared" si="10"/>
        <v>3388.3045749999997</v>
      </c>
      <c r="W82" s="47">
        <f t="shared" si="11"/>
        <v>0.91328549275772719</v>
      </c>
      <c r="X82" s="176"/>
      <c r="Y82" s="48"/>
      <c r="AA82" s="2"/>
      <c r="AB82" s="2"/>
      <c r="AC82" s="77"/>
      <c r="AD82" s="78"/>
      <c r="AE82" s="78"/>
      <c r="AF82" s="78"/>
      <c r="AG82" s="78"/>
      <c r="AH82" s="2"/>
      <c r="AI82" s="2"/>
      <c r="AJ82" s="2"/>
      <c r="AK82" s="2"/>
    </row>
    <row r="83" spans="1:37" ht="16.5" thickTop="1" thickBot="1" x14ac:dyDescent="0.3">
      <c r="A83" s="51"/>
      <c r="B83" s="51"/>
      <c r="C83">
        <f t="shared" si="12"/>
        <v>4.031301863786565</v>
      </c>
      <c r="D83" s="45">
        <v>0.56000000000000005</v>
      </c>
      <c r="E83" s="129">
        <f xml:space="preserve"> E$10*(E$8/2)^2*(ACOS(1-D83/(E$8/2)) - (1-D83/(E$8/2))*SIN(ACOS(1-D83/(E$8/2))))</f>
        <v>4.2434756460911212</v>
      </c>
      <c r="F83" s="136">
        <f>(PI()*E$12*D83^2*(1-(D83/(1.5*E$8))))</f>
        <v>0.40122138461789236</v>
      </c>
      <c r="G83" s="57">
        <f t="shared" si="0"/>
        <v>4.6446970307090139</v>
      </c>
      <c r="H83" s="117">
        <f t="shared" si="1"/>
        <v>4644.6970307090141</v>
      </c>
      <c r="I83" s="115">
        <f t="shared" si="2"/>
        <v>3808.6515651813916</v>
      </c>
      <c r="J83" s="118">
        <f t="shared" si="3"/>
        <v>4.6412605824000002</v>
      </c>
      <c r="K83" s="102">
        <f t="shared" si="4"/>
        <v>4641.2605824000002</v>
      </c>
      <c r="L83" s="103">
        <f t="shared" si="5"/>
        <v>3805.833677568</v>
      </c>
      <c r="N83" s="176"/>
      <c r="O83" s="45">
        <v>0.56000000000000005</v>
      </c>
      <c r="P83" s="153">
        <f t="shared" si="6"/>
        <v>4.2348332800000001</v>
      </c>
      <c r="Q83" s="148">
        <f t="shared" si="7"/>
        <v>4234.8332799999998</v>
      </c>
      <c r="R83" s="148">
        <f t="shared" si="8"/>
        <v>3472.5632895999997</v>
      </c>
      <c r="S83" s="182"/>
      <c r="T83" s="45">
        <f t="shared" si="13"/>
        <v>0.56000000000000028</v>
      </c>
      <c r="U83" s="46">
        <f t="shared" si="9"/>
        <v>3808.6515651813916</v>
      </c>
      <c r="V83" s="164">
        <f t="shared" si="10"/>
        <v>3472.5632895999997</v>
      </c>
      <c r="W83" s="47">
        <f t="shared" si="11"/>
        <v>0.91175662309099015</v>
      </c>
      <c r="X83" s="176"/>
      <c r="Y83" s="48"/>
      <c r="AA83" s="2"/>
      <c r="AB83" s="2"/>
      <c r="AC83" s="73"/>
      <c r="AD83" s="73"/>
      <c r="AE83" s="73"/>
      <c r="AF83" s="179"/>
      <c r="AG83" s="73"/>
      <c r="AH83" s="2"/>
      <c r="AI83" s="2"/>
      <c r="AJ83" s="2"/>
      <c r="AK83" s="2"/>
    </row>
    <row r="84" spans="1:37" ht="16.5" thickTop="1" thickBot="1" x14ac:dyDescent="0.3">
      <c r="A84" s="51"/>
      <c r="B84" s="51"/>
      <c r="C84">
        <f t="shared" si="12"/>
        <v>4.133889460168847</v>
      </c>
      <c r="D84" s="45">
        <v>0.56999999999999995</v>
      </c>
      <c r="E84" s="129">
        <f xml:space="preserve"> E$10*(E$8/2)^2*(ACOS(1-D84/(E$8/2)) - (1-D84/(E$8/2))*SIN(ACOS(1-D84/(E$8/2))))</f>
        <v>4.3514625896514181</v>
      </c>
      <c r="F84" s="136">
        <f>(PI()*E$12*D84^2*(1-(D84/(1.5*E$8))))</f>
        <v>0.4143681979163592</v>
      </c>
      <c r="G84" s="57">
        <f t="shared" si="0"/>
        <v>4.7658307875677774</v>
      </c>
      <c r="H84" s="117">
        <f t="shared" si="1"/>
        <v>4765.8307875677774</v>
      </c>
      <c r="I84" s="115">
        <f t="shared" si="2"/>
        <v>3907.9812458055771</v>
      </c>
      <c r="J84" s="118">
        <f t="shared" si="3"/>
        <v>4.7602013126999996</v>
      </c>
      <c r="K84" s="102">
        <f t="shared" si="4"/>
        <v>4760.2013127</v>
      </c>
      <c r="L84" s="103">
        <f t="shared" si="5"/>
        <v>3903.3650764139998</v>
      </c>
      <c r="N84" s="176"/>
      <c r="O84" s="45">
        <v>0.56999999999999995</v>
      </c>
      <c r="P84" s="153">
        <f t="shared" si="6"/>
        <v>4.3382606899999994</v>
      </c>
      <c r="Q84" s="148">
        <f t="shared" si="7"/>
        <v>4338.2606899999992</v>
      </c>
      <c r="R84" s="148">
        <f t="shared" si="8"/>
        <v>3557.3737657999991</v>
      </c>
      <c r="S84" s="182"/>
      <c r="T84" s="45">
        <f t="shared" si="13"/>
        <v>0.57000000000000028</v>
      </c>
      <c r="U84" s="46">
        <f t="shared" si="9"/>
        <v>3907.9812458055771</v>
      </c>
      <c r="V84" s="164">
        <f t="shared" si="10"/>
        <v>3557.3737657999991</v>
      </c>
      <c r="W84" s="47">
        <f t="shared" si="11"/>
        <v>0.91028424704394784</v>
      </c>
      <c r="X84" s="176"/>
      <c r="Y84" s="48"/>
      <c r="AA84" s="2"/>
      <c r="AB84" s="2"/>
      <c r="AC84" s="73"/>
      <c r="AD84" s="73"/>
      <c r="AE84" s="73"/>
      <c r="AF84" s="78"/>
      <c r="AG84" s="73"/>
      <c r="AH84" s="2"/>
      <c r="AI84" s="2"/>
      <c r="AJ84" s="2"/>
      <c r="AK84" s="2"/>
    </row>
    <row r="85" spans="1:37" ht="16.5" thickTop="1" thickBot="1" x14ac:dyDescent="0.3">
      <c r="A85" s="51"/>
      <c r="B85" s="51"/>
      <c r="C85">
        <f t="shared" si="12"/>
        <v>4.2371115038998317</v>
      </c>
      <c r="D85" s="45">
        <v>0.57999999999999996</v>
      </c>
      <c r="E85" s="129">
        <f xml:space="preserve"> E$10*(E$8/2)^2*(ACOS(1-D85/(E$8/2)) - (1-D85/(E$8/2))*SIN(ACOS(1-D85/(E$8/2))))</f>
        <v>4.4601173725261383</v>
      </c>
      <c r="F85" s="136">
        <f>(PI()*E$12*D85^2*(1-(D85/(1.5*E$8))))</f>
        <v>0.42767812324252086</v>
      </c>
      <c r="G85" s="57">
        <f t="shared" si="0"/>
        <v>4.8877954957686587</v>
      </c>
      <c r="H85" s="117">
        <f t="shared" si="1"/>
        <v>4887.7954957686588</v>
      </c>
      <c r="I85" s="115">
        <f t="shared" si="2"/>
        <v>4007.9923065303001</v>
      </c>
      <c r="J85" s="118">
        <f t="shared" si="3"/>
        <v>4.8800259368000001</v>
      </c>
      <c r="K85" s="102">
        <f t="shared" si="4"/>
        <v>4880.0259367999997</v>
      </c>
      <c r="L85" s="103">
        <f t="shared" si="5"/>
        <v>4001.6212681759994</v>
      </c>
      <c r="N85" s="176"/>
      <c r="O85" s="45">
        <v>0.57999999999999996</v>
      </c>
      <c r="P85" s="153">
        <f t="shared" si="6"/>
        <v>4.4423509599999988</v>
      </c>
      <c r="Q85" s="148">
        <f t="shared" si="7"/>
        <v>4442.3509599999988</v>
      </c>
      <c r="R85" s="148">
        <f t="shared" si="8"/>
        <v>3642.7277871999991</v>
      </c>
      <c r="S85" s="182"/>
      <c r="T85" s="45">
        <f t="shared" si="13"/>
        <v>0.58000000000000029</v>
      </c>
      <c r="U85" s="46">
        <f t="shared" si="9"/>
        <v>4007.9923065303001</v>
      </c>
      <c r="V85" s="164">
        <f t="shared" si="10"/>
        <v>3642.7277871999991</v>
      </c>
      <c r="W85" s="47">
        <f t="shared" si="11"/>
        <v>0.90886596295727207</v>
      </c>
      <c r="X85" s="176"/>
      <c r="Y85" s="48"/>
      <c r="AA85" s="2"/>
      <c r="AB85" s="2"/>
      <c r="AC85" s="2"/>
      <c r="AD85" s="2"/>
      <c r="AE85" s="58"/>
      <c r="AF85" s="60"/>
      <c r="AG85" s="2"/>
      <c r="AH85" s="58"/>
      <c r="AI85" s="2"/>
      <c r="AJ85" s="2"/>
      <c r="AK85" s="2"/>
    </row>
    <row r="86" spans="1:37" ht="16.5" thickTop="1" thickBot="1" x14ac:dyDescent="0.3">
      <c r="A86" s="51"/>
      <c r="B86" s="51"/>
      <c r="C86">
        <f t="shared" si="12"/>
        <v>4.3409547913042354</v>
      </c>
      <c r="D86" s="45">
        <v>0.59</v>
      </c>
      <c r="E86" s="129">
        <f xml:space="preserve"> E$10*(E$8/2)^2*(ACOS(1-D86/(E$8/2)) - (1-D86/(E$8/2))*SIN(ACOS(1-D86/(E$8/2))))</f>
        <v>4.5694260961097219</v>
      </c>
      <c r="F86" s="136">
        <f>(PI()*E$12*D86^2*(1-(D86/(1.5*E$8))))</f>
        <v>0.44114874053661929</v>
      </c>
      <c r="G86" s="57">
        <f t="shared" si="0"/>
        <v>5.0105748366463416</v>
      </c>
      <c r="H86" s="117">
        <f t="shared" si="1"/>
        <v>5010.5748366463413</v>
      </c>
      <c r="I86" s="115">
        <f t="shared" si="2"/>
        <v>4108.67136605</v>
      </c>
      <c r="J86" s="118">
        <f t="shared" si="3"/>
        <v>5.0007213381</v>
      </c>
      <c r="K86" s="102">
        <f t="shared" si="4"/>
        <v>5000.7213381000001</v>
      </c>
      <c r="L86" s="103">
        <f t="shared" si="5"/>
        <v>4100.5914972419996</v>
      </c>
      <c r="N86" s="176"/>
      <c r="O86" s="45">
        <v>0.59</v>
      </c>
      <c r="P86" s="153">
        <f t="shared" si="6"/>
        <v>4.5470940699999991</v>
      </c>
      <c r="Q86" s="148">
        <f t="shared" si="7"/>
        <v>4547.0940699999992</v>
      </c>
      <c r="R86" s="148">
        <f t="shared" si="8"/>
        <v>3728.6171373999991</v>
      </c>
      <c r="S86" s="182"/>
      <c r="T86" s="45">
        <f t="shared" si="13"/>
        <v>0.5900000000000003</v>
      </c>
      <c r="U86" s="46">
        <f t="shared" si="9"/>
        <v>4108.67136605</v>
      </c>
      <c r="V86" s="164">
        <f t="shared" si="10"/>
        <v>3728.6171373999991</v>
      </c>
      <c r="W86" s="47">
        <f t="shared" si="11"/>
        <v>0.90749948224372645</v>
      </c>
      <c r="X86" s="176"/>
      <c r="Y86" s="48"/>
      <c r="AA86" s="2"/>
      <c r="AB86" s="2"/>
      <c r="AC86" s="74"/>
      <c r="AD86" s="74"/>
      <c r="AE86" s="58"/>
      <c r="AF86" s="60"/>
      <c r="AG86" s="74"/>
      <c r="AH86" s="58"/>
      <c r="AI86" s="2"/>
      <c r="AJ86" s="2"/>
      <c r="AK86" s="2"/>
    </row>
    <row r="87" spans="1:37" ht="16.5" thickTop="1" thickBot="1" x14ac:dyDescent="0.3">
      <c r="A87" s="51"/>
      <c r="B87" s="51"/>
      <c r="C87">
        <f t="shared" si="12"/>
        <v>4.4454063543130937</v>
      </c>
      <c r="D87" s="45">
        <v>0.6</v>
      </c>
      <c r="E87" s="129">
        <f xml:space="preserve"> E$10*(E$8/2)^2*(ACOS(1-D87/(E$8/2)) - (1-D87/(E$8/2))*SIN(ACOS(1-D87/(E$8/2))))</f>
        <v>4.6793751098032565</v>
      </c>
      <c r="F87" s="136">
        <f>(PI()*E$12*D87^2*(1-(D87/(1.5*E$8))))</f>
        <v>0.45477762973889629</v>
      </c>
      <c r="G87" s="57">
        <f t="shared" si="0"/>
        <v>5.1341527395421531</v>
      </c>
      <c r="H87" s="117">
        <f t="shared" si="1"/>
        <v>5134.1527395421535</v>
      </c>
      <c r="I87" s="115">
        <f t="shared" si="2"/>
        <v>4210.0052464245655</v>
      </c>
      <c r="J87" s="118">
        <f t="shared" si="3"/>
        <v>5.1222744000000002</v>
      </c>
      <c r="K87" s="102">
        <f t="shared" si="4"/>
        <v>5122.2744000000002</v>
      </c>
      <c r="L87" s="103">
        <f t="shared" si="5"/>
        <v>4200.2650080000003</v>
      </c>
      <c r="N87" s="176"/>
      <c r="O87" s="45">
        <v>0.6</v>
      </c>
      <c r="P87" s="153">
        <f t="shared" si="6"/>
        <v>4.6524799999999997</v>
      </c>
      <c r="Q87" s="148">
        <f t="shared" si="7"/>
        <v>4652.4799999999996</v>
      </c>
      <c r="R87" s="148">
        <f t="shared" si="8"/>
        <v>3815.0335999999993</v>
      </c>
      <c r="S87" s="182"/>
      <c r="T87" s="45">
        <f t="shared" si="13"/>
        <v>0.60000000000000031</v>
      </c>
      <c r="U87" s="46">
        <f t="shared" si="9"/>
        <v>4210.0052464245655</v>
      </c>
      <c r="V87" s="164">
        <f t="shared" si="10"/>
        <v>3815.0335999999993</v>
      </c>
      <c r="W87" s="47">
        <f t="shared" si="11"/>
        <v>0.90618262370100278</v>
      </c>
      <c r="X87" s="176"/>
      <c r="Y87" s="48"/>
      <c r="AA87" s="2"/>
      <c r="AB87" s="2"/>
      <c r="AC87" s="179"/>
      <c r="AD87" s="61"/>
      <c r="AE87" s="61"/>
      <c r="AF87" s="61"/>
      <c r="AG87" s="61"/>
      <c r="AH87" s="61"/>
      <c r="AI87" s="2"/>
      <c r="AJ87" s="2"/>
      <c r="AK87" s="2"/>
    </row>
    <row r="88" spans="1:37" ht="16.5" thickTop="1" thickBot="1" x14ac:dyDescent="0.3">
      <c r="A88" s="51"/>
      <c r="B88" s="51"/>
      <c r="C88">
        <f t="shared" si="12"/>
        <v>4.5504534501443654</v>
      </c>
      <c r="D88" s="45">
        <v>0.61</v>
      </c>
      <c r="E88" s="129">
        <f xml:space="preserve"> E$10*(E$8/2)^2*(ACOS(1-D88/(E$8/2)) - (1-D88/(E$8/2))*SIN(ACOS(1-D88/(E$8/2))))</f>
        <v>4.7899510001519632</v>
      </c>
      <c r="F88" s="136">
        <f>(PI()*E$12*D88^2*(1-(D88/(1.5*E$8))))</f>
        <v>0.46856237078959379</v>
      </c>
      <c r="G88" s="57">
        <f t="shared" si="0"/>
        <v>5.2585133709415572</v>
      </c>
      <c r="H88" s="117">
        <f t="shared" si="1"/>
        <v>5258.5133709415568</v>
      </c>
      <c r="I88" s="115">
        <f t="shared" si="2"/>
        <v>4311.9809641720767</v>
      </c>
      <c r="J88" s="118">
        <f t="shared" si="3"/>
        <v>5.2446720059</v>
      </c>
      <c r="K88" s="102">
        <f t="shared" si="4"/>
        <v>5244.6720058999999</v>
      </c>
      <c r="L88" s="103">
        <f t="shared" si="5"/>
        <v>4300.631044838</v>
      </c>
      <c r="N88" s="176"/>
      <c r="O88" s="45">
        <v>0.61</v>
      </c>
      <c r="P88" s="153">
        <f t="shared" si="6"/>
        <v>4.7584987299999995</v>
      </c>
      <c r="Q88" s="148">
        <f t="shared" si="7"/>
        <v>4758.4987299999993</v>
      </c>
      <c r="R88" s="148">
        <f t="shared" si="8"/>
        <v>3901.968958599999</v>
      </c>
      <c r="S88" s="182"/>
      <c r="T88" s="45">
        <f t="shared" si="13"/>
        <v>0.61000000000000032</v>
      </c>
      <c r="U88" s="46">
        <f t="shared" si="9"/>
        <v>4311.9809641720767</v>
      </c>
      <c r="V88" s="164">
        <f t="shared" si="10"/>
        <v>3901.968958599999</v>
      </c>
      <c r="W88" s="47">
        <f t="shared" si="11"/>
        <v>0.90491330806447512</v>
      </c>
      <c r="X88" s="176"/>
      <c r="Y88" s="48"/>
      <c r="AA88" s="2"/>
      <c r="AB88" s="2"/>
      <c r="AC88" s="179"/>
      <c r="AD88" s="61"/>
      <c r="AE88" s="61"/>
      <c r="AF88" s="61"/>
      <c r="AG88" s="61"/>
      <c r="AH88" s="61"/>
      <c r="AI88" s="2"/>
      <c r="AJ88" s="2"/>
      <c r="AK88" s="2"/>
    </row>
    <row r="89" spans="1:37" ht="16.5" thickTop="1" thickBot="1" x14ac:dyDescent="0.3">
      <c r="A89" s="51"/>
      <c r="B89" s="51"/>
      <c r="C89">
        <f t="shared" si="12"/>
        <v>4.6560835515550458</v>
      </c>
      <c r="D89" s="45">
        <v>0.62</v>
      </c>
      <c r="E89" s="129">
        <f xml:space="preserve"> E$10*(E$8/2)^2*(ACOS(1-D89/(E$8/2)) - (1-D89/(E$8/2))*SIN(ACOS(1-D89/(E$8/2))))</f>
        <v>4.9011405805842587</v>
      </c>
      <c r="F89" s="136">
        <f>(PI()*E$12*D89^2*(1-(D89/(1.5*E$8))))</f>
        <v>0.48250054362895378</v>
      </c>
      <c r="G89" s="57">
        <f t="shared" si="0"/>
        <v>5.3836411242132129</v>
      </c>
      <c r="H89" s="117">
        <f t="shared" si="1"/>
        <v>5383.6411242132126</v>
      </c>
      <c r="I89" s="115">
        <f t="shared" si="2"/>
        <v>4414.5857218548344</v>
      </c>
      <c r="J89" s="118">
        <f t="shared" si="3"/>
        <v>5.3679010392000004</v>
      </c>
      <c r="K89" s="102">
        <f t="shared" si="4"/>
        <v>5367.9010392</v>
      </c>
      <c r="L89" s="103">
        <f t="shared" si="5"/>
        <v>4401.6788521439994</v>
      </c>
      <c r="N89" s="176"/>
      <c r="O89" s="45">
        <v>0.62</v>
      </c>
      <c r="P89" s="153">
        <f t="shared" si="6"/>
        <v>4.8651402399999997</v>
      </c>
      <c r="Q89" s="148">
        <f t="shared" si="7"/>
        <v>4865.1402399999997</v>
      </c>
      <c r="R89" s="148">
        <f t="shared" si="8"/>
        <v>3989.4149967999997</v>
      </c>
      <c r="S89" s="182"/>
      <c r="T89" s="45">
        <f t="shared" si="13"/>
        <v>0.62000000000000033</v>
      </c>
      <c r="U89" s="46">
        <f t="shared" si="9"/>
        <v>4414.5857218548344</v>
      </c>
      <c r="V89" s="164">
        <f t="shared" si="10"/>
        <v>3989.4149967999997</v>
      </c>
      <c r="W89" s="47">
        <f t="shared" si="11"/>
        <v>0.90368955280447139</v>
      </c>
      <c r="X89" s="176"/>
      <c r="Y89" s="48"/>
      <c r="AA89" s="2"/>
      <c r="AB89" s="2"/>
      <c r="AC89" s="59"/>
      <c r="AD89" s="62"/>
      <c r="AE89" s="62"/>
      <c r="AF89" s="62"/>
      <c r="AG89" s="62"/>
      <c r="AH89" s="62"/>
      <c r="AI89" s="2"/>
      <c r="AJ89" s="2"/>
      <c r="AK89" s="2"/>
    </row>
    <row r="90" spans="1:37" ht="16.5" thickTop="1" thickBot="1" x14ac:dyDescent="0.3">
      <c r="A90" s="51"/>
      <c r="B90" s="51"/>
      <c r="C90">
        <f t="shared" si="12"/>
        <v>4.7622843376231581</v>
      </c>
      <c r="D90" s="45">
        <v>0.63</v>
      </c>
      <c r="E90" s="129">
        <f xml:space="preserve"> E$10*(E$8/2)^2*(ACOS(1-D90/(E$8/2)) - (1-D90/(E$8/2))*SIN(ACOS(1-D90/(E$8/2))))</f>
        <v>5.0129308817085878</v>
      </c>
      <c r="F90" s="136">
        <f>(PI()*E$12*D90^2*(1-(D90/(1.5*E$8))))</f>
        <v>0.49658972819721808</v>
      </c>
      <c r="G90" s="57">
        <f t="shared" si="0"/>
        <v>5.5095206099058061</v>
      </c>
      <c r="H90" s="117">
        <f t="shared" si="1"/>
        <v>5509.5206099058059</v>
      </c>
      <c r="I90" s="115">
        <f t="shared" si="2"/>
        <v>4517.8069001227605</v>
      </c>
      <c r="J90" s="118">
        <f t="shared" si="3"/>
        <v>5.4919483833000005</v>
      </c>
      <c r="K90" s="102">
        <f t="shared" si="4"/>
        <v>5491.9483833000004</v>
      </c>
      <c r="L90" s="103">
        <f t="shared" si="5"/>
        <v>4503.3976743060002</v>
      </c>
      <c r="N90" s="176"/>
      <c r="O90" s="45">
        <v>0.63</v>
      </c>
      <c r="P90" s="153">
        <f t="shared" si="6"/>
        <v>4.97239451</v>
      </c>
      <c r="Q90" s="148">
        <f t="shared" si="7"/>
        <v>4972.3945100000001</v>
      </c>
      <c r="R90" s="148">
        <f t="shared" si="8"/>
        <v>4077.3634981999999</v>
      </c>
      <c r="S90" s="182"/>
      <c r="T90" s="45">
        <f t="shared" si="13"/>
        <v>0.63000000000000034</v>
      </c>
      <c r="U90" s="46">
        <f t="shared" si="9"/>
        <v>4517.8069001227605</v>
      </c>
      <c r="V90" s="164">
        <f t="shared" si="10"/>
        <v>4077.3634981999999</v>
      </c>
      <c r="W90" s="47">
        <f t="shared" si="11"/>
        <v>0.90250946716850766</v>
      </c>
      <c r="X90" s="176"/>
      <c r="Y90" s="48"/>
      <c r="AA90" s="2"/>
      <c r="AB90" s="2"/>
      <c r="AC90" s="2"/>
      <c r="AD90" s="79"/>
      <c r="AE90" s="63"/>
      <c r="AF90" s="79"/>
      <c r="AG90" s="61"/>
      <c r="AH90" s="61"/>
      <c r="AI90" s="2"/>
      <c r="AJ90" s="2"/>
      <c r="AK90" s="2"/>
    </row>
    <row r="91" spans="1:37" ht="16.5" thickTop="1" thickBot="1" x14ac:dyDescent="0.3">
      <c r="A91" s="51"/>
      <c r="B91" s="51"/>
      <c r="C91">
        <f t="shared" si="12"/>
        <v>4.8690436850216976</v>
      </c>
      <c r="D91" s="45">
        <v>0.64</v>
      </c>
      <c r="E91" s="129">
        <f xml:space="preserve"> E$10*(E$8/2)^2*(ACOS(1-D91/(E$8/2)) - (1-D91/(E$8/2))*SIN(ACOS(1-D91/(E$8/2))))</f>
        <v>5.1253091421281027</v>
      </c>
      <c r="F91" s="136">
        <f>(PI()*E$12*D91^2*(1-(D91/(1.5*E$8))))</f>
        <v>0.51082750443462865</v>
      </c>
      <c r="G91" s="57">
        <f t="shared" si="0"/>
        <v>5.6361366465627309</v>
      </c>
      <c r="H91" s="117">
        <f t="shared" si="1"/>
        <v>5636.1366465627307</v>
      </c>
      <c r="I91" s="115">
        <f t="shared" si="2"/>
        <v>4621.6320501814389</v>
      </c>
      <c r="J91" s="118">
        <f t="shared" si="3"/>
        <v>5.6168009216000003</v>
      </c>
      <c r="K91" s="102">
        <f t="shared" si="4"/>
        <v>5616.8009216</v>
      </c>
      <c r="L91" s="103">
        <f t="shared" si="5"/>
        <v>4605.7767557119996</v>
      </c>
      <c r="N91" s="176"/>
      <c r="O91" s="45">
        <v>0.64</v>
      </c>
      <c r="P91" s="153">
        <f t="shared" si="6"/>
        <v>5.08025152</v>
      </c>
      <c r="Q91" s="148">
        <f t="shared" si="7"/>
        <v>5080.2515199999998</v>
      </c>
      <c r="R91" s="148">
        <f t="shared" si="8"/>
        <v>4165.8062463999995</v>
      </c>
      <c r="S91" s="182"/>
      <c r="T91" s="45">
        <f t="shared" si="13"/>
        <v>0.64000000000000035</v>
      </c>
      <c r="U91" s="46">
        <f t="shared" si="9"/>
        <v>4621.6320501814389</v>
      </c>
      <c r="V91" s="164">
        <f t="shared" si="10"/>
        <v>4165.8062463999995</v>
      </c>
      <c r="W91" s="47">
        <f t="shared" si="11"/>
        <v>0.90137124746580721</v>
      </c>
      <c r="X91" s="176"/>
      <c r="Y91" s="48"/>
      <c r="AA91" s="2"/>
      <c r="AB91" s="2"/>
      <c r="AC91" s="59"/>
      <c r="AD91" s="62"/>
      <c r="AE91" s="62"/>
      <c r="AF91" s="62"/>
      <c r="AG91" s="62"/>
      <c r="AH91" s="62"/>
      <c r="AI91" s="2"/>
      <c r="AJ91" s="2"/>
      <c r="AK91" s="2"/>
    </row>
    <row r="92" spans="1:37" ht="16.5" thickTop="1" thickBot="1" x14ac:dyDescent="0.3">
      <c r="A92" s="51"/>
      <c r="B92" s="51"/>
      <c r="C92">
        <f t="shared" si="12"/>
        <v>4.9763496597498129</v>
      </c>
      <c r="D92" s="45">
        <v>0.65</v>
      </c>
      <c r="E92" s="129">
        <f xml:space="preserve"> E$10*(E$8/2)^2*(ACOS(1-D92/(E$8/2)) - (1-D92/(E$8/2))*SIN(ACOS(1-D92/(E$8/2))))</f>
        <v>5.2382627997366455</v>
      </c>
      <c r="F92" s="136">
        <f>(PI()*E$12*D92^2*(1-(D92/(1.5*E$8))))</f>
        <v>0.52521145228142752</v>
      </c>
      <c r="G92" s="57">
        <f t="shared" ref="G92:G155" si="14">F92+E92</f>
        <v>5.7634742520180726</v>
      </c>
      <c r="H92" s="117">
        <f t="shared" ref="H92:H155" si="15">G92*1000</f>
        <v>5763.4742520180725</v>
      </c>
      <c r="I92" s="115">
        <f t="shared" ref="I92:I155" si="16">H92*$D$17</f>
        <v>4726.0488866548194</v>
      </c>
      <c r="J92" s="118">
        <f t="shared" ref="J92:J155" si="17">-2.1861*(D92)^3+8.1577*(D92)^2+4.7695*(D92)-0.204</f>
        <v>5.742445537500001</v>
      </c>
      <c r="K92" s="102">
        <f t="shared" ref="K92:K155" si="18">J92*1000</f>
        <v>5742.4455375000007</v>
      </c>
      <c r="L92" s="103">
        <f t="shared" ref="L92:L155" si="19">K92*$D$17</f>
        <v>4708.8053407500001</v>
      </c>
      <c r="N92" s="176"/>
      <c r="O92" s="45">
        <v>0.65</v>
      </c>
      <c r="P92" s="153">
        <f t="shared" ref="P92:P155" si="20">-1.67*(O92)^3+6.17*(O92)^2+4.97*(O92)-0.19</f>
        <v>5.1887012500000003</v>
      </c>
      <c r="Q92" s="148">
        <f t="shared" ref="Q92:Q155" si="21">P92*1000</f>
        <v>5188.7012500000001</v>
      </c>
      <c r="R92" s="148">
        <f t="shared" ref="R92:R155" si="22">Q92*$D$17</f>
        <v>4254.735025</v>
      </c>
      <c r="S92" s="182"/>
      <c r="T92" s="45">
        <f t="shared" si="13"/>
        <v>0.65000000000000036</v>
      </c>
      <c r="U92" s="46">
        <f t="shared" ref="U92:U155" si="23">I92</f>
        <v>4726.0488866548194</v>
      </c>
      <c r="V92" s="164">
        <f t="shared" ref="V92:V155" si="24">R92</f>
        <v>4254.735025</v>
      </c>
      <c r="W92" s="47">
        <f t="shared" ref="W92:W155" si="25">V92/U92</f>
        <v>0.90027317258911732</v>
      </c>
      <c r="X92" s="176"/>
      <c r="Y92" s="48"/>
      <c r="AA92" s="2"/>
      <c r="AB92" s="2"/>
      <c r="AC92" s="59"/>
      <c r="AD92" s="66"/>
      <c r="AE92" s="66"/>
      <c r="AF92" s="66"/>
      <c r="AG92" s="66"/>
      <c r="AH92" s="66"/>
      <c r="AI92" s="2"/>
      <c r="AJ92" s="2"/>
      <c r="AK92" s="2"/>
    </row>
    <row r="93" spans="1:37" ht="16.5" thickTop="1" thickBot="1" x14ac:dyDescent="0.3">
      <c r="A93" s="51"/>
      <c r="B93" s="51"/>
      <c r="C93">
        <f t="shared" ref="C93:C156" si="26">E93-(E93*C$25)/100</f>
        <v>5.0841905092894164</v>
      </c>
      <c r="D93" s="45">
        <v>0.66</v>
      </c>
      <c r="E93" s="129">
        <f xml:space="preserve"> E$10*(E$8/2)^2*(ACOS(1-D93/(E$8/2)) - (1-D93/(E$8/2))*SIN(ACOS(1-D93/(E$8/2))))</f>
        <v>5.3517794834625434</v>
      </c>
      <c r="F93" s="136">
        <f>(PI()*E$12*D93^2*(1-(D93/(1.5*E$8))))</f>
        <v>0.53973915167785635</v>
      </c>
      <c r="G93" s="57">
        <f t="shared" si="14"/>
        <v>5.8915186351403994</v>
      </c>
      <c r="H93" s="117">
        <f t="shared" si="15"/>
        <v>5891.5186351403991</v>
      </c>
      <c r="I93" s="115">
        <f t="shared" si="16"/>
        <v>4831.0452808151267</v>
      </c>
      <c r="J93" s="118">
        <f t="shared" si="17"/>
        <v>5.8688691144000007</v>
      </c>
      <c r="K93" s="102">
        <f t="shared" si="18"/>
        <v>5868.8691144000004</v>
      </c>
      <c r="L93" s="103">
        <f t="shared" si="19"/>
        <v>4812.4726738079999</v>
      </c>
      <c r="N93" s="176"/>
      <c r="O93" s="45">
        <v>0.66</v>
      </c>
      <c r="P93" s="153">
        <f t="shared" si="20"/>
        <v>5.2977336799999994</v>
      </c>
      <c r="Q93" s="148">
        <f t="shared" si="21"/>
        <v>5297.7336799999994</v>
      </c>
      <c r="R93" s="148">
        <f t="shared" si="22"/>
        <v>4344.1416175999993</v>
      </c>
      <c r="S93" s="182"/>
      <c r="T93" s="45">
        <f t="shared" ref="T93:T156" si="27">T92+0.01</f>
        <v>0.66000000000000036</v>
      </c>
      <c r="U93" s="46">
        <f t="shared" si="23"/>
        <v>4831.0452808151267</v>
      </c>
      <c r="V93" s="164">
        <f t="shared" si="24"/>
        <v>4344.1416175999993</v>
      </c>
      <c r="W93" s="47">
        <f t="shared" si="25"/>
        <v>0.8992135997671763</v>
      </c>
      <c r="X93" s="176"/>
      <c r="Y93" s="48"/>
      <c r="AA93" s="2"/>
      <c r="AB93" s="2"/>
      <c r="AC93" s="2"/>
      <c r="AD93" s="2"/>
      <c r="AE93" s="2"/>
      <c r="AF93" s="179"/>
      <c r="AG93" s="2"/>
      <c r="AH93" s="2"/>
      <c r="AI93" s="2"/>
      <c r="AJ93" s="2"/>
      <c r="AK93" s="2"/>
    </row>
    <row r="94" spans="1:37" ht="16.5" thickTop="1" thickBot="1" x14ac:dyDescent="0.3">
      <c r="A94" s="51"/>
      <c r="B94" s="51"/>
      <c r="C94">
        <f t="shared" si="26"/>
        <v>5.1925546551580588</v>
      </c>
      <c r="D94" s="45">
        <v>0.67</v>
      </c>
      <c r="E94" s="129">
        <f xml:space="preserve"> E$10*(E$8/2)^2*(ACOS(1-D94/(E$8/2)) - (1-D94/(E$8/2))*SIN(ACOS(1-D94/(E$8/2))))</f>
        <v>5.4658470054295361</v>
      </c>
      <c r="F94" s="136">
        <f>(PI()*E$12*D94^2*(1-(D94/(1.5*E$8))))</f>
        <v>0.55440818256415736</v>
      </c>
      <c r="G94" s="57">
        <f t="shared" si="14"/>
        <v>6.0202551879936932</v>
      </c>
      <c r="H94" s="117">
        <f t="shared" si="15"/>
        <v>6020.2551879936927</v>
      </c>
      <c r="I94" s="115">
        <f t="shared" si="16"/>
        <v>4936.6092541548278</v>
      </c>
      <c r="J94" s="118">
        <f t="shared" si="17"/>
        <v>5.9960585357000005</v>
      </c>
      <c r="K94" s="102">
        <f t="shared" si="18"/>
        <v>5996.0585357000009</v>
      </c>
      <c r="L94" s="103">
        <f t="shared" si="19"/>
        <v>4916.7679992740004</v>
      </c>
      <c r="N94" s="176"/>
      <c r="O94" s="45">
        <v>0.67</v>
      </c>
      <c r="P94" s="153">
        <f t="shared" si="20"/>
        <v>5.4073387899999998</v>
      </c>
      <c r="Q94" s="148">
        <f t="shared" si="21"/>
        <v>5407.3387899999998</v>
      </c>
      <c r="R94" s="148">
        <f t="shared" si="22"/>
        <v>4434.0178077999999</v>
      </c>
      <c r="S94" s="182"/>
      <c r="T94" s="45">
        <f t="shared" si="27"/>
        <v>0.67000000000000037</v>
      </c>
      <c r="U94" s="46">
        <f t="shared" si="23"/>
        <v>4936.6092541548278</v>
      </c>
      <c r="V94" s="164">
        <f t="shared" si="24"/>
        <v>4434.0178077999999</v>
      </c>
      <c r="W94" s="47">
        <f t="shared" si="25"/>
        <v>0.89819096054000447</v>
      </c>
      <c r="X94" s="176"/>
      <c r="Y94" s="48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6.5" thickTop="1" thickBot="1" x14ac:dyDescent="0.3">
      <c r="A95" s="51"/>
      <c r="B95" s="51"/>
      <c r="C95">
        <f t="shared" si="26"/>
        <v>5.3014306858313205</v>
      </c>
      <c r="D95" s="45">
        <v>0.68</v>
      </c>
      <c r="E95" s="129">
        <f xml:space="preserve"> E$10*(E$8/2)^2*(ACOS(1-D95/(E$8/2)) - (1-D95/(E$8/2))*SIN(ACOS(1-D95/(E$8/2))))</f>
        <v>5.5804533535066527</v>
      </c>
      <c r="F95" s="136">
        <f>(PI()*E$12*D95^2*(1-(D95/(1.5*E$8))))</f>
        <v>0.56921612488057227</v>
      </c>
      <c r="G95" s="57">
        <f t="shared" si="14"/>
        <v>6.1496694783872252</v>
      </c>
      <c r="H95" s="117">
        <f t="shared" si="15"/>
        <v>6149.6694783872254</v>
      </c>
      <c r="I95" s="115">
        <f t="shared" si="16"/>
        <v>5042.7289722775249</v>
      </c>
      <c r="J95" s="118">
        <f t="shared" si="17"/>
        <v>6.1240006848000013</v>
      </c>
      <c r="K95" s="102">
        <f t="shared" si="18"/>
        <v>6124.0006848000012</v>
      </c>
      <c r="L95" s="103">
        <f t="shared" si="19"/>
        <v>5021.6805615360008</v>
      </c>
      <c r="N95" s="176"/>
      <c r="O95" s="45">
        <v>0.68</v>
      </c>
      <c r="P95" s="153">
        <f t="shared" si="20"/>
        <v>5.5175065600000002</v>
      </c>
      <c r="Q95" s="148">
        <f t="shared" si="21"/>
        <v>5517.5065599999998</v>
      </c>
      <c r="R95" s="148">
        <f t="shared" si="22"/>
        <v>4524.3553791999993</v>
      </c>
      <c r="S95" s="182"/>
      <c r="T95" s="45">
        <f t="shared" si="27"/>
        <v>0.68000000000000038</v>
      </c>
      <c r="U95" s="46">
        <f t="shared" si="23"/>
        <v>5042.7289722775249</v>
      </c>
      <c r="V95" s="164">
        <f t="shared" si="24"/>
        <v>4524.3553791999993</v>
      </c>
      <c r="W95" s="47">
        <f t="shared" si="25"/>
        <v>0.89720375694841192</v>
      </c>
      <c r="X95" s="176"/>
      <c r="Y95" s="48"/>
      <c r="AA95" s="2"/>
      <c r="AB95" s="2"/>
      <c r="AC95" s="2"/>
      <c r="AE95" s="2"/>
      <c r="AF95" s="2"/>
      <c r="AG95" s="2"/>
      <c r="AH95" s="2"/>
      <c r="AI95" s="2"/>
      <c r="AJ95" s="2"/>
      <c r="AK95" s="2"/>
    </row>
    <row r="96" spans="1:37" ht="16.5" thickTop="1" thickBot="1" x14ac:dyDescent="0.3">
      <c r="A96" s="51"/>
      <c r="B96" s="51"/>
      <c r="C96">
        <f t="shared" si="26"/>
        <v>5.4108073500100335</v>
      </c>
      <c r="D96" s="45">
        <v>0.69</v>
      </c>
      <c r="E96" s="129">
        <f xml:space="preserve"> E$10*(E$8/2)^2*(ACOS(1-D96/(E$8/2)) - (1-D96/(E$8/2))*SIN(ACOS(1-D96/(E$8/2))))</f>
        <v>5.6955866842210883</v>
      </c>
      <c r="F96" s="136">
        <f>(PI()*E$12*D96^2*(1-(D96/(1.5*E$8))))</f>
        <v>0.58416055856734272</v>
      </c>
      <c r="G96" s="57">
        <f t="shared" si="14"/>
        <v>6.2797472427884307</v>
      </c>
      <c r="H96" s="117">
        <f t="shared" si="15"/>
        <v>6279.7472427884304</v>
      </c>
      <c r="I96" s="115">
        <f t="shared" si="16"/>
        <v>5149.3927390865128</v>
      </c>
      <c r="J96" s="118">
        <f t="shared" si="17"/>
        <v>6.2526824450999996</v>
      </c>
      <c r="K96" s="102">
        <f t="shared" si="18"/>
        <v>6252.6824450999993</v>
      </c>
      <c r="L96" s="103">
        <f t="shared" si="19"/>
        <v>5127.1996049819991</v>
      </c>
      <c r="N96" s="176"/>
      <c r="O96" s="45">
        <v>0.69</v>
      </c>
      <c r="P96" s="153">
        <f t="shared" si="20"/>
        <v>5.6282269699999992</v>
      </c>
      <c r="Q96" s="148">
        <f t="shared" si="21"/>
        <v>5628.2269699999988</v>
      </c>
      <c r="R96" s="148">
        <f t="shared" si="22"/>
        <v>4615.146115399999</v>
      </c>
      <c r="S96" s="182"/>
      <c r="T96" s="45">
        <f t="shared" si="27"/>
        <v>0.69000000000000039</v>
      </c>
      <c r="U96" s="46">
        <f t="shared" si="23"/>
        <v>5149.3927390865128</v>
      </c>
      <c r="V96" s="164">
        <f t="shared" si="24"/>
        <v>4615.146115399999</v>
      </c>
      <c r="W96" s="47">
        <f t="shared" si="25"/>
        <v>0.89625055792864472</v>
      </c>
      <c r="X96" s="176"/>
      <c r="Y96" s="48"/>
      <c r="AA96" s="2"/>
      <c r="AB96" s="2"/>
      <c r="AC96" s="2"/>
      <c r="AE96" s="2"/>
      <c r="AF96" s="2"/>
      <c r="AG96" s="2"/>
      <c r="AH96" s="2"/>
      <c r="AI96" s="2"/>
      <c r="AJ96" s="2"/>
      <c r="AK96" s="2"/>
    </row>
    <row r="97" spans="1:37" ht="16.5" thickTop="1" thickBot="1" x14ac:dyDescent="0.3">
      <c r="A97" s="51"/>
      <c r="B97" s="51"/>
      <c r="C97">
        <f t="shared" si="26"/>
        <v>5.5206735502097288</v>
      </c>
      <c r="D97" s="45">
        <v>0.7</v>
      </c>
      <c r="E97" s="129">
        <f xml:space="preserve"> E$10*(E$8/2)^2*(ACOS(1-D97/(E$8/2)) - (1-D97/(E$8/2))*SIN(ACOS(1-D97/(E$8/2))))</f>
        <v>5.811235316010241</v>
      </c>
      <c r="F97" s="136">
        <f>(PI()*E$12*D97^2*(1-(D97/(1.5*E$8))))</f>
        <v>0.59923906356471135</v>
      </c>
      <c r="G97" s="57">
        <f t="shared" si="14"/>
        <v>6.4104743795749526</v>
      </c>
      <c r="H97" s="117">
        <f t="shared" si="15"/>
        <v>6410.4743795749528</v>
      </c>
      <c r="I97" s="115">
        <f t="shared" si="16"/>
        <v>5256.5889912514613</v>
      </c>
      <c r="J97" s="118">
        <f t="shared" si="17"/>
        <v>6.3820907</v>
      </c>
      <c r="K97" s="102">
        <f t="shared" si="18"/>
        <v>6382.0906999999997</v>
      </c>
      <c r="L97" s="103">
        <f t="shared" si="19"/>
        <v>5233.3143739999996</v>
      </c>
      <c r="N97" s="176"/>
      <c r="O97" s="45">
        <v>0.7</v>
      </c>
      <c r="P97" s="153">
        <f t="shared" si="20"/>
        <v>5.7394899999999991</v>
      </c>
      <c r="Q97" s="148">
        <f t="shared" si="21"/>
        <v>5739.4899999999989</v>
      </c>
      <c r="R97" s="148">
        <f t="shared" si="22"/>
        <v>4706.3817999999992</v>
      </c>
      <c r="S97" s="182"/>
      <c r="T97" s="45">
        <f t="shared" si="27"/>
        <v>0.7000000000000004</v>
      </c>
      <c r="U97" s="46">
        <f t="shared" si="23"/>
        <v>5256.5889912514613</v>
      </c>
      <c r="V97" s="164">
        <f t="shared" si="24"/>
        <v>4706.3817999999992</v>
      </c>
      <c r="W97" s="47">
        <f t="shared" si="25"/>
        <v>0.89532999590282369</v>
      </c>
      <c r="X97" s="176"/>
      <c r="Y97" s="48"/>
      <c r="AA97" s="2"/>
      <c r="AB97" s="2"/>
      <c r="AC97" s="73"/>
      <c r="AD97" s="73"/>
      <c r="AE97" s="73"/>
      <c r="AF97" s="179"/>
      <c r="AG97" s="2"/>
      <c r="AH97" s="2"/>
      <c r="AI97" s="2"/>
      <c r="AJ97" s="2"/>
      <c r="AK97" s="2"/>
    </row>
    <row r="98" spans="1:37" ht="16.5" thickTop="1" thickBot="1" x14ac:dyDescent="0.3">
      <c r="A98" s="51"/>
      <c r="B98" s="51"/>
      <c r="C98">
        <f t="shared" si="26"/>
        <v>5.6310183366512927</v>
      </c>
      <c r="D98" s="45">
        <v>0.71</v>
      </c>
      <c r="E98" s="129">
        <f xml:space="preserve"> E$10*(E$8/2)^2*(ACOS(1-D98/(E$8/2)) - (1-D98/(E$8/2))*SIN(ACOS(1-D98/(E$8/2))))</f>
        <v>5.9273877227908347</v>
      </c>
      <c r="F98" s="136">
        <f>(PI()*E$12*D98^2*(1-(D98/(1.5*E$8))))</f>
        <v>0.61444921981291978</v>
      </c>
      <c r="G98" s="57">
        <f t="shared" si="14"/>
        <v>6.5418369426037541</v>
      </c>
      <c r="H98" s="117">
        <f t="shared" si="15"/>
        <v>6541.8369426037543</v>
      </c>
      <c r="I98" s="115">
        <f t="shared" si="16"/>
        <v>5364.3062929350781</v>
      </c>
      <c r="J98" s="118">
        <f t="shared" si="17"/>
        <v>6.5122123328999999</v>
      </c>
      <c r="K98" s="102">
        <f t="shared" si="18"/>
        <v>6512.2123328999996</v>
      </c>
      <c r="L98" s="103">
        <f t="shared" si="19"/>
        <v>5340.0141129779995</v>
      </c>
      <c r="N98" s="176"/>
      <c r="O98" s="45">
        <v>0.71</v>
      </c>
      <c r="P98" s="153">
        <f t="shared" si="20"/>
        <v>5.8512856299999996</v>
      </c>
      <c r="Q98" s="148">
        <f t="shared" si="21"/>
        <v>5851.2856299999994</v>
      </c>
      <c r="R98" s="148">
        <f t="shared" si="22"/>
        <v>4798.0542165999996</v>
      </c>
      <c r="S98" s="182"/>
      <c r="T98" s="45">
        <f t="shared" si="27"/>
        <v>0.71000000000000041</v>
      </c>
      <c r="U98" s="46">
        <f t="shared" si="23"/>
        <v>5364.3062929350781</v>
      </c>
      <c r="V98" s="164">
        <f t="shared" si="24"/>
        <v>4798.0542165999996</v>
      </c>
      <c r="W98" s="47">
        <f t="shared" si="25"/>
        <v>0.89444076355579349</v>
      </c>
      <c r="X98" s="176"/>
      <c r="Y98" s="48"/>
      <c r="AA98" s="2"/>
      <c r="AB98" s="74"/>
      <c r="AC98" s="73"/>
      <c r="AD98" s="73"/>
      <c r="AE98" s="73"/>
      <c r="AF98" s="78"/>
      <c r="AG98" s="2"/>
      <c r="AH98" s="2"/>
      <c r="AI98" s="2"/>
      <c r="AJ98" s="2"/>
      <c r="AK98" s="2"/>
    </row>
    <row r="99" spans="1:37" ht="16.5" thickTop="1" thickBot="1" x14ac:dyDescent="0.3">
      <c r="A99" s="51"/>
      <c r="B99" s="51"/>
      <c r="C99">
        <f t="shared" si="26"/>
        <v>5.7418309014335955</v>
      </c>
      <c r="D99" s="45">
        <v>0.72</v>
      </c>
      <c r="E99" s="129">
        <f xml:space="preserve"> E$10*(E$8/2)^2*(ACOS(1-D99/(E$8/2)) - (1-D99/(E$8/2))*SIN(ACOS(1-D99/(E$8/2))))</f>
        <v>6.0440325278248377</v>
      </c>
      <c r="F99" s="136">
        <f>(PI()*E$12*D99^2*(1-(D99/(1.5*E$8))))</f>
        <v>0.62978860725220953</v>
      </c>
      <c r="G99" s="57">
        <f t="shared" si="14"/>
        <v>6.6738211350770476</v>
      </c>
      <c r="H99" s="117">
        <f t="shared" si="15"/>
        <v>6673.821135077048</v>
      </c>
      <c r="I99" s="115">
        <f t="shared" si="16"/>
        <v>5472.533330763179</v>
      </c>
      <c r="J99" s="118">
        <f t="shared" si="17"/>
        <v>6.6430342272000003</v>
      </c>
      <c r="K99" s="102">
        <f t="shared" si="18"/>
        <v>6643.0342271999998</v>
      </c>
      <c r="L99" s="103">
        <f t="shared" si="19"/>
        <v>5447.2880663039996</v>
      </c>
      <c r="N99" s="176"/>
      <c r="O99" s="45">
        <v>0.72</v>
      </c>
      <c r="P99" s="153">
        <f t="shared" si="20"/>
        <v>5.9636038399999984</v>
      </c>
      <c r="Q99" s="148">
        <f t="shared" si="21"/>
        <v>5963.6038399999989</v>
      </c>
      <c r="R99" s="148">
        <f t="shared" si="22"/>
        <v>4890.1551487999986</v>
      </c>
      <c r="S99" s="182"/>
      <c r="T99" s="45">
        <f t="shared" si="27"/>
        <v>0.72000000000000042</v>
      </c>
      <c r="U99" s="46">
        <f t="shared" si="23"/>
        <v>5472.533330763179</v>
      </c>
      <c r="V99" s="164">
        <f t="shared" si="24"/>
        <v>4890.1551487999986</v>
      </c>
      <c r="W99" s="47">
        <f t="shared" si="25"/>
        <v>0.89358161078902665</v>
      </c>
      <c r="X99" s="176"/>
      <c r="Y99" s="48"/>
      <c r="AA99" s="2"/>
      <c r="AB99" s="2"/>
      <c r="AC99" s="2"/>
      <c r="AD99" s="2"/>
      <c r="AE99" s="58"/>
      <c r="AF99" s="2"/>
      <c r="AG99" s="58"/>
      <c r="AH99" s="2"/>
      <c r="AI99" s="2"/>
      <c r="AJ99" s="2"/>
      <c r="AK99" s="2"/>
    </row>
    <row r="100" spans="1:37" ht="16.5" thickTop="1" thickBot="1" x14ac:dyDescent="0.3">
      <c r="A100" s="51"/>
      <c r="B100" s="51"/>
      <c r="C100">
        <f t="shared" si="26"/>
        <v>5.8531005729702255</v>
      </c>
      <c r="D100" s="45">
        <v>0.73</v>
      </c>
      <c r="E100" s="129">
        <f xml:space="preserve"> E$10*(E$8/2)^2*(ACOS(1-D100/(E$8/2)) - (1-D100/(E$8/2))*SIN(ACOS(1-D100/(E$8/2))))</f>
        <v>6.1611584978633953</v>
      </c>
      <c r="F100" s="136">
        <f>(PI()*E$12*D100^2*(1-(D100/(1.5*E$8))))</f>
        <v>0.6452548058228228</v>
      </c>
      <c r="G100" s="57">
        <f t="shared" si="14"/>
        <v>6.8064133036862184</v>
      </c>
      <c r="H100" s="117">
        <f t="shared" si="15"/>
        <v>6806.4133036862186</v>
      </c>
      <c r="I100" s="115">
        <f t="shared" si="16"/>
        <v>5581.2589090226993</v>
      </c>
      <c r="J100" s="118">
        <f t="shared" si="17"/>
        <v>6.7745432662999994</v>
      </c>
      <c r="K100" s="102">
        <f t="shared" si="18"/>
        <v>6774.5432662999992</v>
      </c>
      <c r="L100" s="103">
        <f t="shared" si="19"/>
        <v>5555.1254783659988</v>
      </c>
      <c r="N100" s="176"/>
      <c r="O100" s="45">
        <v>0.73</v>
      </c>
      <c r="P100" s="153">
        <f t="shared" si="20"/>
        <v>6.0764346099999988</v>
      </c>
      <c r="Q100" s="148">
        <f t="shared" si="21"/>
        <v>6076.4346099999984</v>
      </c>
      <c r="R100" s="148">
        <f t="shared" si="22"/>
        <v>4982.6763801999987</v>
      </c>
      <c r="S100" s="182"/>
      <c r="T100" s="45">
        <f t="shared" si="27"/>
        <v>0.73000000000000043</v>
      </c>
      <c r="U100" s="46">
        <f t="shared" si="23"/>
        <v>5581.2589090226993</v>
      </c>
      <c r="V100" s="164">
        <f t="shared" si="24"/>
        <v>4982.6763801999987</v>
      </c>
      <c r="W100" s="47">
        <f t="shared" si="25"/>
        <v>0.89275134184242411</v>
      </c>
      <c r="X100" s="176"/>
      <c r="Y100" s="48"/>
      <c r="AA100" s="2"/>
      <c r="AB100" s="2"/>
      <c r="AC100" s="74"/>
      <c r="AD100" s="74"/>
      <c r="AE100" s="58"/>
      <c r="AF100" s="74"/>
      <c r="AG100" s="58"/>
      <c r="AH100" s="2"/>
      <c r="AI100" s="2"/>
      <c r="AJ100" s="2"/>
      <c r="AK100" s="2"/>
    </row>
    <row r="101" spans="1:37" ht="16.5" thickTop="1" thickBot="1" x14ac:dyDescent="0.3">
      <c r="A101" s="51"/>
      <c r="B101" s="51"/>
      <c r="C101">
        <f t="shared" si="26"/>
        <v>5.9648168106737822</v>
      </c>
      <c r="D101" s="45">
        <v>0.74</v>
      </c>
      <c r="E101" s="129">
        <f xml:space="preserve"> E$10*(E$8/2)^2*(ACOS(1-D101/(E$8/2)) - (1-D101/(E$8/2))*SIN(ACOS(1-D101/(E$8/2))))</f>
        <v>6.2787545375513494</v>
      </c>
      <c r="F101" s="136">
        <f>(PI()*E$12*D101^2*(1-(D101/(1.5*E$8))))</f>
        <v>0.66084539546500165</v>
      </c>
      <c r="G101" s="57">
        <f t="shared" si="14"/>
        <v>6.9395999330163507</v>
      </c>
      <c r="H101" s="117">
        <f t="shared" si="15"/>
        <v>6939.5999330163504</v>
      </c>
      <c r="I101" s="115">
        <f t="shared" si="16"/>
        <v>5690.4719450734074</v>
      </c>
      <c r="J101" s="118">
        <f t="shared" si="17"/>
        <v>6.9067263336</v>
      </c>
      <c r="K101" s="102">
        <f t="shared" si="18"/>
        <v>6906.7263335999996</v>
      </c>
      <c r="L101" s="103">
        <f t="shared" si="19"/>
        <v>5663.5155935519997</v>
      </c>
      <c r="N101" s="176"/>
      <c r="O101" s="45">
        <v>0.74</v>
      </c>
      <c r="P101" s="153">
        <f t="shared" si="20"/>
        <v>6.1897679199999995</v>
      </c>
      <c r="Q101" s="148">
        <f t="shared" si="21"/>
        <v>6189.7679199999993</v>
      </c>
      <c r="R101" s="148">
        <f t="shared" si="22"/>
        <v>5075.6096943999992</v>
      </c>
      <c r="S101" s="182"/>
      <c r="T101" s="45">
        <f t="shared" si="27"/>
        <v>0.74000000000000044</v>
      </c>
      <c r="U101" s="46">
        <f t="shared" si="23"/>
        <v>5690.4719450734074</v>
      </c>
      <c r="V101" s="164">
        <f t="shared" si="24"/>
        <v>5075.6096943999992</v>
      </c>
      <c r="W101" s="47">
        <f t="shared" si="25"/>
        <v>0.8919488125750743</v>
      </c>
      <c r="X101" s="176"/>
      <c r="Y101" s="48"/>
      <c r="AA101" s="2"/>
      <c r="AB101" s="2"/>
      <c r="AC101" s="179"/>
      <c r="AD101" s="61"/>
      <c r="AE101" s="80"/>
      <c r="AF101" s="61"/>
      <c r="AG101" s="61"/>
      <c r="AH101" s="2"/>
      <c r="AI101" s="2"/>
      <c r="AJ101" s="2"/>
      <c r="AK101" s="2"/>
    </row>
    <row r="102" spans="1:37" ht="16.5" thickTop="1" thickBot="1" x14ac:dyDescent="0.3">
      <c r="A102" s="51"/>
      <c r="B102" s="51"/>
      <c r="C102">
        <f t="shared" si="26"/>
        <v>6.0769691998724404</v>
      </c>
      <c r="D102" s="45">
        <v>0.75</v>
      </c>
      <c r="E102" s="129">
        <f xml:space="preserve"> E$10*(E$8/2)^2*(ACOS(1-D102/(E$8/2)) - (1-D102/(E$8/2))*SIN(ACOS(1-D102/(E$8/2))))</f>
        <v>6.3968096840762527</v>
      </c>
      <c r="F102" s="136">
        <f>(PI()*E$12*D102^2*(1-(D102/(1.5*E$8))))</f>
        <v>0.67655795611898784</v>
      </c>
      <c r="G102" s="57">
        <f t="shared" si="14"/>
        <v>7.0733676401952401</v>
      </c>
      <c r="H102" s="117">
        <f t="shared" si="15"/>
        <v>7073.3676401952398</v>
      </c>
      <c r="I102" s="115">
        <f t="shared" si="16"/>
        <v>5800.1614649600961</v>
      </c>
      <c r="J102" s="118">
        <f t="shared" si="17"/>
        <v>7.0395703125000004</v>
      </c>
      <c r="K102" s="102">
        <f t="shared" si="18"/>
        <v>7039.5703125</v>
      </c>
      <c r="L102" s="103">
        <f t="shared" si="19"/>
        <v>5772.4476562499995</v>
      </c>
      <c r="N102" s="176"/>
      <c r="O102" s="45">
        <v>0.75</v>
      </c>
      <c r="P102" s="153">
        <f t="shared" si="20"/>
        <v>6.3035937500000001</v>
      </c>
      <c r="Q102" s="148">
        <f t="shared" si="21"/>
        <v>6303.59375</v>
      </c>
      <c r="R102" s="148">
        <f t="shared" si="22"/>
        <v>5168.9468749999996</v>
      </c>
      <c r="S102" s="182"/>
      <c r="T102" s="45">
        <f t="shared" si="27"/>
        <v>0.75000000000000044</v>
      </c>
      <c r="U102" s="46">
        <f t="shared" si="23"/>
        <v>5800.1614649600961</v>
      </c>
      <c r="V102" s="164">
        <f t="shared" si="24"/>
        <v>5168.9468749999996</v>
      </c>
      <c r="W102" s="47">
        <f t="shared" si="25"/>
        <v>0.89117292789633762</v>
      </c>
      <c r="X102" s="176"/>
      <c r="Y102" s="48"/>
      <c r="AA102" s="2"/>
      <c r="AB102" s="2"/>
      <c r="AC102" s="179"/>
      <c r="AD102" s="61"/>
      <c r="AE102" s="80"/>
      <c r="AF102" s="61"/>
      <c r="AG102" s="61"/>
      <c r="AH102" s="2"/>
      <c r="AI102" s="2"/>
      <c r="AJ102" s="2"/>
      <c r="AK102" s="2"/>
    </row>
    <row r="103" spans="1:37" ht="16.5" thickTop="1" thickBot="1" x14ac:dyDescent="0.3">
      <c r="A103" s="51"/>
      <c r="B103" s="51"/>
      <c r="C103">
        <f t="shared" si="26"/>
        <v>6.1895474469445482</v>
      </c>
      <c r="D103" s="45">
        <v>0.76</v>
      </c>
      <c r="E103" s="129">
        <f xml:space="preserve"> E$10*(E$8/2)^2*(ACOS(1-D103/(E$8/2)) - (1-D103/(E$8/2))*SIN(ACOS(1-D103/(E$8/2))))</f>
        <v>6.5153131020468926</v>
      </c>
      <c r="F103" s="136">
        <f>(PI()*E$12*D103^2*(1-(D103/(1.5*E$8))))</f>
        <v>0.69239006772502332</v>
      </c>
      <c r="G103" s="57">
        <f t="shared" si="14"/>
        <v>7.2077031697719161</v>
      </c>
      <c r="H103" s="117">
        <f t="shared" si="15"/>
        <v>7207.7031697719158</v>
      </c>
      <c r="I103" s="115">
        <f t="shared" si="16"/>
        <v>5910.3165992129707</v>
      </c>
      <c r="J103" s="118">
        <f t="shared" si="17"/>
        <v>7.1730620864000008</v>
      </c>
      <c r="K103" s="102">
        <f t="shared" si="18"/>
        <v>7173.0620864000011</v>
      </c>
      <c r="L103" s="103">
        <f t="shared" si="19"/>
        <v>5881.9109108480006</v>
      </c>
      <c r="N103" s="176"/>
      <c r="O103" s="45">
        <v>0.76</v>
      </c>
      <c r="P103" s="153">
        <f t="shared" si="20"/>
        <v>6.4179020799999993</v>
      </c>
      <c r="Q103" s="148">
        <f t="shared" si="21"/>
        <v>6417.9020799999989</v>
      </c>
      <c r="R103" s="148">
        <f t="shared" si="22"/>
        <v>5262.6797055999987</v>
      </c>
      <c r="S103" s="182"/>
      <c r="T103" s="45">
        <f t="shared" si="27"/>
        <v>0.76000000000000045</v>
      </c>
      <c r="U103" s="46">
        <f t="shared" si="23"/>
        <v>5910.3165992129707</v>
      </c>
      <c r="V103" s="164">
        <f t="shared" si="24"/>
        <v>5262.6797055999987</v>
      </c>
      <c r="W103" s="47">
        <f t="shared" si="25"/>
        <v>0.89042263933894628</v>
      </c>
      <c r="X103" s="176"/>
      <c r="Y103" s="48"/>
      <c r="AA103" s="2"/>
      <c r="AB103" s="2"/>
      <c r="AC103" s="59"/>
      <c r="AD103" s="62"/>
      <c r="AE103" s="62"/>
      <c r="AF103" s="62"/>
      <c r="AG103" s="62"/>
      <c r="AH103" s="2"/>
      <c r="AI103" s="2"/>
      <c r="AJ103" s="2"/>
      <c r="AK103" s="2"/>
    </row>
    <row r="104" spans="1:37" ht="16.5" thickTop="1" thickBot="1" x14ac:dyDescent="0.3">
      <c r="A104" s="51"/>
      <c r="B104" s="51"/>
      <c r="C104">
        <f t="shared" si="26"/>
        <v>6.3025413746581362</v>
      </c>
      <c r="D104" s="45">
        <v>0.77</v>
      </c>
      <c r="E104" s="129">
        <f xml:space="preserve"> E$10*(E$8/2)^2*(ACOS(1-D104/(E$8/2)) - (1-D104/(E$8/2))*SIN(ACOS(1-D104/(E$8/2))))</f>
        <v>6.6342540785875119</v>
      </c>
      <c r="F104" s="136">
        <f>(PI()*E$12*D104^2*(1-(D104/(1.5*E$8))))</f>
        <v>0.70833931022334995</v>
      </c>
      <c r="G104" s="57">
        <f t="shared" si="14"/>
        <v>7.3425933888108617</v>
      </c>
      <c r="H104" s="117">
        <f t="shared" si="15"/>
        <v>7342.5933888108621</v>
      </c>
      <c r="I104" s="115">
        <f t="shared" si="16"/>
        <v>6020.9265788249068</v>
      </c>
      <c r="J104" s="118">
        <f t="shared" si="17"/>
        <v>7.3071885387000002</v>
      </c>
      <c r="K104" s="102">
        <f t="shared" si="18"/>
        <v>7307.1885387000002</v>
      </c>
      <c r="L104" s="103">
        <f t="shared" si="19"/>
        <v>5991.8946017339995</v>
      </c>
      <c r="N104" s="176"/>
      <c r="O104" s="45">
        <v>0.77</v>
      </c>
      <c r="P104" s="153">
        <f t="shared" si="20"/>
        <v>6.5326828899999994</v>
      </c>
      <c r="Q104" s="148">
        <f t="shared" si="21"/>
        <v>6532.6828899999991</v>
      </c>
      <c r="R104" s="148">
        <f t="shared" si="22"/>
        <v>5356.7999697999994</v>
      </c>
      <c r="S104" s="182"/>
      <c r="T104" s="45">
        <f t="shared" si="27"/>
        <v>0.77000000000000046</v>
      </c>
      <c r="U104" s="46">
        <f t="shared" si="23"/>
        <v>6020.9265788249068</v>
      </c>
      <c r="V104" s="164">
        <f t="shared" si="24"/>
        <v>5356.7999697999994</v>
      </c>
      <c r="W104" s="47">
        <f t="shared" si="25"/>
        <v>0.88969694276615419</v>
      </c>
      <c r="X104" s="176"/>
      <c r="Y104" s="48"/>
      <c r="AA104" s="2"/>
      <c r="AB104" s="2"/>
      <c r="AC104" s="2"/>
      <c r="AD104" s="79"/>
      <c r="AE104" s="63"/>
      <c r="AF104" s="61"/>
      <c r="AG104" s="61"/>
      <c r="AH104" s="2"/>
      <c r="AI104" s="2"/>
      <c r="AJ104" s="2"/>
      <c r="AK104" s="2"/>
    </row>
    <row r="105" spans="1:37" ht="16.5" thickTop="1" thickBot="1" x14ac:dyDescent="0.3">
      <c r="A105" s="51"/>
      <c r="B105" s="51"/>
      <c r="C105">
        <f t="shared" si="26"/>
        <v>6.4159409177029856</v>
      </c>
      <c r="D105" s="45">
        <v>0.78</v>
      </c>
      <c r="E105" s="129">
        <f xml:space="preserve"> E$10*(E$8/2)^2*(ACOS(1-D105/(E$8/2)) - (1-D105/(E$8/2))*SIN(ACOS(1-D105/(E$8/2))))</f>
        <v>6.7536220186347213</v>
      </c>
      <c r="F105" s="136">
        <f>(PI()*E$12*D105^2*(1-(D105/(1.5*E$8))))</f>
        <v>0.72440326355420981</v>
      </c>
      <c r="G105" s="57">
        <f t="shared" si="14"/>
        <v>7.4780252821889315</v>
      </c>
      <c r="H105" s="117">
        <f t="shared" si="15"/>
        <v>7478.0252821889317</v>
      </c>
      <c r="I105" s="115">
        <f t="shared" si="16"/>
        <v>6131.9807313949232</v>
      </c>
      <c r="J105" s="118">
        <f t="shared" si="17"/>
        <v>7.4419365528000005</v>
      </c>
      <c r="K105" s="102">
        <f t="shared" si="18"/>
        <v>7441.9365528000008</v>
      </c>
      <c r="L105" s="103">
        <f t="shared" si="19"/>
        <v>6102.3879732960004</v>
      </c>
      <c r="N105" s="176"/>
      <c r="O105" s="45">
        <v>0.78</v>
      </c>
      <c r="P105" s="153">
        <f t="shared" si="20"/>
        <v>6.6479261599999999</v>
      </c>
      <c r="Q105" s="148">
        <f t="shared" si="21"/>
        <v>6647.92616</v>
      </c>
      <c r="R105" s="148">
        <f t="shared" si="22"/>
        <v>5451.2994511999996</v>
      </c>
      <c r="S105" s="182"/>
      <c r="T105" s="45">
        <f t="shared" si="27"/>
        <v>0.78000000000000047</v>
      </c>
      <c r="U105" s="46">
        <f t="shared" si="23"/>
        <v>6131.9807313949232</v>
      </c>
      <c r="V105" s="164">
        <f t="shared" si="24"/>
        <v>5451.2994511999996</v>
      </c>
      <c r="W105" s="47">
        <f t="shared" si="25"/>
        <v>0.88899487620534645</v>
      </c>
      <c r="X105" s="176"/>
      <c r="Y105" s="48"/>
      <c r="AA105" s="2"/>
      <c r="AB105" s="2"/>
      <c r="AC105" s="59"/>
      <c r="AD105" s="62"/>
      <c r="AE105" s="62"/>
      <c r="AF105" s="62"/>
      <c r="AG105" s="62"/>
      <c r="AH105" s="2"/>
      <c r="AI105" s="2"/>
      <c r="AJ105" s="2"/>
      <c r="AK105" s="2"/>
    </row>
    <row r="106" spans="1:37" ht="16.5" thickTop="1" thickBot="1" x14ac:dyDescent="0.3">
      <c r="A106" s="51"/>
      <c r="B106" s="51"/>
      <c r="C106">
        <f t="shared" si="26"/>
        <v>6.5297361184039104</v>
      </c>
      <c r="D106" s="45">
        <v>0.79</v>
      </c>
      <c r="E106" s="129">
        <f xml:space="preserve"> E$10*(E$8/2)^2*(ACOS(1-D106/(E$8/2)) - (1-D106/(E$8/2))*SIN(ACOS(1-D106/(E$8/2))))</f>
        <v>6.8734064404251694</v>
      </c>
      <c r="F106" s="136">
        <f>(PI()*E$12*D106^2*(1-(D106/(1.5*E$8))))</f>
        <v>0.74057950765784475</v>
      </c>
      <c r="G106" s="57">
        <f t="shared" si="14"/>
        <v>7.6139859480830143</v>
      </c>
      <c r="H106" s="117">
        <f t="shared" si="15"/>
        <v>7613.9859480830146</v>
      </c>
      <c r="I106" s="115">
        <f t="shared" si="16"/>
        <v>6243.4684774280713</v>
      </c>
      <c r="J106" s="118">
        <f t="shared" si="17"/>
        <v>7.5772930121000002</v>
      </c>
      <c r="K106" s="102">
        <f t="shared" si="18"/>
        <v>7577.2930120999999</v>
      </c>
      <c r="L106" s="103">
        <f t="shared" si="19"/>
        <v>6213.3802699219996</v>
      </c>
      <c r="N106" s="176"/>
      <c r="O106" s="45">
        <v>0.79</v>
      </c>
      <c r="P106" s="153">
        <f t="shared" si="20"/>
        <v>6.7636218700000006</v>
      </c>
      <c r="Q106" s="148">
        <f t="shared" si="21"/>
        <v>6763.6218700000009</v>
      </c>
      <c r="R106" s="148">
        <f t="shared" si="22"/>
        <v>5546.1699334000004</v>
      </c>
      <c r="S106" s="182"/>
      <c r="T106" s="45">
        <f t="shared" si="27"/>
        <v>0.79000000000000048</v>
      </c>
      <c r="U106" s="46">
        <f t="shared" si="23"/>
        <v>6243.4684774280713</v>
      </c>
      <c r="V106" s="164">
        <f t="shared" si="24"/>
        <v>5546.1699334000004</v>
      </c>
      <c r="W106" s="47">
        <f t="shared" si="25"/>
        <v>0.8883155178008818</v>
      </c>
      <c r="X106" s="176"/>
      <c r="Y106" s="48"/>
      <c r="AA106" s="2"/>
      <c r="AB106" s="2"/>
      <c r="AC106" s="59"/>
      <c r="AD106" s="66"/>
      <c r="AE106" s="66"/>
      <c r="AF106" s="66"/>
      <c r="AG106" s="66"/>
      <c r="AH106" s="2"/>
      <c r="AI106" s="2"/>
      <c r="AJ106" s="2"/>
      <c r="AK106" s="2"/>
    </row>
    <row r="107" spans="1:37" ht="16.5" thickTop="1" thickBot="1" x14ac:dyDescent="0.3">
      <c r="A107" s="51"/>
      <c r="B107" s="51"/>
      <c r="C107">
        <f t="shared" si="26"/>
        <v>6.6439171226045675</v>
      </c>
      <c r="D107" s="45">
        <v>0.8</v>
      </c>
      <c r="E107" s="129">
        <f xml:space="preserve"> E$10*(E$8/2)^2*(ACOS(1-D107/(E$8/2)) - (1-D107/(E$8/2))*SIN(ACOS(1-D107/(E$8/2))))</f>
        <v>6.9935969711627024</v>
      </c>
      <c r="F107" s="136">
        <f>(PI()*E$12*D107^2*(1-(D107/(1.5*E$8))))</f>
        <v>0.75686562247449651</v>
      </c>
      <c r="G107" s="57">
        <f t="shared" si="14"/>
        <v>7.7504625936371987</v>
      </c>
      <c r="H107" s="117">
        <f t="shared" si="15"/>
        <v>7750.4625936371986</v>
      </c>
      <c r="I107" s="115">
        <f t="shared" si="16"/>
        <v>6355.3793267825022</v>
      </c>
      <c r="J107" s="118">
        <f t="shared" si="17"/>
        <v>7.7132448000000009</v>
      </c>
      <c r="K107" s="102">
        <f t="shared" si="18"/>
        <v>7713.2448000000013</v>
      </c>
      <c r="L107" s="103">
        <f t="shared" si="19"/>
        <v>6324.8607360000005</v>
      </c>
      <c r="N107" s="176"/>
      <c r="O107" s="45">
        <v>0.8</v>
      </c>
      <c r="P107" s="153">
        <f t="shared" si="20"/>
        <v>6.8797600000000001</v>
      </c>
      <c r="Q107" s="148">
        <f t="shared" si="21"/>
        <v>6879.76</v>
      </c>
      <c r="R107" s="148">
        <f t="shared" si="22"/>
        <v>5641.4031999999997</v>
      </c>
      <c r="S107" s="182"/>
      <c r="T107" s="45">
        <f t="shared" si="27"/>
        <v>0.80000000000000049</v>
      </c>
      <c r="U107" s="46">
        <f t="shared" si="23"/>
        <v>6355.3793267825022</v>
      </c>
      <c r="V107" s="164">
        <f t="shared" si="24"/>
        <v>5641.4031999999997</v>
      </c>
      <c r="W107" s="47">
        <f t="shared" si="25"/>
        <v>0.88765798387930961</v>
      </c>
      <c r="X107" s="176"/>
      <c r="Y107" s="48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thickTop="1" thickBot="1" x14ac:dyDescent="0.3">
      <c r="A108" s="51"/>
      <c r="B108" s="51"/>
      <c r="C108">
        <f t="shared" si="26"/>
        <v>6.7584741757119122</v>
      </c>
      <c r="D108" s="45">
        <v>0.81</v>
      </c>
      <c r="E108" s="129">
        <f xml:space="preserve"> E$10*(E$8/2)^2*(ACOS(1-D108/(E$8/2)) - (1-D108/(E$8/2))*SIN(ACOS(1-D108/(E$8/2))))</f>
        <v>7.1141833428546448</v>
      </c>
      <c r="F108" s="136">
        <f>(PI()*E$12*D108^2*(1-(D108/(1.5*E$8))))</f>
        <v>0.77325918794440718</v>
      </c>
      <c r="G108" s="57">
        <f t="shared" si="14"/>
        <v>7.8874425307990519</v>
      </c>
      <c r="H108" s="117">
        <f t="shared" si="15"/>
        <v>7887.4425307990523</v>
      </c>
      <c r="I108" s="115">
        <f t="shared" si="16"/>
        <v>6467.7028752552224</v>
      </c>
      <c r="J108" s="118">
        <f t="shared" si="17"/>
        <v>7.8497787999000019</v>
      </c>
      <c r="K108" s="102">
        <f t="shared" si="18"/>
        <v>7849.778799900002</v>
      </c>
      <c r="L108" s="103">
        <f t="shared" si="19"/>
        <v>6436.8186159180013</v>
      </c>
      <c r="N108" s="176"/>
      <c r="O108" s="45">
        <v>0.81</v>
      </c>
      <c r="P108" s="153">
        <f t="shared" si="20"/>
        <v>6.9963305300000007</v>
      </c>
      <c r="Q108" s="148">
        <f t="shared" si="21"/>
        <v>6996.3305300000011</v>
      </c>
      <c r="R108" s="148">
        <f t="shared" si="22"/>
        <v>5736.9910346000006</v>
      </c>
      <c r="S108" s="182"/>
      <c r="T108" s="45">
        <f t="shared" si="27"/>
        <v>0.8100000000000005</v>
      </c>
      <c r="U108" s="46">
        <f t="shared" si="23"/>
        <v>6467.7028752552224</v>
      </c>
      <c r="V108" s="164">
        <f t="shared" si="24"/>
        <v>5736.9910346000006</v>
      </c>
      <c r="W108" s="47">
        <f t="shared" si="25"/>
        <v>0.88702142712046161</v>
      </c>
      <c r="X108" s="176"/>
      <c r="Y108" s="4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thickTop="1" thickBot="1" x14ac:dyDescent="0.3">
      <c r="A109" s="51"/>
      <c r="B109" s="51"/>
      <c r="C109">
        <f t="shared" si="26"/>
        <v>6.8733976188920041</v>
      </c>
      <c r="D109" s="45">
        <v>0.82</v>
      </c>
      <c r="E109" s="129">
        <f xml:space="preserve"> E$10*(E$8/2)^2*(ACOS(1-D109/(E$8/2)) - (1-D109/(E$8/2))*SIN(ACOS(1-D109/(E$8/2))))</f>
        <v>7.2351553883073727</v>
      </c>
      <c r="F109" s="136">
        <f>(PI()*E$12*D109^2*(1-(D109/(1.5*E$8))))</f>
        <v>0.78975778400781838</v>
      </c>
      <c r="G109" s="57">
        <f t="shared" si="14"/>
        <v>8.0249131723151912</v>
      </c>
      <c r="H109" s="117">
        <f t="shared" si="15"/>
        <v>8024.9131723151913</v>
      </c>
      <c r="I109" s="115">
        <f t="shared" si="16"/>
        <v>6580.4288012984562</v>
      </c>
      <c r="J109" s="118">
        <f t="shared" si="17"/>
        <v>7.9868818951999989</v>
      </c>
      <c r="K109" s="102">
        <f t="shared" si="18"/>
        <v>7986.8818951999992</v>
      </c>
      <c r="L109" s="103">
        <f t="shared" si="19"/>
        <v>6549.2431540639991</v>
      </c>
      <c r="N109" s="176"/>
      <c r="O109" s="45">
        <v>0.82</v>
      </c>
      <c r="P109" s="153">
        <f t="shared" si="20"/>
        <v>7.1133234399999985</v>
      </c>
      <c r="Q109" s="148">
        <f t="shared" si="21"/>
        <v>7113.3234399999983</v>
      </c>
      <c r="R109" s="148">
        <f t="shared" si="22"/>
        <v>5832.925220799998</v>
      </c>
      <c r="S109" s="182"/>
      <c r="T109" s="45">
        <f t="shared" si="27"/>
        <v>0.82000000000000051</v>
      </c>
      <c r="U109" s="46">
        <f t="shared" si="23"/>
        <v>6580.4288012984562</v>
      </c>
      <c r="V109" s="164">
        <f t="shared" si="24"/>
        <v>5832.925220799998</v>
      </c>
      <c r="W109" s="47">
        <f t="shared" si="25"/>
        <v>0.88640503482828348</v>
      </c>
      <c r="X109" s="176"/>
      <c r="Y109" s="48"/>
      <c r="AA109" s="2"/>
      <c r="AB109" s="2"/>
      <c r="AC109" s="2"/>
      <c r="AE109" s="2"/>
      <c r="AF109" s="2"/>
      <c r="AG109" s="2"/>
      <c r="AH109" s="2"/>
      <c r="AI109" s="2"/>
      <c r="AJ109" s="2"/>
      <c r="AK109" s="2"/>
    </row>
    <row r="110" spans="1:37" ht="16.5" thickTop="1" thickBot="1" x14ac:dyDescent="0.3">
      <c r="A110" s="51"/>
      <c r="B110" s="51"/>
      <c r="C110">
        <f t="shared" si="26"/>
        <v>6.9886778854085225</v>
      </c>
      <c r="D110" s="45">
        <v>0.83</v>
      </c>
      <c r="E110" s="129">
        <f xml:space="preserve"> E$10*(E$8/2)^2*(ACOS(1-D110/(E$8/2)) - (1-D110/(E$8/2))*SIN(ACOS(1-D110/(E$8/2))))</f>
        <v>7.3565030372721285</v>
      </c>
      <c r="F110" s="136">
        <f>(PI()*E$12*D110^2*(1-(D110/(1.5*E$8))))</f>
        <v>0.80635899060497251</v>
      </c>
      <c r="G110" s="57">
        <f t="shared" si="14"/>
        <v>8.1628620278771002</v>
      </c>
      <c r="H110" s="117">
        <f t="shared" si="15"/>
        <v>8162.8620278771004</v>
      </c>
      <c r="I110" s="115">
        <f t="shared" si="16"/>
        <v>6693.5468628592216</v>
      </c>
      <c r="J110" s="118">
        <f t="shared" si="17"/>
        <v>8.1245409692999981</v>
      </c>
      <c r="K110" s="102">
        <f t="shared" si="18"/>
        <v>8124.5409692999983</v>
      </c>
      <c r="L110" s="103">
        <f t="shared" si="19"/>
        <v>6662.1235948259982</v>
      </c>
      <c r="N110" s="176"/>
      <c r="O110" s="45">
        <v>0.83</v>
      </c>
      <c r="P110" s="153">
        <f t="shared" si="20"/>
        <v>7.2307287099999993</v>
      </c>
      <c r="Q110" s="148">
        <f t="shared" si="21"/>
        <v>7230.7287099999994</v>
      </c>
      <c r="R110" s="148">
        <f t="shared" si="22"/>
        <v>5929.1975421999996</v>
      </c>
      <c r="S110" s="182"/>
      <c r="T110" s="45">
        <f t="shared" si="27"/>
        <v>0.83000000000000052</v>
      </c>
      <c r="U110" s="46">
        <f t="shared" si="23"/>
        <v>6693.5468628592216</v>
      </c>
      <c r="V110" s="164">
        <f t="shared" si="24"/>
        <v>5929.1975421999996</v>
      </c>
      <c r="W110" s="47">
        <f t="shared" si="25"/>
        <v>0.88580802729560304</v>
      </c>
      <c r="X110" s="176"/>
      <c r="Y110" s="48"/>
      <c r="AA110" s="2"/>
      <c r="AB110" s="2"/>
      <c r="AC110" s="2"/>
      <c r="AE110" s="2"/>
      <c r="AF110" s="2"/>
      <c r="AG110" s="2"/>
      <c r="AH110" s="2"/>
      <c r="AI110" s="2"/>
      <c r="AJ110" s="2"/>
      <c r="AK110" s="2"/>
    </row>
    <row r="111" spans="1:37" ht="16.5" thickTop="1" thickBot="1" x14ac:dyDescent="0.3">
      <c r="A111" s="51"/>
      <c r="B111" s="51"/>
      <c r="C111">
        <f t="shared" si="26"/>
        <v>7.1043054970958739</v>
      </c>
      <c r="D111" s="45">
        <v>0.84</v>
      </c>
      <c r="E111" s="129">
        <f xml:space="preserve"> E$10*(E$8/2)^2*(ACOS(1-D111/(E$8/2)) - (1-D111/(E$8/2))*SIN(ACOS(1-D111/(E$8/2))))</f>
        <v>7.4782163127324983</v>
      </c>
      <c r="F111" s="136">
        <f>(PI()*E$12*D111^2*(1-(D111/(1.5*E$8))))</f>
        <v>0.82306038767611123</v>
      </c>
      <c r="G111" s="57">
        <f t="shared" si="14"/>
        <v>8.301276700408609</v>
      </c>
      <c r="H111" s="117">
        <f t="shared" si="15"/>
        <v>8301.276700408609</v>
      </c>
      <c r="I111" s="115">
        <f t="shared" si="16"/>
        <v>6807.0468943350588</v>
      </c>
      <c r="J111" s="118">
        <f t="shared" si="17"/>
        <v>8.2627429055999997</v>
      </c>
      <c r="K111" s="102">
        <f t="shared" si="18"/>
        <v>8262.7429056000001</v>
      </c>
      <c r="L111" s="103">
        <f t="shared" si="19"/>
        <v>6775.4491825919995</v>
      </c>
      <c r="N111" s="176"/>
      <c r="O111" s="45">
        <v>0.84</v>
      </c>
      <c r="P111" s="153">
        <f t="shared" si="20"/>
        <v>7.3485363199999991</v>
      </c>
      <c r="Q111" s="148">
        <f t="shared" si="21"/>
        <v>7348.5363199999993</v>
      </c>
      <c r="R111" s="148">
        <f t="shared" si="22"/>
        <v>6025.7997823999995</v>
      </c>
      <c r="S111" s="182"/>
      <c r="T111" s="45">
        <f t="shared" si="27"/>
        <v>0.84000000000000052</v>
      </c>
      <c r="U111" s="46">
        <f t="shared" si="23"/>
        <v>6807.0468943350588</v>
      </c>
      <c r="V111" s="164">
        <f t="shared" si="24"/>
        <v>6025.7997823999995</v>
      </c>
      <c r="W111" s="47">
        <f t="shared" si="25"/>
        <v>0.88522965625736671</v>
      </c>
      <c r="X111" s="176"/>
      <c r="Y111" s="48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thickTop="1" thickBot="1" x14ac:dyDescent="0.3">
      <c r="A112" s="51"/>
      <c r="B112" s="51"/>
      <c r="C112">
        <f t="shared" si="26"/>
        <v>7.2202710609593241</v>
      </c>
      <c r="D112" s="45">
        <v>0.85</v>
      </c>
      <c r="E112" s="129">
        <f xml:space="preserve"> E$10*(E$8/2)^2*(ACOS(1-D112/(E$8/2)) - (1-D112/(E$8/2))*SIN(ACOS(1-D112/(E$8/2))))</f>
        <v>7.6002853273256044</v>
      </c>
      <c r="F112" s="136">
        <f>(PI()*E$12*D112^2*(1-(D112/(1.5*E$8))))</f>
        <v>0.83985955516147648</v>
      </c>
      <c r="G112" s="57">
        <f t="shared" si="14"/>
        <v>8.4401448824870808</v>
      </c>
      <c r="H112" s="117">
        <f t="shared" si="15"/>
        <v>8440.1448824870804</v>
      </c>
      <c r="I112" s="115">
        <f t="shared" si="16"/>
        <v>6920.9188036394053</v>
      </c>
      <c r="J112" s="118">
        <f t="shared" si="17"/>
        <v>8.4014745874999992</v>
      </c>
      <c r="K112" s="102">
        <f t="shared" si="18"/>
        <v>8401.474587499999</v>
      </c>
      <c r="L112" s="103">
        <f t="shared" si="19"/>
        <v>6889.2091617499991</v>
      </c>
      <c r="N112" s="176"/>
      <c r="O112" s="45">
        <v>0.85</v>
      </c>
      <c r="P112" s="153">
        <f t="shared" si="20"/>
        <v>7.4667362499999994</v>
      </c>
      <c r="Q112" s="148">
        <f t="shared" si="21"/>
        <v>7466.736249999999</v>
      </c>
      <c r="R112" s="148">
        <f t="shared" si="22"/>
        <v>6122.7237249999989</v>
      </c>
      <c r="S112" s="182"/>
      <c r="T112" s="45">
        <f t="shared" si="27"/>
        <v>0.85000000000000053</v>
      </c>
      <c r="U112" s="46">
        <f t="shared" si="23"/>
        <v>6920.9188036394053</v>
      </c>
      <c r="V112" s="164">
        <f t="shared" si="24"/>
        <v>6122.7237249999989</v>
      </c>
      <c r="W112" s="47">
        <f t="shared" si="25"/>
        <v>0.88466920342719946</v>
      </c>
      <c r="X112" s="176"/>
      <c r="Y112" s="48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5" ht="16.5" thickTop="1" thickBot="1" x14ac:dyDescent="0.3">
      <c r="A113" s="51"/>
      <c r="B113" s="51"/>
      <c r="C113">
        <f t="shared" si="26"/>
        <v>7.3365652658950147</v>
      </c>
      <c r="D113" s="45">
        <v>0.86</v>
      </c>
      <c r="E113" s="129">
        <f xml:space="preserve"> E$10*(E$8/2)^2*(ACOS(1-D113/(E$8/2)) - (1-D113/(E$8/2))*SIN(ACOS(1-D113/(E$8/2))))</f>
        <v>7.722700279889489</v>
      </c>
      <c r="F113" s="136">
        <f>(PI()*E$12*D113^2*(1-(D113/(1.5*E$8))))</f>
        <v>0.85675407300131035</v>
      </c>
      <c r="G113" s="57">
        <f t="shared" si="14"/>
        <v>8.5794543528907994</v>
      </c>
      <c r="H113" s="117">
        <f t="shared" si="15"/>
        <v>8579.4543528907998</v>
      </c>
      <c r="I113" s="115">
        <f t="shared" si="16"/>
        <v>7035.1525693704552</v>
      </c>
      <c r="J113" s="118">
        <f t="shared" si="17"/>
        <v>8.5407228983999985</v>
      </c>
      <c r="K113" s="102">
        <f t="shared" si="18"/>
        <v>8540.7228983999994</v>
      </c>
      <c r="L113" s="103">
        <f t="shared" si="19"/>
        <v>7003.3927766879988</v>
      </c>
      <c r="N113" s="176"/>
      <c r="O113" s="45">
        <v>0.86</v>
      </c>
      <c r="P113" s="153">
        <f t="shared" si="20"/>
        <v>7.5853184799999989</v>
      </c>
      <c r="Q113" s="148">
        <f t="shared" si="21"/>
        <v>7585.318479999999</v>
      </c>
      <c r="R113" s="148">
        <f t="shared" si="22"/>
        <v>6219.9611535999984</v>
      </c>
      <c r="S113" s="182"/>
      <c r="T113" s="45">
        <f t="shared" si="27"/>
        <v>0.86000000000000054</v>
      </c>
      <c r="U113" s="46">
        <f t="shared" si="23"/>
        <v>7035.1525693704552</v>
      </c>
      <c r="V113" s="164">
        <f t="shared" si="24"/>
        <v>6219.9611535999984</v>
      </c>
      <c r="W113" s="47">
        <f t="shared" si="25"/>
        <v>0.8841259791124324</v>
      </c>
      <c r="X113" s="176"/>
      <c r="Y113" s="48"/>
      <c r="AC113" s="2"/>
      <c r="AD113" s="2"/>
      <c r="AE113" s="2"/>
      <c r="AF113" s="2"/>
      <c r="AG113" s="2"/>
      <c r="AH113" s="2"/>
      <c r="AI113" s="2"/>
    </row>
    <row r="114" spans="1:35" ht="16.5" thickTop="1" thickBot="1" x14ac:dyDescent="0.3">
      <c r="A114" s="51"/>
      <c r="B114" s="51"/>
      <c r="C114">
        <f t="shared" si="26"/>
        <v>7.4531788795232146</v>
      </c>
      <c r="D114" s="45">
        <v>0.87</v>
      </c>
      <c r="E114" s="129">
        <f xml:space="preserve"> E$10*(E$8/2)^2*(ACOS(1-D114/(E$8/2)) - (1-D114/(E$8/2))*SIN(ACOS(1-D114/(E$8/2))))</f>
        <v>7.8454514521296996</v>
      </c>
      <c r="F114" s="136">
        <f>(PI()*E$12*D114^2*(1-(D114/(1.5*E$8))))</f>
        <v>0.87374152113585457</v>
      </c>
      <c r="G114" s="57">
        <f t="shared" si="14"/>
        <v>8.7191929732655549</v>
      </c>
      <c r="H114" s="117">
        <f t="shared" si="15"/>
        <v>8719.1929732655553</v>
      </c>
      <c r="I114" s="115">
        <f t="shared" si="16"/>
        <v>7149.7382380777553</v>
      </c>
      <c r="J114" s="118">
        <f t="shared" si="17"/>
        <v>8.6804747216999996</v>
      </c>
      <c r="K114" s="102">
        <f t="shared" si="18"/>
        <v>8680.4747217000004</v>
      </c>
      <c r="L114" s="103">
        <f t="shared" si="19"/>
        <v>7117.9892717940002</v>
      </c>
      <c r="N114" s="176"/>
      <c r="O114" s="45">
        <v>0.87</v>
      </c>
      <c r="P114" s="153">
        <f t="shared" si="20"/>
        <v>7.7042729899999998</v>
      </c>
      <c r="Q114" s="148">
        <f t="shared" si="21"/>
        <v>7704.2729899999995</v>
      </c>
      <c r="R114" s="148">
        <f t="shared" si="22"/>
        <v>6317.5038517999992</v>
      </c>
      <c r="S114" s="182"/>
      <c r="T114" s="45">
        <f t="shared" si="27"/>
        <v>0.87000000000000055</v>
      </c>
      <c r="U114" s="46">
        <f t="shared" si="23"/>
        <v>7149.7382380777553</v>
      </c>
      <c r="V114" s="164">
        <f t="shared" si="24"/>
        <v>6317.5038517999992</v>
      </c>
      <c r="W114" s="47">
        <f t="shared" si="25"/>
        <v>0.88359932090303961</v>
      </c>
      <c r="X114" s="176"/>
      <c r="Y114" s="48"/>
      <c r="AC114" s="2"/>
      <c r="AD114" s="2"/>
      <c r="AE114" s="2"/>
      <c r="AF114" s="179"/>
      <c r="AG114" s="2"/>
      <c r="AH114" s="58"/>
      <c r="AI114" s="58"/>
    </row>
    <row r="115" spans="1:35" ht="16.5" thickTop="1" thickBot="1" x14ac:dyDescent="0.3">
      <c r="A115" s="51"/>
      <c r="B115" s="51"/>
      <c r="C115">
        <f t="shared" si="26"/>
        <v>7.5701027451284979</v>
      </c>
      <c r="D115" s="45">
        <v>0.88</v>
      </c>
      <c r="E115" s="129">
        <f xml:space="preserve"> E$10*(E$8/2)^2*(ACOS(1-D115/(E$8/2)) - (1-D115/(E$8/2))*SIN(ACOS(1-D115/(E$8/2))))</f>
        <v>7.9685292053984185</v>
      </c>
      <c r="F115" s="136">
        <f>(PI()*E$12*D115^2*(1-(D115/(1.5*E$8))))</f>
        <v>0.8908194795053509</v>
      </c>
      <c r="G115" s="57">
        <f t="shared" si="14"/>
        <v>8.8593486849037699</v>
      </c>
      <c r="H115" s="117">
        <f t="shared" si="15"/>
        <v>8859.348684903769</v>
      </c>
      <c r="I115" s="115">
        <f t="shared" si="16"/>
        <v>7264.6659216210901</v>
      </c>
      <c r="J115" s="118">
        <f t="shared" si="17"/>
        <v>8.8207169408000006</v>
      </c>
      <c r="K115" s="102">
        <f t="shared" si="18"/>
        <v>8820.7169408000009</v>
      </c>
      <c r="L115" s="103">
        <f t="shared" si="19"/>
        <v>7232.9878914560004</v>
      </c>
      <c r="N115" s="176"/>
      <c r="O115" s="45">
        <v>0.88</v>
      </c>
      <c r="P115" s="153">
        <f t="shared" si="20"/>
        <v>7.8235897599999999</v>
      </c>
      <c r="Q115" s="148">
        <f t="shared" si="21"/>
        <v>7823.5897599999998</v>
      </c>
      <c r="R115" s="148">
        <f t="shared" si="22"/>
        <v>6415.3436031999991</v>
      </c>
      <c r="S115" s="182"/>
      <c r="T115" s="45">
        <f t="shared" si="27"/>
        <v>0.88000000000000056</v>
      </c>
      <c r="U115" s="46">
        <f t="shared" si="23"/>
        <v>7264.6659216210901</v>
      </c>
      <c r="V115" s="164">
        <f t="shared" si="24"/>
        <v>6415.3436031999991</v>
      </c>
      <c r="W115" s="47">
        <f t="shared" si="25"/>
        <v>0.88308859243019844</v>
      </c>
      <c r="X115" s="176"/>
      <c r="Y115" s="48"/>
      <c r="AC115" s="59"/>
      <c r="AD115" s="59"/>
      <c r="AE115" s="59"/>
      <c r="AF115" s="60"/>
      <c r="AG115" s="59"/>
      <c r="AH115" s="58"/>
      <c r="AI115" s="58"/>
    </row>
    <row r="116" spans="1:35" ht="18.75" thickTop="1" thickBot="1" x14ac:dyDescent="0.3">
      <c r="A116" s="51"/>
      <c r="B116" s="51"/>
      <c r="C116">
        <f t="shared" si="26"/>
        <v>7.6873277787009933</v>
      </c>
      <c r="D116" s="45">
        <v>0.89</v>
      </c>
      <c r="E116" s="129">
        <f xml:space="preserve"> E$10*(E$8/2)^2*(ACOS(1-D116/(E$8/2)) - (1-D116/(E$8/2))*SIN(ACOS(1-D116/(E$8/2))))</f>
        <v>8.0919239775799934</v>
      </c>
      <c r="F116" s="136">
        <f>(PI()*E$12*D116^2*(1-(D116/(1.5*E$8))))</f>
        <v>0.90798552805004162</v>
      </c>
      <c r="G116" s="57">
        <f t="shared" si="14"/>
        <v>8.9999095056300344</v>
      </c>
      <c r="H116" s="117">
        <f t="shared" si="15"/>
        <v>8999.9095056300339</v>
      </c>
      <c r="I116" s="115">
        <f t="shared" si="16"/>
        <v>7379.9257946166272</v>
      </c>
      <c r="J116" s="118">
        <f t="shared" si="17"/>
        <v>8.9614364390999999</v>
      </c>
      <c r="K116" s="102">
        <f t="shared" si="18"/>
        <v>8961.4364390999999</v>
      </c>
      <c r="L116" s="103">
        <f t="shared" si="19"/>
        <v>7348.3778800619993</v>
      </c>
      <c r="N116" s="176"/>
      <c r="O116" s="45">
        <v>0.89</v>
      </c>
      <c r="P116" s="153">
        <f t="shared" si="20"/>
        <v>7.9432587700000008</v>
      </c>
      <c r="Q116" s="148">
        <f t="shared" si="21"/>
        <v>7943.2587700000004</v>
      </c>
      <c r="R116" s="148">
        <f t="shared" si="22"/>
        <v>6513.4721914000002</v>
      </c>
      <c r="S116" s="182"/>
      <c r="T116" s="45">
        <f t="shared" si="27"/>
        <v>0.89000000000000057</v>
      </c>
      <c r="U116" s="46">
        <f t="shared" si="23"/>
        <v>7379.9257946166272</v>
      </c>
      <c r="V116" s="164">
        <f t="shared" si="24"/>
        <v>6513.4721914000002</v>
      </c>
      <c r="W116" s="47">
        <f t="shared" si="25"/>
        <v>0.88259318219043992</v>
      </c>
      <c r="X116" s="176"/>
      <c r="Y116" s="48"/>
      <c r="AC116" s="179"/>
      <c r="AD116" t="s">
        <v>80</v>
      </c>
      <c r="AE116" t="s">
        <v>81</v>
      </c>
      <c r="AF116" s="61"/>
      <c r="AG116" s="61"/>
      <c r="AI116" s="179"/>
    </row>
    <row r="117" spans="1:35" ht="16.5" thickTop="1" thickBot="1" x14ac:dyDescent="0.3">
      <c r="A117" s="51"/>
      <c r="B117" s="51"/>
      <c r="C117">
        <f t="shared" si="26"/>
        <v>7.8048449660731212</v>
      </c>
      <c r="D117" s="45">
        <v>0.9</v>
      </c>
      <c r="E117" s="129">
        <f xml:space="preserve"> E$10*(E$8/2)^2*(ACOS(1-D117/(E$8/2)) - (1-D117/(E$8/2))*SIN(ACOS(1-D117/(E$8/2))))</f>
        <v>8.2156262800769699</v>
      </c>
      <c r="F117" s="136">
        <f>(PI()*E$12*D117^2*(1-(D117/(1.5*E$8))))</f>
        <v>0.92523724671016827</v>
      </c>
      <c r="G117" s="57">
        <f t="shared" si="14"/>
        <v>9.1408635267871379</v>
      </c>
      <c r="H117" s="117">
        <f t="shared" si="15"/>
        <v>9140.8635267871377</v>
      </c>
      <c r="I117" s="115">
        <f t="shared" si="16"/>
        <v>7495.5080919654529</v>
      </c>
      <c r="J117" s="118">
        <f t="shared" si="17"/>
        <v>9.1026200999999993</v>
      </c>
      <c r="K117" s="102">
        <f t="shared" si="18"/>
        <v>9102.6201000000001</v>
      </c>
      <c r="L117" s="103">
        <f t="shared" si="19"/>
        <v>7464.1484819999996</v>
      </c>
      <c r="N117" s="176"/>
      <c r="O117" s="45">
        <v>0.9</v>
      </c>
      <c r="P117" s="153">
        <f t="shared" si="20"/>
        <v>8.063270000000001</v>
      </c>
      <c r="Q117" s="148">
        <f t="shared" si="21"/>
        <v>8063.2700000000013</v>
      </c>
      <c r="R117" s="148">
        <f t="shared" si="22"/>
        <v>6611.8814000000011</v>
      </c>
      <c r="S117" s="182"/>
      <c r="T117" s="45">
        <f t="shared" si="27"/>
        <v>0.90000000000000058</v>
      </c>
      <c r="U117" s="46">
        <f t="shared" si="23"/>
        <v>7495.5080919654529</v>
      </c>
      <c r="V117" s="164">
        <f t="shared" si="24"/>
        <v>6611.8814000000011</v>
      </c>
      <c r="W117" s="47">
        <f t="shared" si="25"/>
        <v>0.88211250243160644</v>
      </c>
      <c r="X117" s="176"/>
      <c r="Y117" s="48"/>
      <c r="AC117" s="179"/>
      <c r="AD117">
        <f>(E$8/2)^2*E$7</f>
        <v>7.8924335999999995</v>
      </c>
      <c r="AE117">
        <f>AD117*PI()</f>
        <v>24.794811416705244</v>
      </c>
      <c r="AF117" s="61"/>
      <c r="AG117" s="61"/>
      <c r="AI117" s="179"/>
    </row>
    <row r="118" spans="1:35" ht="16.5" thickTop="1" thickBot="1" x14ac:dyDescent="0.3">
      <c r="A118" s="51"/>
      <c r="B118" s="51"/>
      <c r="C118">
        <f t="shared" si="26"/>
        <v>7.9226453601466025</v>
      </c>
      <c r="D118" s="45">
        <v>0.91</v>
      </c>
      <c r="E118" s="129">
        <f xml:space="preserve"> E$10*(E$8/2)^2*(ACOS(1-D118/(E$8/2)) - (1-D118/(E$8/2))*SIN(ACOS(1-D118/(E$8/2))))</f>
        <v>8.3396266948911606</v>
      </c>
      <c r="F118" s="136">
        <f>(PI()*E$12*D118^2*(1-(D118/(1.5*E$8))))</f>
        <v>0.94257221542597325</v>
      </c>
      <c r="G118" s="57">
        <f t="shared" si="14"/>
        <v>9.2821989103171347</v>
      </c>
      <c r="H118" s="117">
        <f t="shared" si="15"/>
        <v>9282.1989103171345</v>
      </c>
      <c r="I118" s="115">
        <f t="shared" si="16"/>
        <v>7611.4031064600495</v>
      </c>
      <c r="J118" s="118">
        <f t="shared" si="17"/>
        <v>9.244254806899999</v>
      </c>
      <c r="K118" s="102">
        <f t="shared" si="18"/>
        <v>9244.2548068999986</v>
      </c>
      <c r="L118" s="103">
        <f t="shared" si="19"/>
        <v>7580.2889416579983</v>
      </c>
      <c r="N118" s="176"/>
      <c r="O118" s="45">
        <v>0.91</v>
      </c>
      <c r="P118" s="153">
        <f t="shared" si="20"/>
        <v>8.1836134299999994</v>
      </c>
      <c r="Q118" s="148">
        <f t="shared" si="21"/>
        <v>8183.6134299999994</v>
      </c>
      <c r="R118" s="148">
        <f t="shared" si="22"/>
        <v>6710.5630125999987</v>
      </c>
      <c r="S118" s="182"/>
      <c r="T118" s="45">
        <f t="shared" si="27"/>
        <v>0.91000000000000059</v>
      </c>
      <c r="U118" s="46">
        <f t="shared" si="23"/>
        <v>7611.4031064600495</v>
      </c>
      <c r="V118" s="164">
        <f t="shared" si="24"/>
        <v>6710.5630125999987</v>
      </c>
      <c r="W118" s="47">
        <f t="shared" si="25"/>
        <v>0.88164598809705952</v>
      </c>
      <c r="X118" s="176"/>
      <c r="Y118" s="48"/>
      <c r="AC118" s="59"/>
      <c r="AD118" s="62"/>
      <c r="AE118" s="62"/>
      <c r="AF118" s="62"/>
      <c r="AG118" s="62"/>
      <c r="AH118" s="62"/>
      <c r="AI118" s="62"/>
    </row>
    <row r="119" spans="1:35" ht="16.5" thickTop="1" thickBot="1" x14ac:dyDescent="0.3">
      <c r="A119" s="51"/>
      <c r="B119" s="51"/>
      <c r="C119">
        <f t="shared" si="26"/>
        <v>8.0407200782047745</v>
      </c>
      <c r="D119" s="45">
        <v>0.92</v>
      </c>
      <c r="E119" s="129">
        <f xml:space="preserve"> E$10*(E$8/2)^2*(ACOS(1-D119/(E$8/2)) - (1-D119/(E$8/2))*SIN(ACOS(1-D119/(E$8/2))))</f>
        <v>8.4639158717944998</v>
      </c>
      <c r="F119" s="136">
        <f>(PI()*E$12*D119^2*(1-(D119/(1.5*E$8))))</f>
        <v>0.95998801413769785</v>
      </c>
      <c r="G119" s="57">
        <f t="shared" si="14"/>
        <v>9.423903885932198</v>
      </c>
      <c r="H119" s="117">
        <f t="shared" si="15"/>
        <v>9423.9038859321972</v>
      </c>
      <c r="I119" s="115">
        <f t="shared" si="16"/>
        <v>7727.6011864644015</v>
      </c>
      <c r="J119" s="118">
        <f t="shared" si="17"/>
        <v>9.386327443199999</v>
      </c>
      <c r="K119" s="102">
        <f t="shared" si="18"/>
        <v>9386.3274431999998</v>
      </c>
      <c r="L119" s="103">
        <f t="shared" si="19"/>
        <v>7696.7885034239998</v>
      </c>
      <c r="N119" s="176"/>
      <c r="O119" s="45">
        <v>0.92</v>
      </c>
      <c r="P119" s="153">
        <f t="shared" si="20"/>
        <v>8.3042790400000008</v>
      </c>
      <c r="Q119" s="148">
        <f t="shared" si="21"/>
        <v>8304.2790400000013</v>
      </c>
      <c r="R119" s="148">
        <f t="shared" si="22"/>
        <v>6809.5088128000007</v>
      </c>
      <c r="S119" s="182"/>
      <c r="T119" s="45">
        <f t="shared" si="27"/>
        <v>0.9200000000000006</v>
      </c>
      <c r="U119" s="46">
        <f t="shared" si="23"/>
        <v>7727.6011864644015</v>
      </c>
      <c r="V119" s="164">
        <f t="shared" si="24"/>
        <v>6809.5088128000007</v>
      </c>
      <c r="W119" s="47">
        <f t="shared" si="25"/>
        <v>0.88119309582480476</v>
      </c>
      <c r="X119" s="176"/>
      <c r="Y119" s="48"/>
      <c r="AC119" s="179"/>
      <c r="AD119" s="63"/>
      <c r="AE119" s="63"/>
      <c r="AF119" s="61"/>
      <c r="AG119" s="61"/>
      <c r="AH119" s="61"/>
      <c r="AI119" s="179"/>
    </row>
    <row r="120" spans="1:35" ht="16.5" thickTop="1" thickBot="1" x14ac:dyDescent="0.3">
      <c r="A120" s="51"/>
      <c r="B120" s="51"/>
      <c r="C120">
        <f t="shared" si="26"/>
        <v>8.1590602993056169</v>
      </c>
      <c r="D120" s="45">
        <v>0.93</v>
      </c>
      <c r="E120" s="129">
        <f xml:space="preserve"> E$10*(E$8/2)^2*(ACOS(1-D120/(E$8/2)) - (1-D120/(E$8/2))*SIN(ACOS(1-D120/(E$8/2))))</f>
        <v>8.5884845255848603</v>
      </c>
      <c r="F120" s="136">
        <f>(PI()*E$12*D120^2*(1-(D120/(1.5*E$8))))</f>
        <v>0.97748222278558461</v>
      </c>
      <c r="G120" s="57">
        <f t="shared" si="14"/>
        <v>9.5659667483704443</v>
      </c>
      <c r="H120" s="117">
        <f t="shared" si="15"/>
        <v>9565.9667483704434</v>
      </c>
      <c r="I120" s="115">
        <f t="shared" si="16"/>
        <v>7844.0927336637633</v>
      </c>
      <c r="J120" s="118">
        <f t="shared" si="17"/>
        <v>9.5288248923000012</v>
      </c>
      <c r="K120" s="102">
        <f t="shared" si="18"/>
        <v>9528.824892300001</v>
      </c>
      <c r="L120" s="103">
        <f t="shared" si="19"/>
        <v>7813.6364116860004</v>
      </c>
      <c r="N120" s="176"/>
      <c r="O120" s="45">
        <v>0.93</v>
      </c>
      <c r="P120" s="153">
        <f t="shared" si="20"/>
        <v>8.4252568100000005</v>
      </c>
      <c r="Q120" s="148">
        <f t="shared" si="21"/>
        <v>8425.2568100000008</v>
      </c>
      <c r="R120" s="148">
        <f t="shared" si="22"/>
        <v>6908.7105842000001</v>
      </c>
      <c r="S120" s="182"/>
      <c r="T120" s="45">
        <f t="shared" si="27"/>
        <v>0.9300000000000006</v>
      </c>
      <c r="U120" s="46">
        <f t="shared" si="23"/>
        <v>7844.0927336637633</v>
      </c>
      <c r="V120" s="164">
        <f t="shared" si="24"/>
        <v>6908.7105842000001</v>
      </c>
      <c r="W120" s="47">
        <f t="shared" si="25"/>
        <v>0.88075330299838617</v>
      </c>
      <c r="X120" s="176"/>
      <c r="Y120" s="48"/>
      <c r="AC120" s="64"/>
      <c r="AD120" s="64" t="s">
        <v>46</v>
      </c>
      <c r="AE120" s="64" t="s">
        <v>47</v>
      </c>
      <c r="AF120" s="64" t="s">
        <v>48</v>
      </c>
      <c r="AG120" s="64" t="s">
        <v>49</v>
      </c>
      <c r="AI120" s="62"/>
    </row>
    <row r="121" spans="1:35" ht="16.5" thickTop="1" thickBot="1" x14ac:dyDescent="0.3">
      <c r="A121" s="51"/>
      <c r="B121" s="51"/>
      <c r="C121">
        <f t="shared" si="26"/>
        <v>8.2776572617510187</v>
      </c>
      <c r="D121" s="45">
        <v>0.94</v>
      </c>
      <c r="E121" s="129">
        <f xml:space="preserve"> E$10*(E$8/2)^2*(ACOS(1-D121/(E$8/2)) - (1-D121/(E$8/2))*SIN(ACOS(1-D121/(E$8/2))))</f>
        <v>8.7133234334221257</v>
      </c>
      <c r="F121" s="136">
        <f>(PI()*E$12*D121^2*(1-(D121/(1.5*E$8))))</f>
        <v>0.99505242130987492</v>
      </c>
      <c r="G121" s="57">
        <f t="shared" si="14"/>
        <v>9.7083758547320009</v>
      </c>
      <c r="H121" s="117">
        <f t="shared" si="15"/>
        <v>9708.3758547320012</v>
      </c>
      <c r="I121" s="115">
        <f t="shared" si="16"/>
        <v>7960.8682008802407</v>
      </c>
      <c r="J121" s="118">
        <f t="shared" si="17"/>
        <v>9.6717340376000003</v>
      </c>
      <c r="K121" s="102">
        <f t="shared" si="18"/>
        <v>9671.7340376000011</v>
      </c>
      <c r="L121" s="103">
        <f t="shared" si="19"/>
        <v>7930.8219108320009</v>
      </c>
      <c r="N121" s="176"/>
      <c r="O121" s="45">
        <v>0.94</v>
      </c>
      <c r="P121" s="153">
        <f t="shared" si="20"/>
        <v>8.5465367200000006</v>
      </c>
      <c r="Q121" s="148">
        <f t="shared" si="21"/>
        <v>8546.5367200000001</v>
      </c>
      <c r="R121" s="148">
        <f t="shared" si="22"/>
        <v>7008.1601103999992</v>
      </c>
      <c r="S121" s="182"/>
      <c r="T121" s="45">
        <f t="shared" si="27"/>
        <v>0.94000000000000061</v>
      </c>
      <c r="U121" s="46">
        <f t="shared" si="23"/>
        <v>7960.8682008802407</v>
      </c>
      <c r="V121" s="164">
        <f t="shared" si="24"/>
        <v>7008.1601103999992</v>
      </c>
      <c r="W121" s="47">
        <f t="shared" si="25"/>
        <v>0.88032610684662516</v>
      </c>
      <c r="X121" s="176"/>
      <c r="Y121" s="48"/>
      <c r="AC121" s="64">
        <v>1</v>
      </c>
      <c r="AD121" s="65" t="s">
        <v>50</v>
      </c>
      <c r="AE121" s="64" t="s">
        <v>44</v>
      </c>
      <c r="AF121" s="65" t="s">
        <v>36</v>
      </c>
      <c r="AG121" s="64" t="s">
        <v>79</v>
      </c>
      <c r="AI121" s="66"/>
    </row>
    <row r="122" spans="1:35" ht="16.5" thickTop="1" thickBot="1" x14ac:dyDescent="0.3">
      <c r="A122" s="51"/>
      <c r="B122" s="51"/>
      <c r="C122">
        <f t="shared" si="26"/>
        <v>8.3965022606281607</v>
      </c>
      <c r="D122" s="45">
        <v>0.95</v>
      </c>
      <c r="E122" s="129">
        <f xml:space="preserve"> E$10*(E$8/2)^2*(ACOS(1-D122/(E$8/2)) - (1-D122/(E$8/2))*SIN(ACOS(1-D122/(E$8/2))))</f>
        <v>8.8384234322401696</v>
      </c>
      <c r="F122" s="136">
        <f>(PI()*E$12*D122^2*(1-(D122/(1.5*E$8))))</f>
        <v>1.0126961896508111</v>
      </c>
      <c r="G122" s="57">
        <f t="shared" si="14"/>
        <v>9.8511196218909802</v>
      </c>
      <c r="H122" s="117">
        <f t="shared" si="15"/>
        <v>9851.1196218909809</v>
      </c>
      <c r="I122" s="115">
        <f t="shared" si="16"/>
        <v>8077.9180899506036</v>
      </c>
      <c r="J122" s="118">
        <f t="shared" si="17"/>
        <v>9.8150417624999982</v>
      </c>
      <c r="K122" s="102">
        <f t="shared" si="18"/>
        <v>9815.0417624999973</v>
      </c>
      <c r="L122" s="103">
        <f t="shared" si="19"/>
        <v>8048.3342452499974</v>
      </c>
      <c r="N122" s="176"/>
      <c r="O122" s="45">
        <v>0.95</v>
      </c>
      <c r="P122" s="153">
        <f t="shared" si="20"/>
        <v>8.66810875</v>
      </c>
      <c r="Q122" s="148">
        <f t="shared" si="21"/>
        <v>8668.1087499999994</v>
      </c>
      <c r="R122" s="148">
        <f t="shared" si="22"/>
        <v>7107.8491749999994</v>
      </c>
      <c r="S122" s="182"/>
      <c r="T122" s="45">
        <f t="shared" si="27"/>
        <v>0.95000000000000062</v>
      </c>
      <c r="U122" s="46">
        <f t="shared" si="23"/>
        <v>8077.9180899506036</v>
      </c>
      <c r="V122" s="164">
        <f t="shared" si="24"/>
        <v>7107.8491749999994</v>
      </c>
      <c r="W122" s="47">
        <f t="shared" si="25"/>
        <v>0.87991102358942885</v>
      </c>
      <c r="X122" s="176"/>
      <c r="Y122" s="48"/>
      <c r="AC122" s="64">
        <v>2</v>
      </c>
      <c r="AD122" s="64">
        <v>0.05</v>
      </c>
      <c r="AE122" s="64">
        <f>AD122*E$8</f>
        <v>0.12440000000000001</v>
      </c>
      <c r="AF122" s="165">
        <f xml:space="preserve"> ASIN(2*AD122 - 1) + PI()/2 + (2*AD122 - 1) * SQRT(2*AD122 *(2-2 * AD122))</f>
        <v>5.8725906877601985E-2</v>
      </c>
      <c r="AG122" s="166">
        <f t="shared" ref="AG122:AG141" si="28">AF122*AD$117</f>
        <v>0.46349032063125695</v>
      </c>
      <c r="AI122" s="66"/>
    </row>
    <row r="123" spans="1:35" ht="16.5" thickTop="1" thickBot="1" x14ac:dyDescent="0.3">
      <c r="A123" s="51"/>
      <c r="B123" s="51"/>
      <c r="C123">
        <f t="shared" si="26"/>
        <v>8.5155866454190594</v>
      </c>
      <c r="D123" s="45">
        <v>0.96</v>
      </c>
      <c r="E123" s="129">
        <f xml:space="preserve"> E$10*(E$8/2)^2*(ACOS(1-D123/(E$8/2)) - (1-D123/(E$8/2))*SIN(ACOS(1-D123/(E$8/2))))</f>
        <v>8.9637754162305896</v>
      </c>
      <c r="F123" s="136">
        <f>(PI()*E$12*D123^2*(1-(D123/(1.5*E$8))))</f>
        <v>1.0304111077486349</v>
      </c>
      <c r="G123" s="57">
        <f t="shared" si="14"/>
        <v>9.9941865239792236</v>
      </c>
      <c r="H123" s="117">
        <f t="shared" si="15"/>
        <v>9994.1865239792241</v>
      </c>
      <c r="I123" s="115">
        <f t="shared" si="16"/>
        <v>8195.2329496629627</v>
      </c>
      <c r="J123" s="118">
        <f t="shared" si="17"/>
        <v>9.9587349504000002</v>
      </c>
      <c r="K123" s="102">
        <f t="shared" si="18"/>
        <v>9958.7349503999994</v>
      </c>
      <c r="L123" s="103">
        <f t="shared" si="19"/>
        <v>8166.1626593279989</v>
      </c>
      <c r="N123" s="176"/>
      <c r="O123" s="45">
        <v>0.96</v>
      </c>
      <c r="P123" s="153">
        <f t="shared" si="20"/>
        <v>8.7899628799999991</v>
      </c>
      <c r="Q123" s="148">
        <f t="shared" si="21"/>
        <v>8789.9628799999991</v>
      </c>
      <c r="R123" s="148">
        <f t="shared" si="22"/>
        <v>7207.7695615999992</v>
      </c>
      <c r="S123" s="182"/>
      <c r="T123" s="45">
        <f t="shared" si="27"/>
        <v>0.96000000000000063</v>
      </c>
      <c r="U123" s="46">
        <f t="shared" si="23"/>
        <v>8195.2329496629627</v>
      </c>
      <c r="V123" s="164">
        <f t="shared" si="24"/>
        <v>7207.7695615999992</v>
      </c>
      <c r="W123" s="47">
        <f t="shared" si="25"/>
        <v>0.87950758762707604</v>
      </c>
      <c r="X123" s="176"/>
      <c r="Y123" s="48"/>
      <c r="AC123" s="64">
        <v>3</v>
      </c>
      <c r="AD123" s="64">
        <v>0.1</v>
      </c>
      <c r="AE123" s="64">
        <f>AD123*E$8</f>
        <v>0.24880000000000002</v>
      </c>
      <c r="AF123" s="165">
        <f t="shared" ref="AF123:AF141" si="29" xml:space="preserve"> ASIN(2*AD123 - 1) + PI()/2 + (2*AD123 - 1) * SQRT(2*AD123 *(2-2 * AD123))</f>
        <v>0.16350110879328417</v>
      </c>
      <c r="AG123" s="166">
        <f t="shared" si="28"/>
        <v>1.2904216446773713</v>
      </c>
      <c r="AI123" s="66"/>
    </row>
    <row r="124" spans="1:35" ht="16.5" thickTop="1" thickBot="1" x14ac:dyDescent="0.3">
      <c r="A124" s="51"/>
      <c r="B124" s="51"/>
      <c r="C124">
        <f t="shared" si="26"/>
        <v>8.6349018176745052</v>
      </c>
      <c r="D124" s="45">
        <v>0.97</v>
      </c>
      <c r="E124" s="129">
        <f xml:space="preserve"> E$10*(E$8/2)^2*(ACOS(1-D124/(E$8/2)) - (1-D124/(E$8/2))*SIN(ACOS(1-D124/(E$8/2))))</f>
        <v>9.089370334394216</v>
      </c>
      <c r="F124" s="136">
        <f>(PI()*E$12*D124^2*(1-(D124/(1.5*E$8))))</f>
        <v>1.0481947555435882</v>
      </c>
      <c r="G124" s="57">
        <f t="shared" si="14"/>
        <v>10.137565089937805</v>
      </c>
      <c r="H124" s="117">
        <f t="shared" si="15"/>
        <v>10137.565089937805</v>
      </c>
      <c r="I124" s="115">
        <f t="shared" si="16"/>
        <v>8312.8033737490005</v>
      </c>
      <c r="J124" s="118">
        <f t="shared" si="17"/>
        <v>10.102800484699998</v>
      </c>
      <c r="K124" s="102">
        <f t="shared" si="18"/>
        <v>10102.800484699997</v>
      </c>
      <c r="L124" s="103">
        <f t="shared" si="19"/>
        <v>8284.296397453998</v>
      </c>
      <c r="N124" s="176"/>
      <c r="O124" s="45">
        <v>0.97</v>
      </c>
      <c r="P124" s="153">
        <f t="shared" si="20"/>
        <v>8.9120890900000003</v>
      </c>
      <c r="Q124" s="148">
        <f t="shared" si="21"/>
        <v>8912.0890899999995</v>
      </c>
      <c r="R124" s="148">
        <f t="shared" si="22"/>
        <v>7307.913053799999</v>
      </c>
      <c r="S124" s="182"/>
      <c r="T124" s="45">
        <f t="shared" si="27"/>
        <v>0.97000000000000064</v>
      </c>
      <c r="U124" s="46">
        <f t="shared" si="23"/>
        <v>8312.8033737490005</v>
      </c>
      <c r="V124" s="164">
        <f t="shared" si="24"/>
        <v>7307.913053799999</v>
      </c>
      <c r="W124" s="47">
        <f t="shared" si="25"/>
        <v>0.87911535077055425</v>
      </c>
      <c r="X124" s="176"/>
      <c r="Y124" s="48"/>
      <c r="AC124" s="64">
        <v>4</v>
      </c>
      <c r="AD124" s="64">
        <v>0.15</v>
      </c>
      <c r="AE124" s="64">
        <f>AD124*E$8</f>
        <v>0.37319999999999998</v>
      </c>
      <c r="AF124" s="165">
        <f t="shared" si="29"/>
        <v>0.29549884018614403</v>
      </c>
      <c r="AG124" s="166">
        <f t="shared" si="28"/>
        <v>2.3322049750461531</v>
      </c>
      <c r="AI124" s="66"/>
    </row>
    <row r="125" spans="1:35" ht="16.5" thickTop="1" thickBot="1" x14ac:dyDescent="0.3">
      <c r="A125" s="51"/>
      <c r="B125" s="51"/>
      <c r="C125">
        <f t="shared" si="26"/>
        <v>8.7544392287488968</v>
      </c>
      <c r="D125" s="45">
        <v>0.98</v>
      </c>
      <c r="E125" s="129">
        <f xml:space="preserve"> E$10*(E$8/2)^2*(ACOS(1-D125/(E$8/2)) - (1-D125/(E$8/2))*SIN(ACOS(1-D125/(E$8/2))))</f>
        <v>9.215199188156733</v>
      </c>
      <c r="F125" s="136">
        <f>(PI()*E$12*D125^2*(1-(D125/(1.5*E$8))))</f>
        <v>1.066044712975913</v>
      </c>
      <c r="G125" s="57">
        <f t="shared" si="14"/>
        <v>10.281243901132646</v>
      </c>
      <c r="H125" s="117">
        <f t="shared" si="15"/>
        <v>10281.243901132646</v>
      </c>
      <c r="I125" s="115">
        <f t="shared" si="16"/>
        <v>8430.6199989287688</v>
      </c>
      <c r="J125" s="118">
        <f t="shared" si="17"/>
        <v>10.2472252488</v>
      </c>
      <c r="K125" s="102">
        <f t="shared" si="18"/>
        <v>10247.225248799999</v>
      </c>
      <c r="L125" s="103">
        <f t="shared" si="19"/>
        <v>8402.7247040159982</v>
      </c>
      <c r="N125" s="176"/>
      <c r="O125" s="45">
        <v>0.98</v>
      </c>
      <c r="P125" s="153">
        <f t="shared" si="20"/>
        <v>9.0344773599999986</v>
      </c>
      <c r="Q125" s="148">
        <f t="shared" si="21"/>
        <v>9034.477359999999</v>
      </c>
      <c r="R125" s="148">
        <f t="shared" si="22"/>
        <v>7408.2714351999985</v>
      </c>
      <c r="S125" s="182"/>
      <c r="T125" s="45">
        <f t="shared" si="27"/>
        <v>0.98000000000000065</v>
      </c>
      <c r="U125" s="46">
        <f t="shared" si="23"/>
        <v>8430.6199989287688</v>
      </c>
      <c r="V125" s="164">
        <f t="shared" si="24"/>
        <v>7408.2714351999985</v>
      </c>
      <c r="W125" s="47">
        <f t="shared" si="25"/>
        <v>0.87873388151065113</v>
      </c>
      <c r="X125" s="176"/>
      <c r="Y125" s="48"/>
      <c r="AC125" s="64">
        <v>5</v>
      </c>
      <c r="AD125" s="64">
        <v>0.2</v>
      </c>
      <c r="AE125" s="64">
        <f>AD125*E$8</f>
        <v>0.49760000000000004</v>
      </c>
      <c r="AF125" s="165">
        <f t="shared" si="29"/>
        <v>0.4472952180016122</v>
      </c>
      <c r="AG125" s="166">
        <f t="shared" si="28"/>
        <v>3.5302478076752486</v>
      </c>
      <c r="AI125" s="66"/>
    </row>
    <row r="126" spans="1:35" ht="16.5" thickTop="1" thickBot="1" x14ac:dyDescent="0.3">
      <c r="A126" s="51"/>
      <c r="B126" s="51"/>
      <c r="C126">
        <f t="shared" si="26"/>
        <v>8.8741903775925497</v>
      </c>
      <c r="D126" s="45">
        <v>0.99</v>
      </c>
      <c r="E126" s="129">
        <f xml:space="preserve"> E$10*(E$8/2)^2*(ACOS(1-D126/(E$8/2)) - (1-D126/(E$8/2))*SIN(ACOS(1-D126/(E$8/2))))</f>
        <v>9.3412530290447897</v>
      </c>
      <c r="F126" s="136">
        <f>(PI()*E$12*D126^2*(1-(D126/(1.5*E$8))))</f>
        <v>1.0839585599858514</v>
      </c>
      <c r="G126" s="57">
        <f t="shared" si="14"/>
        <v>10.425211589030642</v>
      </c>
      <c r="H126" s="117">
        <f t="shared" si="15"/>
        <v>10425.211589030641</v>
      </c>
      <c r="I126" s="115">
        <f t="shared" si="16"/>
        <v>8548.6735030051259</v>
      </c>
      <c r="J126" s="118">
        <f t="shared" si="17"/>
        <v>10.391996126099999</v>
      </c>
      <c r="K126" s="102">
        <f t="shared" si="18"/>
        <v>10391.996126099999</v>
      </c>
      <c r="L126" s="103">
        <f t="shared" si="19"/>
        <v>8521.4368234019985</v>
      </c>
      <c r="N126" s="176"/>
      <c r="O126" s="45">
        <v>0.99</v>
      </c>
      <c r="P126" s="153">
        <f t="shared" si="20"/>
        <v>9.1571176699999999</v>
      </c>
      <c r="Q126" s="148">
        <f t="shared" si="21"/>
        <v>9157.1176699999996</v>
      </c>
      <c r="R126" s="148">
        <f t="shared" si="22"/>
        <v>7508.8364893999997</v>
      </c>
      <c r="S126" s="182"/>
      <c r="T126" s="45">
        <f t="shared" si="27"/>
        <v>0.99000000000000066</v>
      </c>
      <c r="U126" s="46">
        <f t="shared" si="23"/>
        <v>8548.6735030051259</v>
      </c>
      <c r="V126" s="164">
        <f t="shared" si="24"/>
        <v>7508.8364893999997</v>
      </c>
      <c r="W126" s="47">
        <f t="shared" si="25"/>
        <v>0.87836276432365901</v>
      </c>
      <c r="X126" s="176"/>
      <c r="Y126" s="48"/>
      <c r="AC126" s="64">
        <v>6</v>
      </c>
      <c r="AD126" s="64">
        <v>0.25</v>
      </c>
      <c r="AE126" s="64">
        <f>AD126*E$8</f>
        <v>0.622</v>
      </c>
      <c r="AF126" s="165">
        <f t="shared" si="29"/>
        <v>0.61418484930437833</v>
      </c>
      <c r="AG126" s="166">
        <f t="shared" si="28"/>
        <v>4.8474131412608115</v>
      </c>
      <c r="AI126" s="66"/>
    </row>
    <row r="127" spans="1:35" ht="16.5" thickTop="1" thickBot="1" x14ac:dyDescent="0.3">
      <c r="A127" s="51"/>
      <c r="B127" s="51"/>
      <c r="C127">
        <f t="shared" si="26"/>
        <v>8.9941468085982894</v>
      </c>
      <c r="D127" s="45">
        <v>1</v>
      </c>
      <c r="E127" s="129">
        <f xml:space="preserve"> E$10*(E$8/2)^2*(ACOS(1-D127/(E$8/2)) - (1-D127/(E$8/2))*SIN(ACOS(1-D127/(E$8/2))))</f>
        <v>9.467522956419252</v>
      </c>
      <c r="F127" s="136">
        <f>(PI()*E$12*D127^2*(1-(D127/(1.5*E$8))))</f>
        <v>1.1019338765136446</v>
      </c>
      <c r="G127" s="57">
        <f t="shared" si="14"/>
        <v>10.569456832932897</v>
      </c>
      <c r="H127" s="117">
        <f t="shared" si="15"/>
        <v>10569.456832932896</v>
      </c>
      <c r="I127" s="115">
        <f t="shared" si="16"/>
        <v>8666.9546030049733</v>
      </c>
      <c r="J127" s="118">
        <f t="shared" si="17"/>
        <v>10.537099999999999</v>
      </c>
      <c r="K127" s="102">
        <f t="shared" si="18"/>
        <v>10537.099999999999</v>
      </c>
      <c r="L127" s="103">
        <f t="shared" si="19"/>
        <v>8640.4219999999987</v>
      </c>
      <c r="N127" s="176"/>
      <c r="O127" s="45">
        <v>1</v>
      </c>
      <c r="P127" s="153">
        <f t="shared" si="20"/>
        <v>9.2799999999999994</v>
      </c>
      <c r="Q127" s="148">
        <f t="shared" si="21"/>
        <v>9280</v>
      </c>
      <c r="R127" s="148">
        <f t="shared" si="22"/>
        <v>7609.5999999999995</v>
      </c>
      <c r="S127" s="182"/>
      <c r="T127" s="45">
        <f t="shared" si="27"/>
        <v>1.0000000000000007</v>
      </c>
      <c r="U127" s="46">
        <f t="shared" si="23"/>
        <v>8666.9546030049733</v>
      </c>
      <c r="V127" s="164">
        <f t="shared" si="24"/>
        <v>7609.5999999999995</v>
      </c>
      <c r="W127" s="47">
        <f t="shared" si="25"/>
        <v>0.87800159901167918</v>
      </c>
      <c r="X127" s="176"/>
      <c r="Y127" s="48"/>
      <c r="AC127" s="64">
        <v>7</v>
      </c>
      <c r="AD127" s="64">
        <v>0.3</v>
      </c>
      <c r="AE127" s="64">
        <f>AD127*E$8</f>
        <v>0.74639999999999995</v>
      </c>
      <c r="AF127" s="165">
        <f t="shared" si="29"/>
        <v>0.7926734251309413</v>
      </c>
      <c r="AG127" s="166">
        <f t="shared" si="28"/>
        <v>6.2561223743305252</v>
      </c>
      <c r="AI127" s="66"/>
    </row>
    <row r="128" spans="1:35" ht="16.5" thickTop="1" thickBot="1" x14ac:dyDescent="0.3">
      <c r="A128" s="51"/>
      <c r="B128" s="51"/>
      <c r="C128">
        <f t="shared" si="26"/>
        <v>9.1143001094992737</v>
      </c>
      <c r="D128" s="45">
        <v>1.01</v>
      </c>
      <c r="E128" s="129">
        <f xml:space="preserve"> E$10*(E$8/2)^2*(ACOS(1-D128/(E$8/2)) - (1-D128/(E$8/2))*SIN(ACOS(1-D128/(E$8/2))))</f>
        <v>9.5940001152623928</v>
      </c>
      <c r="F128" s="136">
        <f>(PI()*E$12*D128^2*(1-(D128/(1.5*E$8))))</f>
        <v>1.1199682424995354</v>
      </c>
      <c r="G128" s="57">
        <f t="shared" si="14"/>
        <v>10.713968357761928</v>
      </c>
      <c r="H128" s="117">
        <f t="shared" si="15"/>
        <v>10713.968357761929</v>
      </c>
      <c r="I128" s="115">
        <f t="shared" si="16"/>
        <v>8785.4540533647814</v>
      </c>
      <c r="J128" s="118">
        <f t="shared" si="17"/>
        <v>10.6825237539</v>
      </c>
      <c r="K128" s="102">
        <f t="shared" si="18"/>
        <v>10682.523753900001</v>
      </c>
      <c r="L128" s="103">
        <f t="shared" si="19"/>
        <v>8759.6694781980004</v>
      </c>
      <c r="N128" s="176"/>
      <c r="O128" s="45">
        <v>1.01</v>
      </c>
      <c r="P128" s="153">
        <f t="shared" si="20"/>
        <v>9.4031143299999993</v>
      </c>
      <c r="Q128" s="148">
        <f t="shared" si="21"/>
        <v>9403.1143299999985</v>
      </c>
      <c r="R128" s="148">
        <f t="shared" si="22"/>
        <v>7710.5537505999982</v>
      </c>
      <c r="S128" s="182"/>
      <c r="T128" s="45">
        <f t="shared" si="27"/>
        <v>1.0100000000000007</v>
      </c>
      <c r="U128" s="46">
        <f t="shared" si="23"/>
        <v>8785.4540533647814</v>
      </c>
      <c r="V128" s="164">
        <f t="shared" si="24"/>
        <v>7710.5537505999982</v>
      </c>
      <c r="W128" s="47">
        <f t="shared" si="25"/>
        <v>0.87765000007562477</v>
      </c>
      <c r="X128" s="176"/>
      <c r="Y128" s="48"/>
      <c r="AC128" s="64">
        <v>8</v>
      </c>
      <c r="AD128" s="64">
        <v>0.35</v>
      </c>
      <c r="AE128" s="64">
        <f>AD128*E$8</f>
        <v>0.87079999999999991</v>
      </c>
      <c r="AF128" s="165">
        <f t="shared" si="29"/>
        <v>0.97992191235441517</v>
      </c>
      <c r="AG128" s="166">
        <f t="shared" si="28"/>
        <v>7.7339686264422411</v>
      </c>
      <c r="AI128" s="66"/>
    </row>
    <row r="129" spans="1:35" ht="16.5" thickTop="1" thickBot="1" x14ac:dyDescent="0.3">
      <c r="A129" s="51"/>
      <c r="B129" s="51"/>
      <c r="C129">
        <f t="shared" si="26"/>
        <v>9.2346419093151226</v>
      </c>
      <c r="D129" s="45">
        <v>1.02</v>
      </c>
      <c r="E129" s="129">
        <f xml:space="preserve"> E$10*(E$8/2)^2*(ACOS(1-D129/(E$8/2)) - (1-D129/(E$8/2))*SIN(ACOS(1-D129/(E$8/2))))</f>
        <v>9.7206756940159185</v>
      </c>
      <c r="F129" s="136">
        <f>(PI()*E$12*D129^2*(1-(D129/(1.5*E$8))))</f>
        <v>1.1380592378837653</v>
      </c>
      <c r="G129" s="57">
        <f t="shared" si="14"/>
        <v>10.858734931899683</v>
      </c>
      <c r="H129" s="117">
        <f t="shared" si="15"/>
        <v>10858.734931899682</v>
      </c>
      <c r="I129" s="115">
        <f t="shared" si="16"/>
        <v>8904.1626441577391</v>
      </c>
      <c r="J129" s="118">
        <f t="shared" si="17"/>
        <v>10.828254271199999</v>
      </c>
      <c r="K129" s="102">
        <f t="shared" si="18"/>
        <v>10828.254271199999</v>
      </c>
      <c r="L129" s="103">
        <f t="shared" si="19"/>
        <v>8879.1685023839982</v>
      </c>
      <c r="N129" s="176"/>
      <c r="O129" s="45">
        <v>1.02</v>
      </c>
      <c r="P129" s="153">
        <f t="shared" si="20"/>
        <v>9.5264506400000002</v>
      </c>
      <c r="Q129" s="148">
        <f t="shared" si="21"/>
        <v>9526.4506400000009</v>
      </c>
      <c r="R129" s="148">
        <f t="shared" si="22"/>
        <v>7811.6895248000001</v>
      </c>
      <c r="S129" s="182"/>
      <c r="T129" s="45">
        <f t="shared" si="27"/>
        <v>1.0200000000000007</v>
      </c>
      <c r="U129" s="46">
        <f t="shared" si="23"/>
        <v>8904.1626441577391</v>
      </c>
      <c r="V129" s="164">
        <f t="shared" si="24"/>
        <v>7811.6895248000001</v>
      </c>
      <c r="W129" s="47">
        <f t="shared" si="25"/>
        <v>0.87730759611915443</v>
      </c>
      <c r="X129" s="176"/>
      <c r="Y129" s="48"/>
      <c r="AC129" s="64">
        <v>9</v>
      </c>
      <c r="AD129" s="64">
        <v>0.4</v>
      </c>
      <c r="AE129" s="64">
        <f>AD129*E$8</f>
        <v>0.99520000000000008</v>
      </c>
      <c r="AF129" s="165">
        <f t="shared" si="29"/>
        <v>1.1734792265819114</v>
      </c>
      <c r="AG129" s="166">
        <f t="shared" si="28"/>
        <v>9.2616068767770905</v>
      </c>
      <c r="AI129" s="66"/>
    </row>
    <row r="130" spans="1:35" ht="16.5" thickTop="1" thickBot="1" x14ac:dyDescent="0.3">
      <c r="A130" s="51"/>
      <c r="B130" s="51"/>
      <c r="C130">
        <f t="shared" si="26"/>
        <v>9.3551638763435694</v>
      </c>
      <c r="D130" s="45">
        <v>1.03</v>
      </c>
      <c r="E130" s="129">
        <f xml:space="preserve"> E$10*(E$8/2)^2*(ACOS(1-D130/(E$8/2)) - (1-D130/(E$8/2))*SIN(ACOS(1-D130/(E$8/2))))</f>
        <v>9.8475409224669157</v>
      </c>
      <c r="F130" s="136">
        <f>(PI()*E$12*D130^2*(1-(D130/(1.5*E$8))))</f>
        <v>1.1562044426065761</v>
      </c>
      <c r="G130" s="57">
        <f t="shared" si="14"/>
        <v>11.003745365073492</v>
      </c>
      <c r="H130" s="117">
        <f t="shared" si="15"/>
        <v>11003.745365073491</v>
      </c>
      <c r="I130" s="115">
        <f t="shared" si="16"/>
        <v>9023.0711993602617</v>
      </c>
      <c r="J130" s="118">
        <f t="shared" si="17"/>
        <v>10.9742784353</v>
      </c>
      <c r="K130" s="102">
        <f t="shared" si="18"/>
        <v>10974.278435300001</v>
      </c>
      <c r="L130" s="103">
        <f t="shared" si="19"/>
        <v>8998.9083169459991</v>
      </c>
      <c r="N130" s="176"/>
      <c r="O130" s="45">
        <v>1.03</v>
      </c>
      <c r="P130" s="153">
        <f t="shared" si="20"/>
        <v>9.649998909999999</v>
      </c>
      <c r="Q130" s="148">
        <f t="shared" si="21"/>
        <v>9649.9989099999984</v>
      </c>
      <c r="R130" s="148">
        <f t="shared" si="22"/>
        <v>7912.9991061999981</v>
      </c>
      <c r="S130" s="182"/>
      <c r="T130" s="45">
        <f t="shared" si="27"/>
        <v>1.0300000000000007</v>
      </c>
      <c r="U130" s="46">
        <f t="shared" si="23"/>
        <v>9023.0711993602617</v>
      </c>
      <c r="V130" s="164">
        <f t="shared" si="24"/>
        <v>7912.9991061999981</v>
      </c>
      <c r="W130" s="47">
        <f t="shared" si="25"/>
        <v>0.87697402928185164</v>
      </c>
      <c r="X130" s="176"/>
      <c r="Y130" s="48"/>
      <c r="AC130" s="64">
        <v>10</v>
      </c>
      <c r="AD130" s="64">
        <v>0.45</v>
      </c>
      <c r="AE130" s="64">
        <f>AD130*E$8</f>
        <v>1.1195999999999999</v>
      </c>
      <c r="AF130" s="165">
        <f t="shared" si="29"/>
        <v>1.3711301619226748</v>
      </c>
      <c r="AG130" s="166">
        <f t="shared" si="28"/>
        <v>10.821553759931959</v>
      </c>
      <c r="AI130" s="66"/>
    </row>
    <row r="131" spans="1:35" ht="16.5" thickTop="1" thickBot="1" x14ac:dyDescent="0.3">
      <c r="A131" s="51"/>
      <c r="B131" s="51"/>
      <c r="C131">
        <f t="shared" si="26"/>
        <v>9.4758577161949962</v>
      </c>
      <c r="D131" s="45">
        <v>1.04</v>
      </c>
      <c r="E131" s="129">
        <f xml:space="preserve"> E$10*(E$8/2)^2*(ACOS(1-D131/(E$8/2)) - (1-D131/(E$8/2))*SIN(ACOS(1-D131/(E$8/2))))</f>
        <v>9.9745870696789432</v>
      </c>
      <c r="F131" s="136">
        <f>(PI()*E$12*D131^2*(1-(D131/(1.5*E$8))))</f>
        <v>1.1744014366082101</v>
      </c>
      <c r="G131" s="57">
        <f t="shared" si="14"/>
        <v>11.148988506287154</v>
      </c>
      <c r="H131" s="117">
        <f t="shared" si="15"/>
        <v>11148.988506287154</v>
      </c>
      <c r="I131" s="115">
        <f t="shared" si="16"/>
        <v>9142.1705751554655</v>
      </c>
      <c r="J131" s="118">
        <f t="shared" si="17"/>
        <v>11.1205831296</v>
      </c>
      <c r="K131" s="102">
        <f t="shared" si="18"/>
        <v>11120.5831296</v>
      </c>
      <c r="L131" s="103">
        <f t="shared" si="19"/>
        <v>9118.8781662719994</v>
      </c>
      <c r="N131" s="176"/>
      <c r="O131" s="45">
        <v>1.04</v>
      </c>
      <c r="P131" s="153">
        <f t="shared" si="20"/>
        <v>9.7737491199999997</v>
      </c>
      <c r="Q131" s="148">
        <f t="shared" si="21"/>
        <v>9773.7491200000004</v>
      </c>
      <c r="R131" s="148">
        <f t="shared" si="22"/>
        <v>8014.4742784</v>
      </c>
      <c r="S131" s="182"/>
      <c r="T131" s="45">
        <f t="shared" si="27"/>
        <v>1.0400000000000007</v>
      </c>
      <c r="U131" s="46">
        <f t="shared" si="23"/>
        <v>9142.1705751554655</v>
      </c>
      <c r="V131" s="164">
        <f t="shared" si="24"/>
        <v>8014.4742784</v>
      </c>
      <c r="W131" s="47">
        <f t="shared" si="25"/>
        <v>0.87664895470009441</v>
      </c>
      <c r="X131" s="176"/>
      <c r="Y131" s="48"/>
      <c r="AC131" s="64">
        <v>11</v>
      </c>
      <c r="AD131" s="64">
        <v>0.5</v>
      </c>
      <c r="AE131" s="64">
        <f>AD131*E$8</f>
        <v>1.244</v>
      </c>
      <c r="AF131" s="165">
        <f t="shared" si="29"/>
        <v>1.5707963267948966</v>
      </c>
      <c r="AG131" s="166">
        <f t="shared" si="28"/>
        <v>12.397405708352622</v>
      </c>
      <c r="AI131" s="66"/>
    </row>
    <row r="132" spans="1:35" ht="16.5" thickTop="1" thickBot="1" x14ac:dyDescent="0.3">
      <c r="A132" s="51"/>
      <c r="B132" s="51"/>
      <c r="C132">
        <f t="shared" si="26"/>
        <v>9.5967151698672684</v>
      </c>
      <c r="D132" s="45">
        <v>1.05</v>
      </c>
      <c r="E132" s="129">
        <f xml:space="preserve"> E$10*(E$8/2)^2*(ACOS(1-D132/(E$8/2)) - (1-D132/(E$8/2))*SIN(ACOS(1-D132/(E$8/2))))</f>
        <v>10.101805441965546</v>
      </c>
      <c r="F132" s="136">
        <f>(PI()*E$12*D132^2*(1-(D132/(1.5*E$8))))</f>
        <v>1.1926477998289089</v>
      </c>
      <c r="G132" s="57">
        <f t="shared" si="14"/>
        <v>11.294453241794454</v>
      </c>
      <c r="H132" s="117">
        <f t="shared" si="15"/>
        <v>11294.453241794454</v>
      </c>
      <c r="I132" s="115">
        <f t="shared" si="16"/>
        <v>9261.4516582714514</v>
      </c>
      <c r="J132" s="118">
        <f t="shared" si="17"/>
        <v>11.267155237499999</v>
      </c>
      <c r="K132" s="102">
        <f t="shared" si="18"/>
        <v>11267.155237499999</v>
      </c>
      <c r="L132" s="103">
        <f t="shared" si="19"/>
        <v>9239.0672947499988</v>
      </c>
      <c r="N132" s="176"/>
      <c r="O132" s="45">
        <v>1.05</v>
      </c>
      <c r="P132" s="153">
        <f t="shared" si="20"/>
        <v>9.8976912499999994</v>
      </c>
      <c r="Q132" s="148">
        <f t="shared" si="21"/>
        <v>9897.6912499999999</v>
      </c>
      <c r="R132" s="148">
        <f t="shared" si="22"/>
        <v>8116.1068249999998</v>
      </c>
      <c r="S132" s="182"/>
      <c r="T132" s="45">
        <f t="shared" si="27"/>
        <v>1.0500000000000007</v>
      </c>
      <c r="U132" s="46">
        <f t="shared" si="23"/>
        <v>9261.4516582714514</v>
      </c>
      <c r="V132" s="164">
        <f t="shared" si="24"/>
        <v>8116.1068249999998</v>
      </c>
      <c r="W132" s="47">
        <f t="shared" si="25"/>
        <v>0.87633203999412579</v>
      </c>
      <c r="X132" s="176"/>
      <c r="Y132" s="48"/>
      <c r="AC132" s="64">
        <v>12</v>
      </c>
      <c r="AD132" s="64">
        <v>0.55000000000000004</v>
      </c>
      <c r="AE132" s="64">
        <f>AD132*E$8</f>
        <v>1.3684000000000001</v>
      </c>
      <c r="AF132" s="165">
        <f t="shared" si="29"/>
        <v>1.7704624916671186</v>
      </c>
      <c r="AG132" s="166">
        <f t="shared" si="28"/>
        <v>13.973257656773285</v>
      </c>
      <c r="AI132" s="66"/>
    </row>
    <row r="133" spans="1:35" ht="16.5" thickTop="1" thickBot="1" x14ac:dyDescent="0.3">
      <c r="A133" s="51"/>
      <c r="B133" s="51"/>
      <c r="C133">
        <f t="shared" si="26"/>
        <v>9.7177280118584726</v>
      </c>
      <c r="D133" s="45">
        <v>1.06</v>
      </c>
      <c r="E133" s="129">
        <f xml:space="preserve"> E$10*(E$8/2)^2*(ACOS(1-D133/(E$8/2)) - (1-D133/(E$8/2))*SIN(ACOS(1-D133/(E$8/2))))</f>
        <v>10.229187380903655</v>
      </c>
      <c r="F133" s="136">
        <f>(PI()*E$12*D133^2*(1-(D133/(1.5*E$8))))</f>
        <v>1.2109411122089142</v>
      </c>
      <c r="G133" s="57">
        <f t="shared" si="14"/>
        <v>11.440128493112569</v>
      </c>
      <c r="H133" s="117">
        <f t="shared" si="15"/>
        <v>11440.128493112568</v>
      </c>
      <c r="I133" s="115">
        <f t="shared" si="16"/>
        <v>9380.9053643523057</v>
      </c>
      <c r="J133" s="118">
        <f t="shared" si="17"/>
        <v>11.4139816424</v>
      </c>
      <c r="K133" s="102">
        <f t="shared" si="18"/>
        <v>11413.9816424</v>
      </c>
      <c r="L133" s="103">
        <f t="shared" si="19"/>
        <v>9359.4649467679992</v>
      </c>
      <c r="N133" s="176"/>
      <c r="O133" s="45">
        <v>1.06</v>
      </c>
      <c r="P133" s="153">
        <f t="shared" si="20"/>
        <v>10.02181528</v>
      </c>
      <c r="Q133" s="148">
        <f t="shared" si="21"/>
        <v>10021.815280000001</v>
      </c>
      <c r="R133" s="148">
        <f t="shared" si="22"/>
        <v>8217.8885296000008</v>
      </c>
      <c r="S133" s="182"/>
      <c r="T133" s="45">
        <f t="shared" si="27"/>
        <v>1.0600000000000007</v>
      </c>
      <c r="U133" s="46">
        <f t="shared" si="23"/>
        <v>9380.9053643523057</v>
      </c>
      <c r="V133" s="164">
        <f t="shared" si="24"/>
        <v>8217.8885296000008</v>
      </c>
      <c r="W133" s="47">
        <f t="shared" si="25"/>
        <v>0.87602296477994535</v>
      </c>
      <c r="X133" s="176"/>
      <c r="Y133" s="48"/>
      <c r="AC133" s="64">
        <v>13</v>
      </c>
      <c r="AD133" s="64">
        <v>0.6</v>
      </c>
      <c r="AE133" s="64">
        <f>AD133*E$8</f>
        <v>1.4927999999999999</v>
      </c>
      <c r="AF133" s="165">
        <f t="shared" si="29"/>
        <v>1.9681134270078817</v>
      </c>
      <c r="AG133" s="166">
        <f t="shared" si="28"/>
        <v>15.533204539928152</v>
      </c>
      <c r="AI133" s="66"/>
    </row>
    <row r="134" spans="1:35" ht="16.5" thickTop="1" thickBot="1" x14ac:dyDescent="0.3">
      <c r="A134" s="51"/>
      <c r="B134" s="51"/>
      <c r="C134">
        <f t="shared" si="26"/>
        <v>9.8388880483151517</v>
      </c>
      <c r="D134" s="45">
        <v>1.07</v>
      </c>
      <c r="E134" s="129">
        <f xml:space="preserve"> E$10*(E$8/2)^2*(ACOS(1-D134/(E$8/2)) - (1-D134/(E$8/2))*SIN(ACOS(1-D134/(E$8/2))))</f>
        <v>10.35672426138437</v>
      </c>
      <c r="F134" s="136">
        <f>(PI()*E$12*D134^2*(1-(D134/(1.5*E$8))))</f>
        <v>1.2292789536884685</v>
      </c>
      <c r="G134" s="57">
        <f t="shared" si="14"/>
        <v>11.586003215072839</v>
      </c>
      <c r="H134" s="117">
        <f t="shared" si="15"/>
        <v>11586.00321507284</v>
      </c>
      <c r="I134" s="115">
        <f t="shared" si="16"/>
        <v>9500.5226363597285</v>
      </c>
      <c r="J134" s="118">
        <f t="shared" si="17"/>
        <v>11.5610492277</v>
      </c>
      <c r="K134" s="102">
        <f t="shared" si="18"/>
        <v>11561.049227699999</v>
      </c>
      <c r="L134" s="103">
        <f t="shared" si="19"/>
        <v>9480.0603667139985</v>
      </c>
      <c r="N134" s="176"/>
      <c r="O134" s="45">
        <v>1.07</v>
      </c>
      <c r="P134" s="153">
        <f t="shared" si="20"/>
        <v>10.146111190000001</v>
      </c>
      <c r="Q134" s="148">
        <f t="shared" si="21"/>
        <v>10146.111190000001</v>
      </c>
      <c r="R134" s="148">
        <f t="shared" si="22"/>
        <v>8319.8111758000014</v>
      </c>
      <c r="S134" s="182"/>
      <c r="T134" s="45">
        <f t="shared" si="27"/>
        <v>1.0700000000000007</v>
      </c>
      <c r="U134" s="46">
        <f t="shared" si="23"/>
        <v>9500.5226363597285</v>
      </c>
      <c r="V134" s="164">
        <f t="shared" si="24"/>
        <v>8319.8111758000014</v>
      </c>
      <c r="W134" s="47">
        <f t="shared" si="25"/>
        <v>0.87572142020471677</v>
      </c>
      <c r="X134" s="176"/>
      <c r="Y134" s="48"/>
      <c r="AC134" s="64">
        <v>14</v>
      </c>
      <c r="AD134" s="64">
        <v>0.65</v>
      </c>
      <c r="AE134" s="64">
        <f>AD134*E$8</f>
        <v>1.6172</v>
      </c>
      <c r="AF134" s="165">
        <f t="shared" si="29"/>
        <v>2.1616707412353779</v>
      </c>
      <c r="AG134" s="166">
        <f t="shared" si="28"/>
        <v>17.060842790263003</v>
      </c>
      <c r="AI134" s="66"/>
    </row>
    <row r="135" spans="1:35" ht="16.5" thickTop="1" thickBot="1" x14ac:dyDescent="0.3">
      <c r="A135" s="51"/>
      <c r="B135" s="51"/>
      <c r="C135">
        <f t="shared" si="26"/>
        <v>9.9601871152138788</v>
      </c>
      <c r="D135" s="45">
        <v>1.08</v>
      </c>
      <c r="E135" s="129">
        <f xml:space="preserve"> E$10*(E$8/2)^2*(ACOS(1-D135/(E$8/2)) - (1-D135/(E$8/2))*SIN(ACOS(1-D135/(E$8/2))))</f>
        <v>10.484407489698819</v>
      </c>
      <c r="F135" s="136">
        <f>(PI()*E$12*D135^2*(1-(D135/(1.5*E$8))))</f>
        <v>1.2476589042078134</v>
      </c>
      <c r="G135" s="57">
        <f t="shared" si="14"/>
        <v>11.732066393906633</v>
      </c>
      <c r="H135" s="117">
        <f t="shared" si="15"/>
        <v>11732.066393906633</v>
      </c>
      <c r="I135" s="115">
        <f t="shared" si="16"/>
        <v>9620.2944430034386</v>
      </c>
      <c r="J135" s="118">
        <f t="shared" si="17"/>
        <v>11.708344876800002</v>
      </c>
      <c r="K135" s="102">
        <f t="shared" si="18"/>
        <v>11708.344876800002</v>
      </c>
      <c r="L135" s="103">
        <f t="shared" si="19"/>
        <v>9600.8427989760003</v>
      </c>
      <c r="N135" s="176"/>
      <c r="O135" s="45">
        <v>1.08</v>
      </c>
      <c r="P135" s="153">
        <f t="shared" si="20"/>
        <v>10.27056896</v>
      </c>
      <c r="Q135" s="148">
        <f t="shared" si="21"/>
        <v>10270.568960000001</v>
      </c>
      <c r="R135" s="148">
        <f t="shared" si="22"/>
        <v>8421.8665471999993</v>
      </c>
      <c r="S135" s="182"/>
      <c r="T135" s="45">
        <f t="shared" si="27"/>
        <v>1.0800000000000007</v>
      </c>
      <c r="U135" s="46">
        <f t="shared" si="23"/>
        <v>9620.2944430034386</v>
      </c>
      <c r="V135" s="164">
        <f t="shared" si="24"/>
        <v>8421.8665471999993</v>
      </c>
      <c r="W135" s="47">
        <f t="shared" si="25"/>
        <v>0.87542710850445737</v>
      </c>
      <c r="X135" s="176"/>
      <c r="Y135" s="48"/>
      <c r="AC135" s="64">
        <v>15</v>
      </c>
      <c r="AD135" s="64">
        <v>0.7</v>
      </c>
      <c r="AE135" s="64">
        <f>AD135*E$8</f>
        <v>1.7415999999999998</v>
      </c>
      <c r="AF135" s="165">
        <f t="shared" si="29"/>
        <v>2.3489192284588514</v>
      </c>
      <c r="AG135" s="166">
        <f t="shared" si="28"/>
        <v>18.538689042374713</v>
      </c>
      <c r="AI135" s="66"/>
    </row>
    <row r="136" spans="1:35" ht="16.5" thickTop="1" thickBot="1" x14ac:dyDescent="0.3">
      <c r="A136" s="51"/>
      <c r="B136" s="51"/>
      <c r="C136">
        <f t="shared" si="26"/>
        <v>10.081617076573893</v>
      </c>
      <c r="D136" s="45">
        <v>1.0900000000000001</v>
      </c>
      <c r="E136" s="129">
        <f xml:space="preserve"> E$10*(E$8/2)^2*(ACOS(1-D136/(E$8/2)) - (1-D136/(E$8/2))*SIN(ACOS(1-D136/(E$8/2))))</f>
        <v>10.61222850165673</v>
      </c>
      <c r="F136" s="136">
        <f>(PI()*E$12*D136^2*(1-(D136/(1.5*E$8))))</f>
        <v>1.2660785437071911</v>
      </c>
      <c r="G136" s="57">
        <f t="shared" si="14"/>
        <v>11.878307045363922</v>
      </c>
      <c r="H136" s="117">
        <f t="shared" si="15"/>
        <v>11878.307045363921</v>
      </c>
      <c r="I136" s="115">
        <f t="shared" si="16"/>
        <v>9740.211777198414</v>
      </c>
      <c r="J136" s="118">
        <f t="shared" si="17"/>
        <v>11.8558554731</v>
      </c>
      <c r="K136" s="102">
        <f t="shared" si="18"/>
        <v>11855.8554731</v>
      </c>
      <c r="L136" s="103">
        <f t="shared" si="19"/>
        <v>9721.8014879419989</v>
      </c>
      <c r="N136" s="176"/>
      <c r="O136" s="45">
        <v>1.0900000000000001</v>
      </c>
      <c r="P136" s="153">
        <f t="shared" si="20"/>
        <v>10.395178570000001</v>
      </c>
      <c r="Q136" s="148">
        <f t="shared" si="21"/>
        <v>10395.17857</v>
      </c>
      <c r="R136" s="148">
        <f t="shared" si="22"/>
        <v>8524.0464273999987</v>
      </c>
      <c r="S136" s="182"/>
      <c r="T136" s="45">
        <f t="shared" si="27"/>
        <v>1.0900000000000007</v>
      </c>
      <c r="U136" s="46">
        <f t="shared" si="23"/>
        <v>9740.211777198414</v>
      </c>
      <c r="V136" s="164">
        <f t="shared" si="24"/>
        <v>8524.0464273999987</v>
      </c>
      <c r="W136" s="47">
        <f t="shared" si="25"/>
        <v>0.87513974258286387</v>
      </c>
      <c r="X136" s="176"/>
      <c r="Y136" s="48"/>
      <c r="AC136" s="64">
        <v>16</v>
      </c>
      <c r="AD136" s="64">
        <v>0.75</v>
      </c>
      <c r="AE136" s="64">
        <f>AD136*E$8</f>
        <v>1.8660000000000001</v>
      </c>
      <c r="AF136" s="165">
        <f t="shared" si="29"/>
        <v>2.5274078042854149</v>
      </c>
      <c r="AG136" s="166">
        <f t="shared" si="28"/>
        <v>19.947398275444431</v>
      </c>
      <c r="AI136" s="66"/>
    </row>
    <row r="137" spans="1:35" ht="16.5" thickTop="1" thickBot="1" x14ac:dyDescent="0.3">
      <c r="A137" s="51"/>
      <c r="B137" s="51"/>
      <c r="C137">
        <f t="shared" si="26"/>
        <v>10.203169822698818</v>
      </c>
      <c r="D137" s="45">
        <v>1.1000000000000001</v>
      </c>
      <c r="E137" s="129">
        <f xml:space="preserve"> E$10*(E$8/2)^2*(ACOS(1-D137/(E$8/2)) - (1-D137/(E$8/2))*SIN(ACOS(1-D137/(E$8/2))))</f>
        <v>10.740178760735599</v>
      </c>
      <c r="F137" s="136">
        <f>(PI()*E$12*D137^2*(1-(D137/(1.5*E$8))))</f>
        <v>1.2845354521268428</v>
      </c>
      <c r="G137" s="57">
        <f t="shared" si="14"/>
        <v>12.024714212862442</v>
      </c>
      <c r="H137" s="117">
        <f t="shared" si="15"/>
        <v>12024.714212862442</v>
      </c>
      <c r="I137" s="115">
        <f t="shared" si="16"/>
        <v>9860.2656545472018</v>
      </c>
      <c r="J137" s="118">
        <f t="shared" si="17"/>
        <v>12.0035679</v>
      </c>
      <c r="K137" s="102">
        <f t="shared" si="18"/>
        <v>12003.5679</v>
      </c>
      <c r="L137" s="103">
        <f t="shared" si="19"/>
        <v>9842.9256779999996</v>
      </c>
      <c r="N137" s="176"/>
      <c r="O137" s="45">
        <v>1.1000000000000001</v>
      </c>
      <c r="P137" s="153">
        <f t="shared" si="20"/>
        <v>10.51993</v>
      </c>
      <c r="Q137" s="148">
        <f t="shared" si="21"/>
        <v>10519.93</v>
      </c>
      <c r="R137" s="148">
        <f t="shared" si="22"/>
        <v>8626.3425999999999</v>
      </c>
      <c r="S137" s="182"/>
      <c r="T137" s="45">
        <f t="shared" si="27"/>
        <v>1.1000000000000008</v>
      </c>
      <c r="U137" s="46">
        <f t="shared" si="23"/>
        <v>9860.2656545472018</v>
      </c>
      <c r="V137" s="164">
        <f t="shared" si="24"/>
        <v>8626.3425999999999</v>
      </c>
      <c r="W137" s="47">
        <f t="shared" si="25"/>
        <v>0.8748590456101798</v>
      </c>
      <c r="X137" s="176"/>
      <c r="Y137" s="48"/>
      <c r="AC137" s="64">
        <v>17</v>
      </c>
      <c r="AD137" s="64">
        <v>0.8</v>
      </c>
      <c r="AE137" s="64">
        <f>AD137*E$8</f>
        <v>1.9904000000000002</v>
      </c>
      <c r="AF137" s="165">
        <f t="shared" si="29"/>
        <v>2.6942974355881808</v>
      </c>
      <c r="AG137" s="166">
        <f t="shared" si="28"/>
        <v>21.264563609029992</v>
      </c>
      <c r="AI137" s="66"/>
    </row>
    <row r="138" spans="1:35" ht="16.5" thickTop="1" thickBot="1" x14ac:dyDescent="0.3">
      <c r="A138" s="51"/>
      <c r="B138" s="51"/>
      <c r="C138">
        <f t="shared" si="26"/>
        <v>10.324837268445332</v>
      </c>
      <c r="D138" s="45">
        <v>1.1100000000000001</v>
      </c>
      <c r="E138" s="129">
        <f xml:space="preserve"> E$10*(E$8/2)^2*(ACOS(1-D138/(E$8/2)) - (1-D138/(E$8/2))*SIN(ACOS(1-D138/(E$8/2))))</f>
        <v>10.868249756258244</v>
      </c>
      <c r="F138" s="136">
        <f>(PI()*E$12*D138^2*(1-(D138/(1.5*E$8))))</f>
        <v>1.3030272094070112</v>
      </c>
      <c r="G138" s="57">
        <f t="shared" si="14"/>
        <v>12.171276965665255</v>
      </c>
      <c r="H138" s="117">
        <f t="shared" si="15"/>
        <v>12171.276965665254</v>
      </c>
      <c r="I138" s="115">
        <f t="shared" si="16"/>
        <v>9980.4471118455076</v>
      </c>
      <c r="J138" s="118">
        <f t="shared" si="17"/>
        <v>12.1514690409</v>
      </c>
      <c r="K138" s="102">
        <f t="shared" si="18"/>
        <v>12151.4690409</v>
      </c>
      <c r="L138" s="103">
        <f t="shared" si="19"/>
        <v>9964.2046135379987</v>
      </c>
      <c r="N138" s="176"/>
      <c r="O138" s="45">
        <v>1.1100000000000001</v>
      </c>
      <c r="P138" s="153">
        <f t="shared" si="20"/>
        <v>10.644813230000002</v>
      </c>
      <c r="Q138" s="148">
        <f t="shared" si="21"/>
        <v>10644.813230000002</v>
      </c>
      <c r="R138" s="148">
        <f t="shared" si="22"/>
        <v>8728.7468486000016</v>
      </c>
      <c r="S138" s="182"/>
      <c r="T138" s="45">
        <f t="shared" si="27"/>
        <v>1.1100000000000008</v>
      </c>
      <c r="U138" s="46">
        <f t="shared" si="23"/>
        <v>9980.4471118455076</v>
      </c>
      <c r="V138" s="164">
        <f t="shared" si="24"/>
        <v>8728.7468486000016</v>
      </c>
      <c r="W138" s="47">
        <f t="shared" si="25"/>
        <v>0.8745847506410912</v>
      </c>
      <c r="X138" s="176"/>
      <c r="Y138" s="48"/>
      <c r="AC138" s="64">
        <v>18</v>
      </c>
      <c r="AD138" s="64">
        <v>0.85</v>
      </c>
      <c r="AE138" s="64">
        <f>AD138*E$8</f>
        <v>2.1147999999999998</v>
      </c>
      <c r="AF138" s="165">
        <f t="shared" si="29"/>
        <v>2.8460938134036491</v>
      </c>
      <c r="AG138" s="166">
        <f t="shared" si="28"/>
        <v>22.462606441659091</v>
      </c>
      <c r="AI138" s="66"/>
    </row>
    <row r="139" spans="1:35" ht="16.5" thickTop="1" thickBot="1" x14ac:dyDescent="0.3">
      <c r="A139" s="51"/>
      <c r="B139" s="51"/>
      <c r="C139">
        <f t="shared" si="26"/>
        <v>10.446611351516948</v>
      </c>
      <c r="D139" s="45">
        <v>1.1200000000000001</v>
      </c>
      <c r="E139" s="129">
        <f xml:space="preserve"> E$10*(E$8/2)^2*(ACOS(1-D139/(E$8/2)) - (1-D139/(E$8/2))*SIN(ACOS(1-D139/(E$8/2))))</f>
        <v>10.996433001596786</v>
      </c>
      <c r="F139" s="136">
        <f>(PI()*E$12*D139^2*(1-(D139/(1.5*E$8))))</f>
        <v>1.3215513954879381</v>
      </c>
      <c r="G139" s="57">
        <f t="shared" si="14"/>
        <v>12.317984397084725</v>
      </c>
      <c r="H139" s="117">
        <f t="shared" si="15"/>
        <v>12317.984397084725</v>
      </c>
      <c r="I139" s="115">
        <f t="shared" si="16"/>
        <v>10100.747205609474</v>
      </c>
      <c r="J139" s="118">
        <f t="shared" si="17"/>
        <v>12.299545779199999</v>
      </c>
      <c r="K139" s="102">
        <f t="shared" si="18"/>
        <v>12299.5457792</v>
      </c>
      <c r="L139" s="103">
        <f t="shared" si="19"/>
        <v>10085.627538944</v>
      </c>
      <c r="N139" s="176"/>
      <c r="O139" s="45">
        <v>1.1200000000000001</v>
      </c>
      <c r="P139" s="153">
        <f t="shared" si="20"/>
        <v>10.769818240000001</v>
      </c>
      <c r="Q139" s="148">
        <f t="shared" si="21"/>
        <v>10769.818240000001</v>
      </c>
      <c r="R139" s="148">
        <f t="shared" si="22"/>
        <v>8831.2509568000005</v>
      </c>
      <c r="S139" s="182"/>
      <c r="T139" s="45">
        <f t="shared" si="27"/>
        <v>1.1200000000000008</v>
      </c>
      <c r="U139" s="46">
        <f t="shared" si="23"/>
        <v>10100.747205609474</v>
      </c>
      <c r="V139" s="164">
        <f t="shared" si="24"/>
        <v>8831.2509568000005</v>
      </c>
      <c r="W139" s="47">
        <f t="shared" si="25"/>
        <v>0.87431660025067692</v>
      </c>
      <c r="X139" s="176"/>
      <c r="Y139" s="48"/>
      <c r="AC139" s="64">
        <v>19</v>
      </c>
      <c r="AD139" s="64">
        <v>0.9</v>
      </c>
      <c r="AE139" s="64">
        <f>AD139*E$8</f>
        <v>2.2391999999999999</v>
      </c>
      <c r="AF139" s="165">
        <f t="shared" si="29"/>
        <v>2.9780915447965088</v>
      </c>
      <c r="AG139" s="166">
        <f t="shared" si="28"/>
        <v>23.504389772027871</v>
      </c>
      <c r="AI139" s="66"/>
    </row>
    <row r="140" spans="1:35" ht="16.5" thickTop="1" thickBot="1" x14ac:dyDescent="0.3">
      <c r="A140" s="51"/>
      <c r="B140" s="51"/>
      <c r="C140">
        <f t="shared" si="26"/>
        <v>10.568484030780914</v>
      </c>
      <c r="D140" s="45">
        <v>1.1299999999999999</v>
      </c>
      <c r="E140" s="129">
        <f xml:space="preserve"> E$10*(E$8/2)^2*(ACOS(1-D140/(E$8/2)) - (1-D140/(E$8/2))*SIN(ACOS(1-D140/(E$8/2))))</f>
        <v>11.124720032400962</v>
      </c>
      <c r="F140" s="136">
        <f>(PI()*E$12*D140^2*(1-(D140/(1.5*E$8))))</f>
        <v>1.3401055903098644</v>
      </c>
      <c r="G140" s="57">
        <f t="shared" si="14"/>
        <v>12.464825622710826</v>
      </c>
      <c r="H140" s="117">
        <f t="shared" si="15"/>
        <v>12464.825622710827</v>
      </c>
      <c r="I140" s="115">
        <f t="shared" si="16"/>
        <v>10221.157010622877</v>
      </c>
      <c r="J140" s="118">
        <f t="shared" si="17"/>
        <v>12.447784998299998</v>
      </c>
      <c r="K140" s="102">
        <f t="shared" si="18"/>
        <v>12447.784998299998</v>
      </c>
      <c r="L140" s="103">
        <f t="shared" si="19"/>
        <v>10207.183698605997</v>
      </c>
      <c r="N140" s="176"/>
      <c r="O140" s="45">
        <v>1.1299999999999999</v>
      </c>
      <c r="P140" s="153">
        <f t="shared" si="20"/>
        <v>10.894935009999999</v>
      </c>
      <c r="Q140" s="148">
        <f t="shared" si="21"/>
        <v>10894.935009999999</v>
      </c>
      <c r="R140" s="148">
        <f t="shared" si="22"/>
        <v>8933.8467081999988</v>
      </c>
      <c r="S140" s="182"/>
      <c r="T140" s="45">
        <f t="shared" si="27"/>
        <v>1.1300000000000008</v>
      </c>
      <c r="U140" s="46">
        <f t="shared" si="23"/>
        <v>10221.157010622877</v>
      </c>
      <c r="V140" s="164">
        <f t="shared" si="24"/>
        <v>8933.8467081999988</v>
      </c>
      <c r="W140" s="47">
        <f t="shared" si="25"/>
        <v>0.87405434618752331</v>
      </c>
      <c r="X140" s="176"/>
      <c r="Y140" s="48"/>
      <c r="AC140" s="64">
        <v>20</v>
      </c>
      <c r="AD140" s="64">
        <v>0.95</v>
      </c>
      <c r="AE140" s="64">
        <f>AD140*E$8</f>
        <v>2.3635999999999999</v>
      </c>
      <c r="AF140" s="165">
        <f t="shared" si="29"/>
        <v>3.0828667467121909</v>
      </c>
      <c r="AG140" s="166">
        <f t="shared" si="28"/>
        <v>24.331321096073982</v>
      </c>
      <c r="AI140" s="66"/>
    </row>
    <row r="141" spans="1:35" ht="16.5" thickTop="1" thickBot="1" x14ac:dyDescent="0.3">
      <c r="A141" s="51"/>
      <c r="B141" s="51"/>
      <c r="C141">
        <f t="shared" si="26"/>
        <v>10.690447284606504</v>
      </c>
      <c r="D141" s="45">
        <v>1.1399999999999999</v>
      </c>
      <c r="E141" s="129">
        <f xml:space="preserve"> E$10*(E$8/2)^2*(ACOS(1-D141/(E$8/2)) - (1-D141/(E$8/2))*SIN(ACOS(1-D141/(E$8/2))))</f>
        <v>11.253102404848953</v>
      </c>
      <c r="F141" s="136">
        <f>(PI()*E$12*D141^2*(1-(D141/(1.5*E$8))))</f>
        <v>1.3586873738130336</v>
      </c>
      <c r="G141" s="57">
        <f t="shared" si="14"/>
        <v>12.611789778661986</v>
      </c>
      <c r="H141" s="117">
        <f t="shared" si="15"/>
        <v>12611.789778661987</v>
      </c>
      <c r="I141" s="115">
        <f t="shared" si="16"/>
        <v>10341.667618502828</v>
      </c>
      <c r="J141" s="118">
        <f t="shared" si="17"/>
        <v>12.596173581599997</v>
      </c>
      <c r="K141" s="102">
        <f t="shared" si="18"/>
        <v>12596.173581599996</v>
      </c>
      <c r="L141" s="103">
        <f t="shared" si="19"/>
        <v>10328.862336911996</v>
      </c>
      <c r="N141" s="176"/>
      <c r="O141" s="45">
        <v>1.1399999999999999</v>
      </c>
      <c r="P141" s="153">
        <f t="shared" si="20"/>
        <v>11.020153519999999</v>
      </c>
      <c r="Q141" s="148">
        <f t="shared" si="21"/>
        <v>11020.15352</v>
      </c>
      <c r="R141" s="148">
        <f t="shared" si="22"/>
        <v>9036.5258863999989</v>
      </c>
      <c r="S141" s="182"/>
      <c r="T141" s="45">
        <f t="shared" si="27"/>
        <v>1.1400000000000008</v>
      </c>
      <c r="U141" s="46">
        <f t="shared" si="23"/>
        <v>10341.667618502828</v>
      </c>
      <c r="V141" s="164">
        <f t="shared" si="24"/>
        <v>9036.5258863999989</v>
      </c>
      <c r="W141" s="47">
        <f t="shared" si="25"/>
        <v>0.87379774904313012</v>
      </c>
      <c r="X141" s="176"/>
      <c r="Y141" s="48"/>
      <c r="AC141" s="64">
        <v>21</v>
      </c>
      <c r="AD141" s="64">
        <v>1</v>
      </c>
      <c r="AE141" s="64">
        <f>AD141*E$8</f>
        <v>2.488</v>
      </c>
      <c r="AF141" s="165">
        <f t="shared" si="29"/>
        <v>3.1415926535897931</v>
      </c>
      <c r="AG141" s="166">
        <f t="shared" si="28"/>
        <v>24.794811416705244</v>
      </c>
      <c r="AI141" s="66"/>
    </row>
    <row r="142" spans="1:35" ht="16.5" thickTop="1" thickBot="1" x14ac:dyDescent="0.3">
      <c r="A142" s="51"/>
      <c r="B142" s="51"/>
      <c r="C142">
        <f t="shared" si="26"/>
        <v>10.812493109222796</v>
      </c>
      <c r="D142" s="45">
        <v>1.1499999999999999</v>
      </c>
      <c r="E142" s="129">
        <f xml:space="preserve"> E$10*(E$8/2)^2*(ACOS(1-D142/(E$8/2)) - (1-D142/(E$8/2))*SIN(ACOS(1-D142/(E$8/2))))</f>
        <v>11.381571693918733</v>
      </c>
      <c r="F142" s="136">
        <f>(PI()*E$12*D142^2*(1-(D142/(1.5*E$8))))</f>
        <v>1.3772943259376864</v>
      </c>
      <c r="G142" s="57">
        <f t="shared" si="14"/>
        <v>12.75886601985642</v>
      </c>
      <c r="H142" s="117">
        <f t="shared" si="15"/>
        <v>12758.866019856419</v>
      </c>
      <c r="I142" s="115">
        <f t="shared" si="16"/>
        <v>10462.270136282263</v>
      </c>
      <c r="J142" s="118">
        <f t="shared" si="17"/>
        <v>12.744698412499996</v>
      </c>
      <c r="K142" s="102">
        <f t="shared" si="18"/>
        <v>12744.698412499996</v>
      </c>
      <c r="L142" s="103">
        <f t="shared" si="19"/>
        <v>10450.652698249996</v>
      </c>
      <c r="N142" s="176"/>
      <c r="O142" s="45">
        <v>1.1499999999999999</v>
      </c>
      <c r="P142" s="153">
        <f t="shared" si="20"/>
        <v>11.145463749999999</v>
      </c>
      <c r="Q142" s="148">
        <f t="shared" si="21"/>
        <v>11145.463749999999</v>
      </c>
      <c r="R142" s="148">
        <f t="shared" si="22"/>
        <v>9139.2802749999992</v>
      </c>
      <c r="S142" s="182"/>
      <c r="T142" s="45">
        <f t="shared" si="27"/>
        <v>1.1500000000000008</v>
      </c>
      <c r="U142" s="46">
        <f t="shared" si="23"/>
        <v>10462.270136282263</v>
      </c>
      <c r="V142" s="164">
        <f t="shared" si="24"/>
        <v>9139.2802749999992</v>
      </c>
      <c r="W142" s="47">
        <f t="shared" si="25"/>
        <v>0.87354657793682389</v>
      </c>
      <c r="X142" s="176"/>
      <c r="Y142" s="48"/>
      <c r="AI142" s="66"/>
    </row>
    <row r="143" spans="1:35" ht="16.5" thickTop="1" thickBot="1" x14ac:dyDescent="0.3">
      <c r="A143" s="51"/>
      <c r="B143" s="51"/>
      <c r="C143">
        <f t="shared" si="26"/>
        <v>10.934613517094281</v>
      </c>
      <c r="D143" s="45">
        <v>1.1599999999999999</v>
      </c>
      <c r="E143" s="129">
        <f xml:space="preserve"> E$10*(E$8/2)^2*(ACOS(1-D143/(E$8/2)) - (1-D143/(E$8/2))*SIN(ACOS(1-D143/(E$8/2))))</f>
        <v>11.510119491678191</v>
      </c>
      <c r="F143" s="136">
        <f>(PI()*E$12*D143^2*(1-(D143/(1.5*E$8))))</f>
        <v>1.3959240266240656</v>
      </c>
      <c r="G143" s="57">
        <f t="shared" si="14"/>
        <v>12.906043518302257</v>
      </c>
      <c r="H143" s="117">
        <f t="shared" si="15"/>
        <v>12906.043518302256</v>
      </c>
      <c r="I143" s="115">
        <f t="shared" si="16"/>
        <v>10582.95568500785</v>
      </c>
      <c r="J143" s="118">
        <f t="shared" si="17"/>
        <v>12.893346374399998</v>
      </c>
      <c r="K143" s="102">
        <f t="shared" si="18"/>
        <v>12893.346374399998</v>
      </c>
      <c r="L143" s="103">
        <f t="shared" si="19"/>
        <v>10572.544027007998</v>
      </c>
      <c r="N143" s="176"/>
      <c r="O143" s="45">
        <v>1.1599999999999999</v>
      </c>
      <c r="P143" s="153">
        <f t="shared" si="20"/>
        <v>11.270855679999999</v>
      </c>
      <c r="Q143" s="148">
        <f t="shared" si="21"/>
        <v>11270.855679999999</v>
      </c>
      <c r="R143" s="148">
        <f t="shared" si="22"/>
        <v>9242.1016575999984</v>
      </c>
      <c r="S143" s="182"/>
      <c r="T143" s="45">
        <f t="shared" si="27"/>
        <v>1.1600000000000008</v>
      </c>
      <c r="U143" s="46">
        <f t="shared" si="23"/>
        <v>10582.95568500785</v>
      </c>
      <c r="V143" s="164">
        <f t="shared" si="24"/>
        <v>9242.1016575999984</v>
      </c>
      <c r="W143" s="47">
        <f t="shared" si="25"/>
        <v>0.87330061021541006</v>
      </c>
      <c r="X143" s="176"/>
      <c r="Y143" s="48"/>
      <c r="AI143" s="66"/>
    </row>
    <row r="144" spans="1:35" ht="16.5" thickTop="1" thickBot="1" x14ac:dyDescent="0.3">
      <c r="A144" s="51"/>
      <c r="B144" s="51"/>
      <c r="C144">
        <f t="shared" si="26"/>
        <v>11.056800535312624</v>
      </c>
      <c r="D144" s="45">
        <v>1.17</v>
      </c>
      <c r="E144" s="129">
        <f xml:space="preserve"> E$10*(E$8/2)^2*(ACOS(1-D144/(E$8/2)) - (1-D144/(E$8/2))*SIN(ACOS(1-D144/(E$8/2))))</f>
        <v>11.638737405592236</v>
      </c>
      <c r="F144" s="136">
        <f>(PI()*E$12*D144^2*(1-(D144/(1.5*E$8))))</f>
        <v>1.4145740558124122</v>
      </c>
      <c r="G144" s="57">
        <f t="shared" si="14"/>
        <v>13.053311461404649</v>
      </c>
      <c r="H144" s="117">
        <f t="shared" si="15"/>
        <v>13053.311461404648</v>
      </c>
      <c r="I144" s="115">
        <f t="shared" si="16"/>
        <v>10703.715398351811</v>
      </c>
      <c r="J144" s="118">
        <f t="shared" si="17"/>
        <v>13.042104350699997</v>
      </c>
      <c r="K144" s="102">
        <f t="shared" si="18"/>
        <v>13042.104350699998</v>
      </c>
      <c r="L144" s="103">
        <f t="shared" si="19"/>
        <v>10694.525567573997</v>
      </c>
      <c r="N144" s="176"/>
      <c r="O144" s="45">
        <v>1.17</v>
      </c>
      <c r="P144" s="153">
        <f t="shared" si="20"/>
        <v>11.396319289999999</v>
      </c>
      <c r="Q144" s="148">
        <f t="shared" si="21"/>
        <v>11396.319289999999</v>
      </c>
      <c r="R144" s="148">
        <f t="shared" si="22"/>
        <v>9344.9818177999987</v>
      </c>
      <c r="S144" s="182"/>
      <c r="T144" s="45">
        <f t="shared" si="27"/>
        <v>1.1700000000000008</v>
      </c>
      <c r="U144" s="46">
        <f t="shared" si="23"/>
        <v>10703.715398351811</v>
      </c>
      <c r="V144" s="164">
        <f t="shared" si="24"/>
        <v>9344.9818177999987</v>
      </c>
      <c r="W144" s="47">
        <f t="shared" si="25"/>
        <v>0.87305963116685315</v>
      </c>
      <c r="X144" s="176"/>
      <c r="Y144" s="48"/>
      <c r="AF144" t="s">
        <v>78</v>
      </c>
    </row>
    <row r="145" spans="1:25" ht="16.5" thickTop="1" thickBot="1" x14ac:dyDescent="0.3">
      <c r="A145" s="51"/>
      <c r="B145" s="51"/>
      <c r="C145">
        <f t="shared" si="26"/>
        <v>11.179046204002818</v>
      </c>
      <c r="D145" s="45">
        <v>1.18</v>
      </c>
      <c r="E145" s="129">
        <f xml:space="preserve"> E$10*(E$8/2)^2*(ACOS(1-D145/(E$8/2)) - (1-D145/(E$8/2))*SIN(ACOS(1-D145/(E$8/2))))</f>
        <v>11.767417056845071</v>
      </c>
      <c r="F145" s="136">
        <f>(PI()*E$12*D145^2*(1-(D145/(1.5*E$8))))</f>
        <v>1.4332419934429692</v>
      </c>
      <c r="G145" s="57">
        <f t="shared" si="14"/>
        <v>13.20065905028804</v>
      </c>
      <c r="H145" s="117">
        <f t="shared" si="15"/>
        <v>13200.659050288041</v>
      </c>
      <c r="I145" s="115">
        <f t="shared" si="16"/>
        <v>10824.540421236194</v>
      </c>
      <c r="J145" s="118">
        <f t="shared" si="17"/>
        <v>13.190959224799998</v>
      </c>
      <c r="K145" s="102">
        <f t="shared" si="18"/>
        <v>13190.959224799999</v>
      </c>
      <c r="L145" s="103">
        <f t="shared" si="19"/>
        <v>10816.586564335999</v>
      </c>
      <c r="N145" s="176"/>
      <c r="O145" s="45">
        <v>1.18</v>
      </c>
      <c r="P145" s="153">
        <f t="shared" si="20"/>
        <v>11.521844559999998</v>
      </c>
      <c r="Q145" s="148">
        <f t="shared" si="21"/>
        <v>11521.844559999998</v>
      </c>
      <c r="R145" s="148">
        <f t="shared" si="22"/>
        <v>9447.9125391999969</v>
      </c>
      <c r="S145" s="182"/>
      <c r="T145" s="45">
        <f t="shared" si="27"/>
        <v>1.1800000000000008</v>
      </c>
      <c r="U145" s="46">
        <f t="shared" si="23"/>
        <v>10824.540421236194</v>
      </c>
      <c r="V145" s="164">
        <f t="shared" si="24"/>
        <v>9447.9125391999969</v>
      </c>
      <c r="W145" s="47">
        <f t="shared" si="25"/>
        <v>0.87282343374731641</v>
      </c>
      <c r="X145" s="176"/>
      <c r="Y145" s="48"/>
    </row>
    <row r="146" spans="1:25" ht="16.5" thickTop="1" thickBot="1" x14ac:dyDescent="0.3">
      <c r="A146" s="51"/>
      <c r="B146" s="51"/>
      <c r="C146">
        <f t="shared" si="26"/>
        <v>11.301342574742215</v>
      </c>
      <c r="D146" s="45">
        <v>1.19</v>
      </c>
      <c r="E146" s="129">
        <f xml:space="preserve"> E$10*(E$8/2)^2*(ACOS(1-D146/(E$8/2)) - (1-D146/(E$8/2))*SIN(ACOS(1-D146/(E$8/2))))</f>
        <v>11.896150078676015</v>
      </c>
      <c r="F146" s="136">
        <f>(PI()*E$12*D146^2*(1-(D146/(1.5*E$8))))</f>
        <v>1.4519254194559779</v>
      </c>
      <c r="G146" s="57">
        <f t="shared" si="14"/>
        <v>13.348075498131994</v>
      </c>
      <c r="H146" s="117">
        <f t="shared" si="15"/>
        <v>13348.075498131993</v>
      </c>
      <c r="I146" s="115">
        <f t="shared" si="16"/>
        <v>10945.421908468234</v>
      </c>
      <c r="J146" s="118">
        <f t="shared" si="17"/>
        <v>13.339897880100001</v>
      </c>
      <c r="K146" s="102">
        <f t="shared" si="18"/>
        <v>13339.897880100001</v>
      </c>
      <c r="L146" s="103">
        <f t="shared" si="19"/>
        <v>10938.716261682001</v>
      </c>
      <c r="N146" s="176"/>
      <c r="O146" s="45">
        <v>1.19</v>
      </c>
      <c r="P146" s="153">
        <f t="shared" si="20"/>
        <v>11.647421469999999</v>
      </c>
      <c r="Q146" s="148">
        <f t="shared" si="21"/>
        <v>11647.421469999999</v>
      </c>
      <c r="R146" s="148">
        <f t="shared" si="22"/>
        <v>9550.8856053999989</v>
      </c>
      <c r="S146" s="182"/>
      <c r="T146" s="45">
        <f t="shared" si="27"/>
        <v>1.1900000000000008</v>
      </c>
      <c r="U146" s="46">
        <f t="shared" si="23"/>
        <v>10945.421908468234</v>
      </c>
      <c r="V146" s="164">
        <f t="shared" si="24"/>
        <v>9550.8856053999989</v>
      </c>
      <c r="W146" s="47">
        <f t="shared" si="25"/>
        <v>0.87259181832092625</v>
      </c>
      <c r="X146" s="176"/>
      <c r="Y146" s="48"/>
    </row>
    <row r="147" spans="1:25" ht="16.5" thickTop="1" thickBot="1" x14ac:dyDescent="0.3">
      <c r="A147" s="51"/>
      <c r="B147" s="51"/>
      <c r="C147">
        <f t="shared" si="26"/>
        <v>11.423681708990785</v>
      </c>
      <c r="D147" s="45">
        <v>1.2</v>
      </c>
      <c r="E147" s="129">
        <f xml:space="preserve"> E$10*(E$8/2)^2*(ACOS(1-D147/(E$8/2)) - (1-D147/(E$8/2))*SIN(ACOS(1-D147/(E$8/2))))</f>
        <v>12.024928114727141</v>
      </c>
      <c r="F147" s="136">
        <f>(PI()*E$12*D147^2*(1-(D147/(1.5*E$8))))</f>
        <v>1.4706219137916801</v>
      </c>
      <c r="G147" s="57">
        <f t="shared" si="14"/>
        <v>13.495550028518821</v>
      </c>
      <c r="H147" s="117">
        <f t="shared" si="15"/>
        <v>13495.550028518821</v>
      </c>
      <c r="I147" s="115">
        <f t="shared" si="16"/>
        <v>11066.351023385432</v>
      </c>
      <c r="J147" s="118">
        <f t="shared" si="17"/>
        <v>13.488907199999998</v>
      </c>
      <c r="K147" s="102">
        <f t="shared" si="18"/>
        <v>13488.907199999998</v>
      </c>
      <c r="L147" s="103">
        <f t="shared" si="19"/>
        <v>11060.903903999997</v>
      </c>
      <c r="N147" s="176"/>
      <c r="O147" s="45">
        <v>1.2</v>
      </c>
      <c r="P147" s="153">
        <f t="shared" si="20"/>
        <v>11.77304</v>
      </c>
      <c r="Q147" s="148">
        <f t="shared" si="21"/>
        <v>11773.039999999999</v>
      </c>
      <c r="R147" s="148">
        <f t="shared" si="22"/>
        <v>9653.8927999999978</v>
      </c>
      <c r="S147" s="182"/>
      <c r="T147" s="45">
        <f t="shared" si="27"/>
        <v>1.2000000000000008</v>
      </c>
      <c r="U147" s="46">
        <f t="shared" si="23"/>
        <v>11066.351023385432</v>
      </c>
      <c r="V147" s="164">
        <f t="shared" si="24"/>
        <v>9653.8927999999978</v>
      </c>
      <c r="W147" s="47">
        <f t="shared" si="25"/>
        <v>0.87236459241166076</v>
      </c>
      <c r="X147" s="176"/>
      <c r="Y147" s="48"/>
    </row>
    <row r="148" spans="1:25" ht="16.5" thickTop="1" thickBot="1" x14ac:dyDescent="0.3">
      <c r="A148" s="51"/>
      <c r="B148" s="51"/>
      <c r="C148">
        <f t="shared" si="26"/>
        <v>11.546055676531022</v>
      </c>
      <c r="D148" s="45">
        <v>1.21</v>
      </c>
      <c r="E148" s="129">
        <f xml:space="preserve"> E$10*(E$8/2)^2*(ACOS(1-D148/(E$8/2)) - (1-D148/(E$8/2))*SIN(ACOS(1-D148/(E$8/2))))</f>
        <v>12.153742817401076</v>
      </c>
      <c r="F148" s="136">
        <f>(PI()*E$12*D148^2*(1-(D148/(1.5*E$8))))</f>
        <v>1.4893290563903174</v>
      </c>
      <c r="G148" s="57">
        <f t="shared" si="14"/>
        <v>13.643071873791394</v>
      </c>
      <c r="H148" s="117">
        <f t="shared" si="15"/>
        <v>13643.071873791394</v>
      </c>
      <c r="I148" s="115">
        <f t="shared" si="16"/>
        <v>11187.318936508942</v>
      </c>
      <c r="J148" s="118">
        <f t="shared" si="17"/>
        <v>13.637974067899997</v>
      </c>
      <c r="K148" s="102">
        <f t="shared" si="18"/>
        <v>13637.974067899997</v>
      </c>
      <c r="L148" s="103">
        <f t="shared" si="19"/>
        <v>11183.138735677996</v>
      </c>
      <c r="N148" s="176"/>
      <c r="O148" s="45">
        <v>1.21</v>
      </c>
      <c r="P148" s="153">
        <f t="shared" si="20"/>
        <v>11.898690129999999</v>
      </c>
      <c r="Q148" s="148">
        <f t="shared" si="21"/>
        <v>11898.690129999999</v>
      </c>
      <c r="R148" s="148">
        <f t="shared" si="22"/>
        <v>9756.9259065999995</v>
      </c>
      <c r="S148" s="182"/>
      <c r="T148" s="45">
        <f t="shared" si="27"/>
        <v>1.2100000000000009</v>
      </c>
      <c r="U148" s="46">
        <f t="shared" si="23"/>
        <v>11187.318936508942</v>
      </c>
      <c r="V148" s="164">
        <f t="shared" si="24"/>
        <v>9756.9259065999995</v>
      </c>
      <c r="W148" s="47">
        <f t="shared" si="25"/>
        <v>0.87214157046681073</v>
      </c>
      <c r="X148" s="176"/>
      <c r="Y148" s="48"/>
    </row>
    <row r="149" spans="1:25" ht="16.5" thickTop="1" thickBot="1" x14ac:dyDescent="0.3">
      <c r="A149" s="51"/>
      <c r="B149" s="51"/>
      <c r="C149">
        <f t="shared" si="26"/>
        <v>11.668456553916016</v>
      </c>
      <c r="D149" s="45">
        <v>1.22</v>
      </c>
      <c r="E149" s="129">
        <f xml:space="preserve"> E$10*(E$8/2)^2*(ACOS(1-D149/(E$8/2)) - (1-D149/(E$8/2))*SIN(ACOS(1-D149/(E$8/2))))</f>
        <v>12.282585846227386</v>
      </c>
      <c r="F149" s="136">
        <f>(PI()*E$12*D149^2*(1-(D149/(1.5*E$8))))</f>
        <v>1.5080444271921327</v>
      </c>
      <c r="G149" s="57">
        <f t="shared" si="14"/>
        <v>13.790630273419518</v>
      </c>
      <c r="H149" s="117">
        <f t="shared" si="15"/>
        <v>13790.630273419518</v>
      </c>
      <c r="I149" s="115">
        <f t="shared" si="16"/>
        <v>11308.316824204005</v>
      </c>
      <c r="J149" s="118">
        <f t="shared" si="17"/>
        <v>13.7870853672</v>
      </c>
      <c r="K149" s="102">
        <f t="shared" si="18"/>
        <v>13787.085367199999</v>
      </c>
      <c r="L149" s="103">
        <f t="shared" si="19"/>
        <v>11305.410001103999</v>
      </c>
      <c r="N149" s="176"/>
      <c r="O149" s="45">
        <v>1.22</v>
      </c>
      <c r="P149" s="153">
        <f t="shared" si="20"/>
        <v>12.024361839999999</v>
      </c>
      <c r="Q149" s="148">
        <f t="shared" si="21"/>
        <v>12024.36184</v>
      </c>
      <c r="R149" s="148">
        <f t="shared" si="22"/>
        <v>9859.976708799999</v>
      </c>
      <c r="S149" s="182"/>
      <c r="T149" s="45">
        <f t="shared" si="27"/>
        <v>1.2200000000000009</v>
      </c>
      <c r="U149" s="46">
        <f t="shared" si="23"/>
        <v>11308.316824204005</v>
      </c>
      <c r="V149" s="164">
        <f t="shared" si="24"/>
        <v>9859.976708799999</v>
      </c>
      <c r="W149" s="47">
        <f t="shared" si="25"/>
        <v>0.8719225736314693</v>
      </c>
      <c r="X149" s="176"/>
      <c r="Y149" s="48"/>
    </row>
    <row r="150" spans="1:25" ht="16.5" thickTop="1" thickBot="1" x14ac:dyDescent="0.3">
      <c r="A150" s="51"/>
      <c r="B150" s="51"/>
      <c r="C150">
        <f t="shared" si="26"/>
        <v>11.790876422924054</v>
      </c>
      <c r="D150" s="45">
        <v>1.23</v>
      </c>
      <c r="E150" s="129">
        <f xml:space="preserve"> E$10*(E$8/2)^2*(ACOS(1-D150/(E$8/2)) - (1-D150/(E$8/2))*SIN(ACOS(1-D150/(E$8/2))))</f>
        <v>12.411448866235846</v>
      </c>
      <c r="F150" s="136">
        <f>(PI()*E$12*D150^2*(1-(D150/(1.5*E$8))))</f>
        <v>1.5267656061373673</v>
      </c>
      <c r="G150" s="57">
        <f t="shared" si="14"/>
        <v>13.938214472373213</v>
      </c>
      <c r="H150" s="117">
        <f t="shared" si="15"/>
        <v>13938.214472373213</v>
      </c>
      <c r="I150" s="115">
        <f t="shared" si="16"/>
        <v>11429.335867346033</v>
      </c>
      <c r="J150" s="118">
        <f t="shared" si="17"/>
        <v>13.9362279813</v>
      </c>
      <c r="K150" s="102">
        <f t="shared" si="18"/>
        <v>13936.2279813</v>
      </c>
      <c r="L150" s="103">
        <f t="shared" si="19"/>
        <v>11427.706944665999</v>
      </c>
      <c r="N150" s="176"/>
      <c r="O150" s="45">
        <v>1.23</v>
      </c>
      <c r="P150" s="153">
        <f t="shared" si="20"/>
        <v>12.150045110000001</v>
      </c>
      <c r="Q150" s="148">
        <f t="shared" si="21"/>
        <v>12150.045110000001</v>
      </c>
      <c r="R150" s="148">
        <f t="shared" si="22"/>
        <v>9963.0369902000002</v>
      </c>
      <c r="S150" s="182"/>
      <c r="T150" s="45">
        <f t="shared" si="27"/>
        <v>1.2300000000000009</v>
      </c>
      <c r="U150" s="46">
        <f t="shared" si="23"/>
        <v>11429.335867346033</v>
      </c>
      <c r="V150" s="164">
        <f t="shared" si="24"/>
        <v>9963.0369902000002</v>
      </c>
      <c r="W150" s="47">
        <f t="shared" si="25"/>
        <v>0.87170742953356595</v>
      </c>
      <c r="X150" s="176"/>
      <c r="Y150" s="48"/>
    </row>
    <row r="151" spans="1:25" ht="16.5" thickTop="1" thickBot="1" x14ac:dyDescent="0.3">
      <c r="A151" s="51"/>
      <c r="B151" s="51"/>
      <c r="C151">
        <f t="shared" si="26"/>
        <v>11.913307369018359</v>
      </c>
      <c r="D151" s="45">
        <v>1.24</v>
      </c>
      <c r="E151" s="129">
        <f xml:space="preserve"> E$10*(E$8/2)^2*(ACOS(1-D151/(E$8/2)) - (1-D151/(E$8/2))*SIN(ACOS(1-D151/(E$8/2))))</f>
        <v>12.540323546335115</v>
      </c>
      <c r="F151" s="136">
        <f>(PI()*E$12*D151^2*(1-(D151/(1.5*E$8))))</f>
        <v>1.5454901731662634</v>
      </c>
      <c r="G151" s="57">
        <f t="shared" si="14"/>
        <v>14.085813719501378</v>
      </c>
      <c r="H151" s="117">
        <f t="shared" si="15"/>
        <v>14085.813719501377</v>
      </c>
      <c r="I151" s="115">
        <f t="shared" si="16"/>
        <v>11550.367249991128</v>
      </c>
      <c r="J151" s="118">
        <f t="shared" si="17"/>
        <v>14.085388793599998</v>
      </c>
      <c r="K151" s="102">
        <f t="shared" si="18"/>
        <v>14085.388793599997</v>
      </c>
      <c r="L151" s="103">
        <f t="shared" si="19"/>
        <v>11550.018810751997</v>
      </c>
      <c r="N151" s="176"/>
      <c r="O151" s="45">
        <v>1.24</v>
      </c>
      <c r="P151" s="153">
        <f t="shared" si="20"/>
        <v>12.275729920000002</v>
      </c>
      <c r="Q151" s="148">
        <f t="shared" si="21"/>
        <v>12275.729920000002</v>
      </c>
      <c r="R151" s="148">
        <f t="shared" si="22"/>
        <v>10066.0985344</v>
      </c>
      <c r="S151" s="182"/>
      <c r="T151" s="45">
        <f t="shared" si="27"/>
        <v>1.2400000000000009</v>
      </c>
      <c r="U151" s="46">
        <f t="shared" si="23"/>
        <v>11550.367249991128</v>
      </c>
      <c r="V151" s="164">
        <f t="shared" si="24"/>
        <v>10066.0985344</v>
      </c>
      <c r="W151" s="47">
        <f t="shared" si="25"/>
        <v>0.87149597207895979</v>
      </c>
      <c r="X151" s="176"/>
      <c r="Y151" s="48"/>
    </row>
    <row r="152" spans="1:25" ht="16.5" thickTop="1" thickBot="1" x14ac:dyDescent="0.3">
      <c r="A152" s="51"/>
      <c r="B152" s="51"/>
      <c r="C152">
        <f t="shared" si="26"/>
        <v>12.035741479810376</v>
      </c>
      <c r="D152" s="45">
        <v>1.25</v>
      </c>
      <c r="E152" s="129">
        <f xml:space="preserve"> E$10*(E$8/2)^2*(ACOS(1-D152/(E$8/2)) - (1-D152/(E$8/2))*SIN(ACOS(1-D152/(E$8/2))))</f>
        <v>12.669201557695132</v>
      </c>
      <c r="F152" s="136">
        <f>(PI()*E$12*D152^2*(1-(D152/(1.5*E$8))))</f>
        <v>1.5642157082190624</v>
      </c>
      <c r="G152" s="57">
        <f t="shared" si="14"/>
        <v>14.233417265914195</v>
      </c>
      <c r="H152" s="117">
        <f t="shared" si="15"/>
        <v>14233.417265914195</v>
      </c>
      <c r="I152" s="115">
        <f t="shared" si="16"/>
        <v>11671.402158049639</v>
      </c>
      <c r="J152" s="118">
        <f t="shared" si="17"/>
        <v>14.234554687499998</v>
      </c>
      <c r="K152" s="102">
        <f t="shared" si="18"/>
        <v>14234.554687499998</v>
      </c>
      <c r="L152" s="103">
        <f t="shared" si="19"/>
        <v>11672.334843749997</v>
      </c>
      <c r="N152" s="176"/>
      <c r="O152" s="45">
        <v>1.25</v>
      </c>
      <c r="P152" s="153">
        <f t="shared" si="20"/>
        <v>12.401406249999999</v>
      </c>
      <c r="Q152" s="148">
        <f t="shared" si="21"/>
        <v>12401.406249999998</v>
      </c>
      <c r="R152" s="148">
        <f t="shared" si="22"/>
        <v>10169.153124999997</v>
      </c>
      <c r="S152" s="182"/>
      <c r="T152" s="45">
        <f t="shared" si="27"/>
        <v>1.2500000000000009</v>
      </c>
      <c r="U152" s="46">
        <f t="shared" si="23"/>
        <v>11671.402158049639</v>
      </c>
      <c r="V152" s="164">
        <f t="shared" si="24"/>
        <v>10169.153124999997</v>
      </c>
      <c r="W152" s="47">
        <f t="shared" si="25"/>
        <v>0.87128804125616066</v>
      </c>
      <c r="X152" s="176"/>
      <c r="Y152" s="48"/>
    </row>
    <row r="153" spans="1:25" ht="16.5" thickTop="1" thickBot="1" x14ac:dyDescent="0.3">
      <c r="A153" s="51"/>
      <c r="B153" s="51"/>
      <c r="C153">
        <f t="shared" si="26"/>
        <v>12.158170843525147</v>
      </c>
      <c r="D153" s="45">
        <v>1.26</v>
      </c>
      <c r="E153" s="129">
        <f xml:space="preserve"> E$10*(E$8/2)^2*(ACOS(1-D153/(E$8/2)) - (1-D153/(E$8/2))*SIN(ACOS(1-D153/(E$8/2))))</f>
        <v>12.798074572131734</v>
      </c>
      <c r="F153" s="136">
        <f>(PI()*E$12*D153^2*(1-(D153/(1.5*E$8))))</f>
        <v>1.5829397912360066</v>
      </c>
      <c r="G153" s="57">
        <f t="shared" si="14"/>
        <v>14.38101436336774</v>
      </c>
      <c r="H153" s="117">
        <f t="shared" si="15"/>
        <v>14381.01436336774</v>
      </c>
      <c r="I153" s="115">
        <f t="shared" si="16"/>
        <v>11792.431777961547</v>
      </c>
      <c r="J153" s="118">
        <f t="shared" si="17"/>
        <v>14.3837125464</v>
      </c>
      <c r="K153" s="102">
        <f t="shared" si="18"/>
        <v>14383.7125464</v>
      </c>
      <c r="L153" s="103">
        <f t="shared" si="19"/>
        <v>11794.644288047999</v>
      </c>
      <c r="N153" s="176"/>
      <c r="O153" s="45">
        <v>1.26</v>
      </c>
      <c r="P153" s="153">
        <f t="shared" si="20"/>
        <v>12.527064080000001</v>
      </c>
      <c r="Q153" s="148">
        <f t="shared" si="21"/>
        <v>12527.06408</v>
      </c>
      <c r="R153" s="148">
        <f t="shared" si="22"/>
        <v>10272.192545599999</v>
      </c>
      <c r="S153" s="182"/>
      <c r="T153" s="45">
        <f t="shared" si="27"/>
        <v>1.2600000000000009</v>
      </c>
      <c r="U153" s="46">
        <f t="shared" si="23"/>
        <v>11792.431777961547</v>
      </c>
      <c r="V153" s="164">
        <f t="shared" si="24"/>
        <v>10272.192545599999</v>
      </c>
      <c r="W153" s="47">
        <f t="shared" si="25"/>
        <v>0.87108348295025384</v>
      </c>
      <c r="X153" s="176"/>
      <c r="Y153" s="48"/>
    </row>
    <row r="154" spans="1:25" ht="16.5" thickTop="1" thickBot="1" x14ac:dyDescent="0.3">
      <c r="A154" s="51"/>
      <c r="B154" s="51"/>
      <c r="C154">
        <f t="shared" si="26"/>
        <v>12.280587547467288</v>
      </c>
      <c r="D154" s="45">
        <v>1.27</v>
      </c>
      <c r="E154" s="129">
        <f xml:space="preserve"> E$10*(E$8/2)^2*(ACOS(1-D154/(E$8/2)) - (1-D154/(E$8/2))*SIN(ACOS(1-D154/(E$8/2))))</f>
        <v>12.926934260491882</v>
      </c>
      <c r="F154" s="136">
        <f>(PI()*E$12*D154^2*(1-(D154/(1.5*E$8))))</f>
        <v>1.6016600021573379</v>
      </c>
      <c r="G154" s="57">
        <f t="shared" si="14"/>
        <v>14.52859426264922</v>
      </c>
      <c r="H154" s="117">
        <f t="shared" si="15"/>
        <v>14528.59426264922</v>
      </c>
      <c r="I154" s="115">
        <f t="shared" si="16"/>
        <v>11913.44729537236</v>
      </c>
      <c r="J154" s="118">
        <f t="shared" si="17"/>
        <v>14.5328492537</v>
      </c>
      <c r="K154" s="102">
        <f t="shared" si="18"/>
        <v>14532.8492537</v>
      </c>
      <c r="L154" s="103">
        <f t="shared" si="19"/>
        <v>11916.936388033999</v>
      </c>
      <c r="N154" s="176"/>
      <c r="O154" s="45">
        <v>1.27</v>
      </c>
      <c r="P154" s="153">
        <f t="shared" si="20"/>
        <v>12.65269339</v>
      </c>
      <c r="Q154" s="148">
        <f t="shared" si="21"/>
        <v>12652.69339</v>
      </c>
      <c r="R154" s="148">
        <f t="shared" si="22"/>
        <v>10375.208579799999</v>
      </c>
      <c r="S154" s="182"/>
      <c r="T154" s="45">
        <f t="shared" si="27"/>
        <v>1.2700000000000009</v>
      </c>
      <c r="U154" s="46">
        <f t="shared" si="23"/>
        <v>11913.44729537236</v>
      </c>
      <c r="V154" s="164">
        <f t="shared" si="24"/>
        <v>10375.208579799999</v>
      </c>
      <c r="W154" s="47">
        <f t="shared" si="25"/>
        <v>0.87088214876563297</v>
      </c>
      <c r="X154" s="176"/>
      <c r="Y154" s="48"/>
    </row>
    <row r="155" spans="1:25" ht="16.5" thickTop="1" thickBot="1" x14ac:dyDescent="0.3">
      <c r="A155" s="51"/>
      <c r="B155" s="51"/>
      <c r="C155">
        <f t="shared" si="26"/>
        <v>12.402983676486063</v>
      </c>
      <c r="D155" s="45">
        <v>1.28</v>
      </c>
      <c r="E155" s="129">
        <f xml:space="preserve"> E$10*(E$8/2)^2*(ACOS(1-D155/(E$8/2)) - (1-D155/(E$8/2))*SIN(ACOS(1-D155/(E$8/2))))</f>
        <v>13.055772291037961</v>
      </c>
      <c r="F155" s="136">
        <f>(PI()*E$12*D155^2*(1-(D155/(1.5*E$8))))</f>
        <v>1.6203739209232981</v>
      </c>
      <c r="G155" s="57">
        <f t="shared" si="14"/>
        <v>14.676146211961258</v>
      </c>
      <c r="H155" s="117">
        <f t="shared" si="15"/>
        <v>14676.146211961259</v>
      </c>
      <c r="I155" s="115">
        <f t="shared" si="16"/>
        <v>12034.439893808232</v>
      </c>
      <c r="J155" s="118">
        <f t="shared" si="17"/>
        <v>14.6819516928</v>
      </c>
      <c r="K155" s="102">
        <f t="shared" si="18"/>
        <v>14681.951692799999</v>
      </c>
      <c r="L155" s="103">
        <f t="shared" si="19"/>
        <v>12039.200388095998</v>
      </c>
      <c r="N155" s="176"/>
      <c r="O155" s="45">
        <v>1.28</v>
      </c>
      <c r="P155" s="153">
        <f t="shared" si="20"/>
        <v>12.77828416</v>
      </c>
      <c r="Q155" s="148">
        <f t="shared" si="21"/>
        <v>12778.284159999999</v>
      </c>
      <c r="R155" s="148">
        <f t="shared" si="22"/>
        <v>10478.193011199999</v>
      </c>
      <c r="S155" s="182"/>
      <c r="T155" s="45">
        <f t="shared" si="27"/>
        <v>1.2800000000000009</v>
      </c>
      <c r="U155" s="46">
        <f t="shared" si="23"/>
        <v>12034.439893808232</v>
      </c>
      <c r="V155" s="164">
        <f t="shared" si="24"/>
        <v>10478.193011199999</v>
      </c>
      <c r="W155" s="47">
        <f t="shared" si="25"/>
        <v>0.87068389585717831</v>
      </c>
      <c r="X155" s="176"/>
      <c r="Y155" s="48"/>
    </row>
    <row r="156" spans="1:25" ht="16.5" thickTop="1" thickBot="1" x14ac:dyDescent="0.3">
      <c r="A156" s="51"/>
      <c r="B156" s="51"/>
      <c r="C156">
        <f t="shared" si="26"/>
        <v>12.525351311438094</v>
      </c>
      <c r="D156" s="45">
        <v>1.29</v>
      </c>
      <c r="E156" s="129">
        <f xml:space="preserve"> E$10*(E$8/2)^2*(ACOS(1-D156/(E$8/2)) - (1-D156/(E$8/2))*SIN(ACOS(1-D156/(E$8/2))))</f>
        <v>13.184580327829572</v>
      </c>
      <c r="F156" s="136">
        <f>(PI()*E$12*D156^2*(1-(D156/(1.5*E$8))))</f>
        <v>1.6390791274741296</v>
      </c>
      <c r="G156" s="57">
        <f t="shared" ref="G156:G219" si="30">F156+E156</f>
        <v>14.823659455303702</v>
      </c>
      <c r="H156" s="117">
        <f t="shared" ref="H156:H219" si="31">G156*1000</f>
        <v>14823.659455303701</v>
      </c>
      <c r="I156" s="115">
        <f t="shared" ref="I156:I219" si="32">H156*$D$17</f>
        <v>12155.400753349035</v>
      </c>
      <c r="J156" s="118">
        <f t="shared" ref="J156:J219" si="33">-2.1861*(D156)^3+8.1577*(D156)^2+4.7695*(D156)-0.204</f>
        <v>14.831006747100002</v>
      </c>
      <c r="K156" s="102">
        <f t="shared" ref="K156:K219" si="34">J156*1000</f>
        <v>14831.006747100002</v>
      </c>
      <c r="L156" s="103">
        <f t="shared" ref="L156:L219" si="35">K156*$D$17</f>
        <v>12161.425532622001</v>
      </c>
      <c r="N156" s="176"/>
      <c r="O156" s="45">
        <v>1.29</v>
      </c>
      <c r="P156" s="153">
        <f t="shared" ref="P156:P219" si="36">-1.67*(O156)^3+6.17*(O156)^2+4.97*(O156)-0.19</f>
        <v>12.903826369999999</v>
      </c>
      <c r="Q156" s="148">
        <f t="shared" ref="Q156:Q219" si="37">P156*1000</f>
        <v>12903.826369999999</v>
      </c>
      <c r="R156" s="148">
        <f t="shared" ref="R156:R219" si="38">Q156*$D$17</f>
        <v>10581.137623399998</v>
      </c>
      <c r="S156" s="182"/>
      <c r="T156" s="45">
        <f t="shared" si="27"/>
        <v>1.2900000000000009</v>
      </c>
      <c r="U156" s="46">
        <f t="shared" ref="U156:U219" si="39">I156</f>
        <v>12155.400753349035</v>
      </c>
      <c r="V156" s="164">
        <f t="shared" ref="V156:V219" si="40">R156</f>
        <v>10581.137623399998</v>
      </c>
      <c r="W156" s="47">
        <f t="shared" ref="W156:W219" si="41">V156/U156</f>
        <v>0.87048858676952312</v>
      </c>
      <c r="X156" s="176"/>
      <c r="Y156" s="48"/>
    </row>
    <row r="157" spans="1:25" ht="16.5" thickTop="1" thickBot="1" x14ac:dyDescent="0.3">
      <c r="A157" s="51"/>
      <c r="B157" s="51"/>
      <c r="C157">
        <f t="shared" ref="C157:C220" si="42">E157-(E157*C$25)/100</f>
        <v>12.647682527646154</v>
      </c>
      <c r="D157" s="45">
        <v>1.3</v>
      </c>
      <c r="E157" s="129">
        <f xml:space="preserve"> E$10*(E$8/2)^2*(ACOS(1-D157/(E$8/2)) - (1-D157/(E$8/2))*SIN(ACOS(1-D157/(E$8/2))))</f>
        <v>13.313350029101214</v>
      </c>
      <c r="F157" s="136">
        <f>(PI()*E$12*D157^2*(1-(D157/(1.5*E$8))))</f>
        <v>1.6577732017500737</v>
      </c>
      <c r="G157" s="57">
        <f t="shared" si="30"/>
        <v>14.971123230851287</v>
      </c>
      <c r="H157" s="117">
        <f t="shared" si="31"/>
        <v>14971.123230851286</v>
      </c>
      <c r="I157" s="115">
        <f t="shared" si="32"/>
        <v>12276.321049298054</v>
      </c>
      <c r="J157" s="118">
        <f t="shared" si="33"/>
        <v>14.9800013</v>
      </c>
      <c r="K157" s="102">
        <f t="shared" si="34"/>
        <v>14980.0013</v>
      </c>
      <c r="L157" s="103">
        <f t="shared" si="35"/>
        <v>12283.601065999999</v>
      </c>
      <c r="N157" s="176"/>
      <c r="O157" s="45">
        <v>1.3</v>
      </c>
      <c r="P157" s="153">
        <f t="shared" si="36"/>
        <v>13.029310000000001</v>
      </c>
      <c r="Q157" s="148">
        <f t="shared" si="37"/>
        <v>13029.310000000001</v>
      </c>
      <c r="R157" s="148">
        <f t="shared" si="38"/>
        <v>10684.0342</v>
      </c>
      <c r="S157" s="182"/>
      <c r="T157" s="45">
        <f t="shared" ref="T157:T220" si="43">T156+0.01</f>
        <v>1.3000000000000009</v>
      </c>
      <c r="U157" s="46">
        <f t="shared" si="39"/>
        <v>12276.321049298054</v>
      </c>
      <c r="V157" s="164">
        <f t="shared" si="40"/>
        <v>10684.0342</v>
      </c>
      <c r="W157" s="47">
        <f t="shared" si="41"/>
        <v>0.87029608928408575</v>
      </c>
      <c r="X157" s="176"/>
      <c r="Y157" s="48"/>
    </row>
    <row r="158" spans="1:25" ht="16.5" thickTop="1" thickBot="1" x14ac:dyDescent="0.3">
      <c r="A158" s="51"/>
      <c r="B158" s="51"/>
      <c r="C158">
        <f t="shared" si="42"/>
        <v>12.769969393352634</v>
      </c>
      <c r="D158" s="45">
        <v>1.31</v>
      </c>
      <c r="E158" s="129">
        <f xml:space="preserve"> E$10*(E$8/2)^2*(ACOS(1-D158/(E$8/2)) - (1-D158/(E$8/2))*SIN(ACOS(1-D158/(E$8/2))))</f>
        <v>13.442073045634352</v>
      </c>
      <c r="F158" s="136">
        <f>(PI()*E$12*D158^2*(1-(D158/(1.5*E$8))))</f>
        <v>1.6764537236913724</v>
      </c>
      <c r="G158" s="57">
        <f t="shared" si="30"/>
        <v>15.118526769325724</v>
      </c>
      <c r="H158" s="117">
        <f t="shared" si="31"/>
        <v>15118.526769325725</v>
      </c>
      <c r="I158" s="115">
        <f t="shared" si="32"/>
        <v>12397.191950847093</v>
      </c>
      <c r="J158" s="118">
        <f t="shared" si="33"/>
        <v>15.128922234899999</v>
      </c>
      <c r="K158" s="102">
        <f t="shared" si="34"/>
        <v>15128.922234899999</v>
      </c>
      <c r="L158" s="103">
        <f t="shared" si="35"/>
        <v>12405.716232617999</v>
      </c>
      <c r="N158" s="176"/>
      <c r="O158" s="45">
        <v>1.31</v>
      </c>
      <c r="P158" s="153">
        <f t="shared" si="36"/>
        <v>13.15472503</v>
      </c>
      <c r="Q158" s="148">
        <f t="shared" si="37"/>
        <v>13154.72503</v>
      </c>
      <c r="R158" s="148">
        <f t="shared" si="38"/>
        <v>10786.8745246</v>
      </c>
      <c r="S158" s="182"/>
      <c r="T158" s="45">
        <f t="shared" si="43"/>
        <v>1.3100000000000009</v>
      </c>
      <c r="U158" s="46">
        <f t="shared" si="39"/>
        <v>12397.191950847093</v>
      </c>
      <c r="V158" s="164">
        <f t="shared" si="40"/>
        <v>10786.8745246</v>
      </c>
      <c r="W158" s="47">
        <f t="shared" si="41"/>
        <v>0.87010627627355075</v>
      </c>
      <c r="X158" s="176"/>
      <c r="Y158" s="48"/>
    </row>
    <row r="159" spans="1:25" ht="16.5" thickTop="1" thickBot="1" x14ac:dyDescent="0.3">
      <c r="A159" s="51"/>
      <c r="B159" s="51"/>
      <c r="C159">
        <f t="shared" si="42"/>
        <v>12.892203968166074</v>
      </c>
      <c r="D159" s="45">
        <v>1.32</v>
      </c>
      <c r="E159" s="129">
        <f xml:space="preserve"> E$10*(E$8/2)^2*(ACOS(1-D159/(E$8/2)) - (1-D159/(E$8/2))*SIN(ACOS(1-D159/(E$8/2))))</f>
        <v>13.570741019122183</v>
      </c>
      <c r="F159" s="136">
        <f>(PI()*E$12*D159^2*(1-(D159/(1.5*E$8))))</f>
        <v>1.6951182732382677</v>
      </c>
      <c r="G159" s="57">
        <f t="shared" si="30"/>
        <v>15.265859292360451</v>
      </c>
      <c r="H159" s="117">
        <f t="shared" si="31"/>
        <v>15265.859292360452</v>
      </c>
      <c r="I159" s="115">
        <f t="shared" si="32"/>
        <v>12518.00461973557</v>
      </c>
      <c r="J159" s="118">
        <f t="shared" si="33"/>
        <v>15.277756435199999</v>
      </c>
      <c r="K159" s="102">
        <f t="shared" si="34"/>
        <v>15277.756435199999</v>
      </c>
      <c r="L159" s="103">
        <f t="shared" si="35"/>
        <v>12527.760276863999</v>
      </c>
      <c r="N159" s="176"/>
      <c r="O159" s="45">
        <v>1.32</v>
      </c>
      <c r="P159" s="153">
        <f t="shared" si="36"/>
        <v>13.280061440000001</v>
      </c>
      <c r="Q159" s="148">
        <f t="shared" si="37"/>
        <v>13280.061440000001</v>
      </c>
      <c r="R159" s="148">
        <f t="shared" si="38"/>
        <v>10889.6503808</v>
      </c>
      <c r="S159" s="182"/>
      <c r="T159" s="45">
        <f t="shared" si="43"/>
        <v>1.320000000000001</v>
      </c>
      <c r="U159" s="46">
        <f t="shared" si="39"/>
        <v>12518.00461973557</v>
      </c>
      <c r="V159" s="164">
        <f t="shared" si="40"/>
        <v>10889.6503808</v>
      </c>
      <c r="W159" s="47">
        <f t="shared" si="41"/>
        <v>0.8699190255635193</v>
      </c>
      <c r="X159" s="176"/>
      <c r="Y159" s="48"/>
    </row>
    <row r="160" spans="1:25" ht="16.5" thickTop="1" thickBot="1" x14ac:dyDescent="0.3">
      <c r="A160" s="51"/>
      <c r="B160" s="51"/>
      <c r="C160">
        <f t="shared" si="42"/>
        <v>13.014378301499271</v>
      </c>
      <c r="D160" s="45">
        <v>1.33</v>
      </c>
      <c r="E160" s="129">
        <f xml:space="preserve"> E$10*(E$8/2)^2*(ACOS(1-D160/(E$8/2)) - (1-D160/(E$8/2))*SIN(ACOS(1-D160/(E$8/2))))</f>
        <v>13.699345580525549</v>
      </c>
      <c r="F160" s="136">
        <f>(PI()*E$12*D160^2*(1-(D160/(1.5*E$8))))</f>
        <v>1.713764430331002</v>
      </c>
      <c r="G160" s="57">
        <f t="shared" si="30"/>
        <v>15.413110010856551</v>
      </c>
      <c r="H160" s="117">
        <f t="shared" si="31"/>
        <v>15413.110010856552</v>
      </c>
      <c r="I160" s="115">
        <f t="shared" si="32"/>
        <v>12638.750208902371</v>
      </c>
      <c r="J160" s="118">
        <f t="shared" si="33"/>
        <v>15.4264907843</v>
      </c>
      <c r="K160" s="102">
        <f t="shared" si="34"/>
        <v>15426.4907843</v>
      </c>
      <c r="L160" s="103">
        <f t="shared" si="35"/>
        <v>12649.722443126</v>
      </c>
      <c r="N160" s="176"/>
      <c r="O160" s="45">
        <v>1.33</v>
      </c>
      <c r="P160" s="153">
        <f t="shared" si="36"/>
        <v>13.40530921</v>
      </c>
      <c r="Q160" s="148">
        <f t="shared" si="37"/>
        <v>13405.309210000001</v>
      </c>
      <c r="R160" s="148">
        <f t="shared" si="38"/>
        <v>10992.3535522</v>
      </c>
      <c r="S160" s="182"/>
      <c r="T160" s="45">
        <f t="shared" si="43"/>
        <v>1.330000000000001</v>
      </c>
      <c r="U160" s="46">
        <f t="shared" si="39"/>
        <v>12638.750208902371</v>
      </c>
      <c r="V160" s="164">
        <f t="shared" si="40"/>
        <v>10992.3535522</v>
      </c>
      <c r="W160" s="47">
        <f t="shared" si="41"/>
        <v>0.86973421980104515</v>
      </c>
      <c r="X160" s="176"/>
      <c r="Y160" s="48"/>
    </row>
    <row r="161" spans="1:25" ht="16.5" thickTop="1" thickBot="1" x14ac:dyDescent="0.3">
      <c r="A161" s="51"/>
      <c r="B161" s="51"/>
      <c r="C161">
        <f t="shared" si="42"/>
        <v>13.136484430997417</v>
      </c>
      <c r="D161" s="45">
        <v>1.34</v>
      </c>
      <c r="E161" s="129">
        <f xml:space="preserve"> E$10*(E$8/2)^2*(ACOS(1-D161/(E$8/2)) - (1-D161/(E$8/2))*SIN(ACOS(1-D161/(E$8/2))))</f>
        <v>13.827878348418334</v>
      </c>
      <c r="F161" s="136">
        <f>(PI()*E$12*D161^2*(1-(D161/(1.5*E$8))))</f>
        <v>1.7323897749098163</v>
      </c>
      <c r="G161" s="57">
        <f t="shared" si="30"/>
        <v>15.56026812332815</v>
      </c>
      <c r="H161" s="117">
        <f t="shared" si="31"/>
        <v>15560.268123328151</v>
      </c>
      <c r="I161" s="115">
        <f t="shared" si="32"/>
        <v>12759.419861129083</v>
      </c>
      <c r="J161" s="118">
        <f t="shared" si="33"/>
        <v>15.5751121656</v>
      </c>
      <c r="K161" s="102">
        <f t="shared" si="34"/>
        <v>15575.1121656</v>
      </c>
      <c r="L161" s="103">
        <f t="shared" si="35"/>
        <v>12771.591975791998</v>
      </c>
      <c r="N161" s="176"/>
      <c r="O161" s="45">
        <v>1.34</v>
      </c>
      <c r="P161" s="153">
        <f t="shared" si="36"/>
        <v>13.530458320000001</v>
      </c>
      <c r="Q161" s="148">
        <f t="shared" si="37"/>
        <v>13530.458320000002</v>
      </c>
      <c r="R161" s="148">
        <f t="shared" si="38"/>
        <v>11094.9758224</v>
      </c>
      <c r="S161" s="182"/>
      <c r="T161" s="45">
        <f t="shared" si="43"/>
        <v>1.340000000000001</v>
      </c>
      <c r="U161" s="46">
        <f t="shared" si="39"/>
        <v>12759.419861129083</v>
      </c>
      <c r="V161" s="164">
        <f t="shared" si="40"/>
        <v>11094.9758224</v>
      </c>
      <c r="W161" s="47">
        <f t="shared" si="41"/>
        <v>0.86955174632980559</v>
      </c>
      <c r="X161" s="176"/>
      <c r="Y161" s="48"/>
    </row>
    <row r="162" spans="1:25" ht="16.5" thickTop="1" thickBot="1" x14ac:dyDescent="0.3">
      <c r="A162" s="51"/>
      <c r="B162" s="51"/>
      <c r="C162">
        <f t="shared" si="42"/>
        <v>13.258514380954685</v>
      </c>
      <c r="D162" s="45">
        <v>1.35</v>
      </c>
      <c r="E162" s="129">
        <f xml:space="preserve"> E$10*(E$8/2)^2*(ACOS(1-D162/(E$8/2)) - (1-D162/(E$8/2))*SIN(ACOS(1-D162/(E$8/2))))</f>
        <v>13.956330927320721</v>
      </c>
      <c r="F162" s="136">
        <f>(PI()*E$12*D162^2*(1-(D162/(1.5*E$8))))</f>
        <v>1.750991886914953</v>
      </c>
      <c r="G162" s="57">
        <f t="shared" si="30"/>
        <v>15.707322814235674</v>
      </c>
      <c r="H162" s="117">
        <f t="shared" si="31"/>
        <v>15707.322814235675</v>
      </c>
      <c r="I162" s="115">
        <f t="shared" si="32"/>
        <v>12880.004707673252</v>
      </c>
      <c r="J162" s="118">
        <f t="shared" si="33"/>
        <v>15.723607462500002</v>
      </c>
      <c r="K162" s="102">
        <f t="shared" si="34"/>
        <v>15723.607462500002</v>
      </c>
      <c r="L162" s="103">
        <f t="shared" si="35"/>
        <v>12893.358119250001</v>
      </c>
      <c r="N162" s="176"/>
      <c r="O162" s="45">
        <v>1.35</v>
      </c>
      <c r="P162" s="153">
        <f t="shared" si="36"/>
        <v>13.655498750000001</v>
      </c>
      <c r="Q162" s="148">
        <f t="shared" si="37"/>
        <v>13655.498750000001</v>
      </c>
      <c r="R162" s="148">
        <f t="shared" si="38"/>
        <v>11197.508975000001</v>
      </c>
      <c r="S162" s="182"/>
      <c r="T162" s="45">
        <f t="shared" si="43"/>
        <v>1.350000000000001</v>
      </c>
      <c r="U162" s="46">
        <f t="shared" si="39"/>
        <v>12880.004707673252</v>
      </c>
      <c r="V162" s="164">
        <f t="shared" si="40"/>
        <v>11197.508975000001</v>
      </c>
      <c r="W162" s="47">
        <f t="shared" si="41"/>
        <v>0.86937149707166606</v>
      </c>
      <c r="X162" s="176"/>
      <c r="Y162" s="48"/>
    </row>
    <row r="163" spans="1:25" ht="16.5" thickTop="1" thickBot="1" x14ac:dyDescent="0.3">
      <c r="A163" s="51"/>
      <c r="B163" s="51"/>
      <c r="C163">
        <f t="shared" si="42"/>
        <v>13.380460160717641</v>
      </c>
      <c r="D163" s="45">
        <v>1.36</v>
      </c>
      <c r="E163" s="129">
        <f xml:space="preserve"> E$10*(E$8/2)^2*(ACOS(1-D163/(E$8/2)) - (1-D163/(E$8/2))*SIN(ACOS(1-D163/(E$8/2))))</f>
        <v>14.084694906018569</v>
      </c>
      <c r="F163" s="136">
        <f>(PI()*E$12*D163^2*(1-(D163/(1.5*E$8))))</f>
        <v>1.7695683462866547</v>
      </c>
      <c r="G163" s="57">
        <f t="shared" si="30"/>
        <v>15.854263252305223</v>
      </c>
      <c r="H163" s="117">
        <f t="shared" si="31"/>
        <v>15854.263252305223</v>
      </c>
      <c r="I163" s="115">
        <f t="shared" si="32"/>
        <v>13000.495866890282</v>
      </c>
      <c r="J163" s="118">
        <f t="shared" si="33"/>
        <v>15.871963558400001</v>
      </c>
      <c r="K163" s="102">
        <f t="shared" si="34"/>
        <v>15871.963558400001</v>
      </c>
      <c r="L163" s="103">
        <f t="shared" si="35"/>
        <v>13015.010117888</v>
      </c>
      <c r="N163" s="176"/>
      <c r="O163" s="45">
        <v>1.36</v>
      </c>
      <c r="P163" s="153">
        <f t="shared" si="36"/>
        <v>13.780420480000002</v>
      </c>
      <c r="Q163" s="148">
        <f t="shared" si="37"/>
        <v>13780.420480000002</v>
      </c>
      <c r="R163" s="148">
        <f t="shared" si="38"/>
        <v>11299.944793600002</v>
      </c>
      <c r="S163" s="182"/>
      <c r="T163" s="45">
        <f t="shared" si="43"/>
        <v>1.360000000000001</v>
      </c>
      <c r="U163" s="46">
        <f t="shared" si="39"/>
        <v>13000.495866890282</v>
      </c>
      <c r="V163" s="164">
        <f t="shared" si="40"/>
        <v>11299.944793600002</v>
      </c>
      <c r="W163" s="47">
        <f t="shared" si="41"/>
        <v>0.86919336841441175</v>
      </c>
      <c r="X163" s="176"/>
      <c r="Y163" s="48"/>
    </row>
    <row r="164" spans="1:25" ht="16.5" thickTop="1" thickBot="1" x14ac:dyDescent="0.3">
      <c r="A164" s="51"/>
      <c r="B164" s="51"/>
      <c r="C164">
        <f t="shared" si="42"/>
        <v>13.502313763073895</v>
      </c>
      <c r="D164" s="45">
        <v>1.37</v>
      </c>
      <c r="E164" s="129">
        <f xml:space="preserve"> E$10*(E$8/2)^2*(ACOS(1-D164/(E$8/2)) - (1-D164/(E$8/2))*SIN(ACOS(1-D164/(E$8/2))))</f>
        <v>14.212961855867258</v>
      </c>
      <c r="F164" s="136">
        <f>(PI()*E$12*D164^2*(1-(D164/(1.5*E$8))))</f>
        <v>1.7881167329651617</v>
      </c>
      <c r="G164" s="57">
        <f t="shared" si="30"/>
        <v>16.001078588832421</v>
      </c>
      <c r="H164" s="117">
        <f t="shared" si="31"/>
        <v>16001.078588832421</v>
      </c>
      <c r="I164" s="115">
        <f t="shared" si="32"/>
        <v>13120.884442842584</v>
      </c>
      <c r="J164" s="118">
        <f t="shared" si="33"/>
        <v>16.020167336699998</v>
      </c>
      <c r="K164" s="102">
        <f t="shared" si="34"/>
        <v>16020.167336699998</v>
      </c>
      <c r="L164" s="103">
        <f t="shared" si="35"/>
        <v>13136.537216093999</v>
      </c>
      <c r="N164" s="176"/>
      <c r="O164" s="45">
        <v>1.37</v>
      </c>
      <c r="P164" s="153">
        <f t="shared" si="36"/>
        <v>13.905213490000001</v>
      </c>
      <c r="Q164" s="148">
        <f t="shared" si="37"/>
        <v>13905.213490000002</v>
      </c>
      <c r="R164" s="148">
        <f t="shared" si="38"/>
        <v>11402.275061800001</v>
      </c>
      <c r="S164" s="182"/>
      <c r="T164" s="45">
        <f t="shared" si="43"/>
        <v>1.370000000000001</v>
      </c>
      <c r="U164" s="46">
        <f t="shared" si="39"/>
        <v>13120.884442842584</v>
      </c>
      <c r="V164" s="164">
        <f t="shared" si="40"/>
        <v>11402.275061800001</v>
      </c>
      <c r="W164" s="47">
        <f t="shared" si="41"/>
        <v>0.86901726110543709</v>
      </c>
      <c r="X164" s="176"/>
      <c r="Y164" s="48"/>
    </row>
    <row r="165" spans="1:25" ht="16.5" thickTop="1" thickBot="1" x14ac:dyDescent="0.3">
      <c r="A165" s="51"/>
      <c r="B165" s="51"/>
      <c r="C165">
        <f t="shared" si="42"/>
        <v>13.624067162624288</v>
      </c>
      <c r="D165" s="45">
        <v>1.38</v>
      </c>
      <c r="E165" s="129">
        <f xml:space="preserve"> E$10*(E$8/2)^2*(ACOS(1-D165/(E$8/2)) - (1-D165/(E$8/2))*SIN(ACOS(1-D165/(E$8/2))))</f>
        <v>14.341123329078197</v>
      </c>
      <c r="F165" s="136">
        <f>(PI()*E$12*D165^2*(1-(D165/(1.5*E$8))))</f>
        <v>1.806634626890717</v>
      </c>
      <c r="G165" s="57">
        <f t="shared" si="30"/>
        <v>16.147757955968913</v>
      </c>
      <c r="H165" s="117">
        <f t="shared" si="31"/>
        <v>16147.757955968913</v>
      </c>
      <c r="I165" s="115">
        <f t="shared" si="32"/>
        <v>13241.161523894509</v>
      </c>
      <c r="J165" s="118">
        <f t="shared" si="33"/>
        <v>16.168205680799996</v>
      </c>
      <c r="K165" s="102">
        <f t="shared" si="34"/>
        <v>16168.205680799996</v>
      </c>
      <c r="L165" s="103">
        <f t="shared" si="35"/>
        <v>13257.928658255996</v>
      </c>
      <c r="N165" s="176"/>
      <c r="O165" s="45">
        <v>1.38</v>
      </c>
      <c r="P165" s="153">
        <f t="shared" si="36"/>
        <v>14.029867759999998</v>
      </c>
      <c r="Q165" s="148">
        <f t="shared" si="37"/>
        <v>14029.867759999999</v>
      </c>
      <c r="R165" s="148">
        <f t="shared" si="38"/>
        <v>11504.491563199999</v>
      </c>
      <c r="S165" s="182"/>
      <c r="T165" s="45">
        <f t="shared" si="43"/>
        <v>1.380000000000001</v>
      </c>
      <c r="U165" s="46">
        <f t="shared" si="39"/>
        <v>13241.161523894509</v>
      </c>
      <c r="V165" s="164">
        <f t="shared" si="40"/>
        <v>11504.491563199999</v>
      </c>
      <c r="W165" s="47">
        <f t="shared" si="41"/>
        <v>0.86884308015119527</v>
      </c>
      <c r="X165" s="176"/>
      <c r="Y165" s="48"/>
    </row>
    <row r="166" spans="1:25" ht="16.5" thickTop="1" thickBot="1" x14ac:dyDescent="0.3">
      <c r="A166" s="51"/>
      <c r="B166" s="51"/>
      <c r="C166">
        <f t="shared" si="42"/>
        <v>13.74571231413692</v>
      </c>
      <c r="D166" s="45">
        <v>1.39</v>
      </c>
      <c r="E166" s="129">
        <f xml:space="preserve"> E$10*(E$8/2)^2*(ACOS(1-D166/(E$8/2)) - (1-D166/(E$8/2))*SIN(ACOS(1-D166/(E$8/2))))</f>
        <v>14.469170856986231</v>
      </c>
      <c r="F166" s="136">
        <f>(PI()*E$12*D166^2*(1-(D166/(1.5*E$8))))</f>
        <v>1.8251196080035628</v>
      </c>
      <c r="G166" s="57">
        <f t="shared" si="30"/>
        <v>16.294290464989793</v>
      </c>
      <c r="H166" s="117">
        <f t="shared" si="31"/>
        <v>16294.290464989792</v>
      </c>
      <c r="I166" s="115">
        <f t="shared" si="32"/>
        <v>13361.318181291628</v>
      </c>
      <c r="J166" s="118">
        <f t="shared" si="33"/>
        <v>16.3160654741</v>
      </c>
      <c r="K166" s="102">
        <f t="shared" si="34"/>
        <v>16316.0654741</v>
      </c>
      <c r="L166" s="103">
        <f t="shared" si="35"/>
        <v>13379.173688761999</v>
      </c>
      <c r="N166" s="176"/>
      <c r="O166" s="45">
        <v>1.39</v>
      </c>
      <c r="P166" s="153">
        <f t="shared" si="36"/>
        <v>14.154373269999999</v>
      </c>
      <c r="Q166" s="148">
        <f t="shared" si="37"/>
        <v>14154.373269999998</v>
      </c>
      <c r="R166" s="148">
        <f t="shared" si="38"/>
        <v>11606.586081399997</v>
      </c>
      <c r="S166" s="182"/>
      <c r="T166" s="45">
        <f t="shared" si="43"/>
        <v>1.390000000000001</v>
      </c>
      <c r="U166" s="46">
        <f t="shared" si="39"/>
        <v>13361.318181291628</v>
      </c>
      <c r="V166" s="164">
        <f t="shared" si="40"/>
        <v>11606.586081399997</v>
      </c>
      <c r="W166" s="47">
        <f t="shared" si="41"/>
        <v>0.86867073472222311</v>
      </c>
      <c r="X166" s="176"/>
      <c r="Y166" s="48"/>
    </row>
    <row r="167" spans="1:25" ht="16.5" thickTop="1" thickBot="1" x14ac:dyDescent="0.3">
      <c r="A167" s="51"/>
      <c r="B167" s="51"/>
      <c r="C167">
        <f t="shared" si="42"/>
        <v>13.867241150881304</v>
      </c>
      <c r="D167" s="45">
        <v>1.4</v>
      </c>
      <c r="E167" s="129">
        <f xml:space="preserve"> E$10*(E$8/2)^2*(ACOS(1-D167/(E$8/2)) - (1-D167/(E$8/2))*SIN(ACOS(1-D167/(E$8/2))))</f>
        <v>14.59709594829611</v>
      </c>
      <c r="F167" s="136">
        <f>(PI()*E$12*D167^2*(1-(D167/(1.5*E$8))))</f>
        <v>1.8435692562439407</v>
      </c>
      <c r="G167" s="57">
        <f t="shared" si="30"/>
        <v>16.44066520454005</v>
      </c>
      <c r="H167" s="117">
        <f t="shared" si="31"/>
        <v>16440.665204540051</v>
      </c>
      <c r="I167" s="115">
        <f t="shared" si="32"/>
        <v>13481.345467722842</v>
      </c>
      <c r="J167" s="118">
        <f t="shared" si="33"/>
        <v>16.463733599999998</v>
      </c>
      <c r="K167" s="102">
        <f t="shared" si="34"/>
        <v>16463.733599999996</v>
      </c>
      <c r="L167" s="103">
        <f t="shared" si="35"/>
        <v>13500.261551999996</v>
      </c>
      <c r="N167" s="176"/>
      <c r="O167" s="45">
        <v>1.4</v>
      </c>
      <c r="P167" s="153">
        <f t="shared" si="36"/>
        <v>14.278719999999998</v>
      </c>
      <c r="Q167" s="148">
        <f t="shared" si="37"/>
        <v>14278.719999999998</v>
      </c>
      <c r="R167" s="148">
        <f t="shared" si="38"/>
        <v>11708.550399999996</v>
      </c>
      <c r="S167" s="182"/>
      <c r="T167" s="45">
        <f t="shared" si="43"/>
        <v>1.400000000000001</v>
      </c>
      <c r="U167" s="46">
        <f t="shared" si="39"/>
        <v>13481.345467722842</v>
      </c>
      <c r="V167" s="164">
        <f t="shared" si="40"/>
        <v>11708.550399999996</v>
      </c>
      <c r="W167" s="47">
        <f t="shared" si="41"/>
        <v>0.86850013806357185</v>
      </c>
      <c r="X167" s="176"/>
      <c r="Y167" s="48"/>
    </row>
    <row r="168" spans="1:25" ht="16.5" thickTop="1" thickBot="1" x14ac:dyDescent="0.3">
      <c r="A168" s="51"/>
      <c r="B168" s="51"/>
      <c r="C168">
        <f t="shared" si="42"/>
        <v>13.988645582940777</v>
      </c>
      <c r="D168" s="45">
        <v>1.41</v>
      </c>
      <c r="E168" s="129">
        <f xml:space="preserve"> E$10*(E$8/2)^2*(ACOS(1-D168/(E$8/2)) - (1-D168/(E$8/2))*SIN(ACOS(1-D168/(E$8/2))))</f>
        <v>14.724890087306081</v>
      </c>
      <c r="F168" s="136">
        <f>(PI()*E$12*D168^2*(1-(D168/(1.5*E$8))))</f>
        <v>1.8619811515520925</v>
      </c>
      <c r="G168" s="57">
        <f t="shared" si="30"/>
        <v>16.586871238858173</v>
      </c>
      <c r="H168" s="117">
        <f t="shared" si="31"/>
        <v>16586.871238858173</v>
      </c>
      <c r="I168" s="115">
        <f t="shared" si="32"/>
        <v>13601.234415863701</v>
      </c>
      <c r="J168" s="118">
        <f t="shared" si="33"/>
        <v>16.611196941899998</v>
      </c>
      <c r="K168" s="102">
        <f t="shared" si="34"/>
        <v>16611.196941899998</v>
      </c>
      <c r="L168" s="103">
        <f t="shared" si="35"/>
        <v>13621.181492357997</v>
      </c>
      <c r="N168" s="176"/>
      <c r="O168" s="45">
        <v>1.41</v>
      </c>
      <c r="P168" s="153">
        <f t="shared" si="36"/>
        <v>14.40289793</v>
      </c>
      <c r="Q168" s="148">
        <f t="shared" si="37"/>
        <v>14402.897929999999</v>
      </c>
      <c r="R168" s="148">
        <f t="shared" si="38"/>
        <v>11810.376302599998</v>
      </c>
      <c r="S168" s="182"/>
      <c r="T168" s="45">
        <f t="shared" si="43"/>
        <v>1.410000000000001</v>
      </c>
      <c r="U168" s="46">
        <f t="shared" si="39"/>
        <v>13601.234415863701</v>
      </c>
      <c r="V168" s="164">
        <f t="shared" si="40"/>
        <v>11810.376302599998</v>
      </c>
      <c r="W168" s="47">
        <f t="shared" si="41"/>
        <v>0.86833120741048708</v>
      </c>
      <c r="X168" s="176"/>
      <c r="Y168" s="48"/>
    </row>
    <row r="169" spans="1:25" ht="16.5" thickTop="1" thickBot="1" x14ac:dyDescent="0.3">
      <c r="A169" s="51"/>
      <c r="B169" s="51"/>
      <c r="C169">
        <f t="shared" si="42"/>
        <v>14.109917495501422</v>
      </c>
      <c r="D169" s="45">
        <v>1.42</v>
      </c>
      <c r="E169" s="129">
        <f xml:space="preserve"> E$10*(E$8/2)^2*(ACOS(1-D169/(E$8/2)) - (1-D169/(E$8/2))*SIN(ACOS(1-D169/(E$8/2))))</f>
        <v>14.852544732106761</v>
      </c>
      <c r="F169" s="136">
        <f>(PI()*E$12*D169^2*(1-(D169/(1.5*E$8))))</f>
        <v>1.88035287386826</v>
      </c>
      <c r="G169" s="57">
        <f t="shared" si="30"/>
        <v>16.732897605975023</v>
      </c>
      <c r="H169" s="117">
        <f t="shared" si="31"/>
        <v>16732.897605975024</v>
      </c>
      <c r="I169" s="115">
        <f t="shared" si="32"/>
        <v>13720.976036899519</v>
      </c>
      <c r="J169" s="118">
        <f t="shared" si="33"/>
        <v>16.758442383199998</v>
      </c>
      <c r="K169" s="102">
        <f t="shared" si="34"/>
        <v>16758.442383199999</v>
      </c>
      <c r="L169" s="103">
        <f t="shared" si="35"/>
        <v>13741.922754223999</v>
      </c>
      <c r="N169" s="176"/>
      <c r="O169" s="45">
        <v>1.42</v>
      </c>
      <c r="P169" s="153">
        <f t="shared" si="36"/>
        <v>14.52689704</v>
      </c>
      <c r="Q169" s="148">
        <f t="shared" si="37"/>
        <v>14526.89704</v>
      </c>
      <c r="R169" s="148">
        <f t="shared" si="38"/>
        <v>11912.0555728</v>
      </c>
      <c r="S169" s="182"/>
      <c r="T169" s="45">
        <f t="shared" si="43"/>
        <v>1.420000000000001</v>
      </c>
      <c r="U169" s="46">
        <f t="shared" si="39"/>
        <v>13720.976036899519</v>
      </c>
      <c r="V169" s="164">
        <f t="shared" si="40"/>
        <v>11912.0555728</v>
      </c>
      <c r="W169" s="47">
        <f t="shared" si="41"/>
        <v>0.86816386390918332</v>
      </c>
      <c r="X169" s="176"/>
      <c r="Y169" s="48"/>
    </row>
    <row r="170" spans="1:25" ht="16.5" thickTop="1" thickBot="1" x14ac:dyDescent="0.3">
      <c r="A170" s="51"/>
      <c r="B170" s="51"/>
      <c r="C170">
        <f t="shared" si="42"/>
        <v>14.231048747115516</v>
      </c>
      <c r="D170" s="45">
        <v>1.43</v>
      </c>
      <c r="E170" s="129">
        <f xml:space="preserve"> E$10*(E$8/2)^2*(ACOS(1-D170/(E$8/2)) - (1-D170/(E$8/2))*SIN(ACOS(1-D170/(E$8/2))))</f>
        <v>14.980051312753174</v>
      </c>
      <c r="F170" s="136">
        <f>(PI()*E$12*D170^2*(1-(D170/(1.5*E$8))))</f>
        <v>1.8986820031326845</v>
      </c>
      <c r="G170" s="57">
        <f t="shared" si="30"/>
        <v>16.87873331588586</v>
      </c>
      <c r="H170" s="117">
        <f t="shared" si="31"/>
        <v>16878.73331588586</v>
      </c>
      <c r="I170" s="115">
        <f t="shared" si="32"/>
        <v>13840.561319026405</v>
      </c>
      <c r="J170" s="118">
        <f t="shared" si="33"/>
        <v>16.905456807299998</v>
      </c>
      <c r="K170" s="102">
        <f t="shared" si="34"/>
        <v>16905.456807299997</v>
      </c>
      <c r="L170" s="103">
        <f t="shared" si="35"/>
        <v>13862.474581985996</v>
      </c>
      <c r="N170" s="176"/>
      <c r="O170" s="45">
        <v>1.43</v>
      </c>
      <c r="P170" s="153">
        <f t="shared" si="36"/>
        <v>14.650707309999998</v>
      </c>
      <c r="Q170" s="148">
        <f t="shared" si="37"/>
        <v>14650.707309999998</v>
      </c>
      <c r="R170" s="148">
        <f t="shared" si="38"/>
        <v>12013.579994199998</v>
      </c>
      <c r="S170" s="182"/>
      <c r="T170" s="45">
        <f t="shared" si="43"/>
        <v>1.430000000000001</v>
      </c>
      <c r="U170" s="46">
        <f t="shared" si="39"/>
        <v>13840.561319026405</v>
      </c>
      <c r="V170" s="164">
        <f t="shared" si="40"/>
        <v>12013.579994199998</v>
      </c>
      <c r="W170" s="47">
        <f t="shared" si="41"/>
        <v>0.86799803254259034</v>
      </c>
      <c r="X170" s="176"/>
      <c r="Y170" s="48"/>
    </row>
    <row r="171" spans="1:25" ht="16.5" thickTop="1" thickBot="1" x14ac:dyDescent="0.3">
      <c r="A171" s="51"/>
      <c r="B171" s="51"/>
      <c r="C171">
        <f t="shared" si="42"/>
        <v>14.35203116793757</v>
      </c>
      <c r="D171" s="45">
        <v>1.44</v>
      </c>
      <c r="E171" s="129">
        <f xml:space="preserve"> E$10*(E$8/2)^2*(ACOS(1-D171/(E$8/2)) - (1-D171/(E$8/2))*SIN(ACOS(1-D171/(E$8/2))))</f>
        <v>15.107401229407968</v>
      </c>
      <c r="F171" s="136">
        <f>(PI()*E$12*D171^2*(1-(D171/(1.5*E$8))))</f>
        <v>1.91696611928561</v>
      </c>
      <c r="G171" s="57">
        <f t="shared" si="30"/>
        <v>17.024367348693577</v>
      </c>
      <c r="H171" s="117">
        <f t="shared" si="31"/>
        <v>17024.367348693577</v>
      </c>
      <c r="I171" s="115">
        <f t="shared" si="32"/>
        <v>13959.981225928732</v>
      </c>
      <c r="J171" s="118">
        <f t="shared" si="33"/>
        <v>17.052227097599999</v>
      </c>
      <c r="K171" s="102">
        <f t="shared" si="34"/>
        <v>17052.2270976</v>
      </c>
      <c r="L171" s="103">
        <f t="shared" si="35"/>
        <v>13982.826220031999</v>
      </c>
      <c r="N171" s="176"/>
      <c r="O171" s="45">
        <v>1.44</v>
      </c>
      <c r="P171" s="153">
        <f t="shared" si="36"/>
        <v>14.774318719999998</v>
      </c>
      <c r="Q171" s="148">
        <f t="shared" si="37"/>
        <v>14774.318719999997</v>
      </c>
      <c r="R171" s="148">
        <f t="shared" si="38"/>
        <v>12114.941350399997</v>
      </c>
      <c r="S171" s="182"/>
      <c r="T171" s="45">
        <f t="shared" si="43"/>
        <v>1.4400000000000011</v>
      </c>
      <c r="U171" s="46">
        <f t="shared" si="39"/>
        <v>13959.981225928732</v>
      </c>
      <c r="V171" s="164">
        <f t="shared" si="40"/>
        <v>12114.941350399997</v>
      </c>
      <c r="W171" s="47">
        <f t="shared" si="41"/>
        <v>0.86783364206093416</v>
      </c>
      <c r="X171" s="176"/>
      <c r="Y171" s="48"/>
    </row>
    <row r="172" spans="1:25" ht="16.5" thickTop="1" thickBot="1" x14ac:dyDescent="0.3">
      <c r="A172" s="51"/>
      <c r="B172" s="51"/>
      <c r="C172">
        <f t="shared" si="42"/>
        <v>14.472856557930951</v>
      </c>
      <c r="D172" s="45">
        <v>1.45</v>
      </c>
      <c r="E172" s="129">
        <f xml:space="preserve"> E$10*(E$8/2)^2*(ACOS(1-D172/(E$8/2)) - (1-D172/(E$8/2))*SIN(ACOS(1-D172/(E$8/2))))</f>
        <v>15.234585850453634</v>
      </c>
      <c r="F172" s="136">
        <f>(PI()*E$12*D172^2*(1-(D172/(1.5*E$8))))</f>
        <v>1.9352028022672763</v>
      </c>
      <c r="G172" s="57">
        <f t="shared" si="30"/>
        <v>17.169788652720911</v>
      </c>
      <c r="H172" s="117">
        <f t="shared" si="31"/>
        <v>17169.788652720912</v>
      </c>
      <c r="I172" s="115">
        <f t="shared" si="32"/>
        <v>14079.226695231147</v>
      </c>
      <c r="J172" s="118">
        <f t="shared" si="33"/>
        <v>17.1987401375</v>
      </c>
      <c r="K172" s="102">
        <f t="shared" si="34"/>
        <v>17198.740137500001</v>
      </c>
      <c r="L172" s="103">
        <f t="shared" si="35"/>
        <v>14102.96691275</v>
      </c>
      <c r="N172" s="176"/>
      <c r="O172" s="45">
        <v>1.45</v>
      </c>
      <c r="P172" s="153">
        <f t="shared" si="36"/>
        <v>14.897721249999998</v>
      </c>
      <c r="Q172" s="148">
        <f t="shared" si="37"/>
        <v>14897.721249999999</v>
      </c>
      <c r="R172" s="148">
        <f t="shared" si="38"/>
        <v>12216.131424999998</v>
      </c>
      <c r="S172" s="182"/>
      <c r="T172" s="45">
        <f t="shared" si="43"/>
        <v>1.4500000000000011</v>
      </c>
      <c r="U172" s="46">
        <f t="shared" si="39"/>
        <v>14079.226695231147</v>
      </c>
      <c r="V172" s="164">
        <f t="shared" si="40"/>
        <v>12216.131424999998</v>
      </c>
      <c r="W172" s="47">
        <f t="shared" si="41"/>
        <v>0.86767062491704827</v>
      </c>
      <c r="X172" s="176"/>
      <c r="Y172" s="48"/>
    </row>
    <row r="173" spans="1:25" ht="16.5" thickTop="1" thickBot="1" x14ac:dyDescent="0.3">
      <c r="A173" s="51"/>
      <c r="B173" s="51"/>
      <c r="C173">
        <f t="shared" si="42"/>
        <v>14.593516685042944</v>
      </c>
      <c r="D173" s="45">
        <v>1.46</v>
      </c>
      <c r="E173" s="129">
        <f xml:space="preserve"> E$10*(E$8/2)^2*(ACOS(1-D173/(E$8/2)) - (1-D173/(E$8/2))*SIN(ACOS(1-D173/(E$8/2))))</f>
        <v>15.36159651057152</v>
      </c>
      <c r="F173" s="136">
        <f>(PI()*E$12*D173^2*(1-(D173/(1.5*E$8))))</f>
        <v>1.9533896320179258</v>
      </c>
      <c r="G173" s="57">
        <f t="shared" si="30"/>
        <v>17.314986142589447</v>
      </c>
      <c r="H173" s="117">
        <f t="shared" si="31"/>
        <v>17314.986142589449</v>
      </c>
      <c r="I173" s="115">
        <f t="shared" si="32"/>
        <v>14198.288636923347</v>
      </c>
      <c r="J173" s="118">
        <f t="shared" si="33"/>
        <v>17.344982810399998</v>
      </c>
      <c r="K173" s="102">
        <f t="shared" si="34"/>
        <v>17344.982810399997</v>
      </c>
      <c r="L173" s="103">
        <f t="shared" si="35"/>
        <v>14222.885904527997</v>
      </c>
      <c r="N173" s="176"/>
      <c r="O173" s="45">
        <v>1.46</v>
      </c>
      <c r="P173" s="153">
        <f t="shared" si="36"/>
        <v>15.02090488</v>
      </c>
      <c r="Q173" s="148">
        <f t="shared" si="37"/>
        <v>15020.90488</v>
      </c>
      <c r="R173" s="148">
        <f t="shared" si="38"/>
        <v>12317.142001599999</v>
      </c>
      <c r="S173" s="182"/>
      <c r="T173" s="45">
        <f t="shared" si="43"/>
        <v>1.4600000000000011</v>
      </c>
      <c r="U173" s="46">
        <f t="shared" si="39"/>
        <v>14198.288636923347</v>
      </c>
      <c r="V173" s="164">
        <f t="shared" si="40"/>
        <v>12317.142001599999</v>
      </c>
      <c r="W173" s="47">
        <f t="shared" si="41"/>
        <v>0.86750891720630796</v>
      </c>
      <c r="X173" s="176"/>
      <c r="Y173" s="48"/>
    </row>
    <row r="174" spans="1:25" ht="16.5" thickTop="1" thickBot="1" x14ac:dyDescent="0.3">
      <c r="A174" s="51"/>
      <c r="B174" s="51"/>
      <c r="C174">
        <f t="shared" si="42"/>
        <v>14.714003283346075</v>
      </c>
      <c r="D174" s="45">
        <v>1.47</v>
      </c>
      <c r="E174" s="129">
        <f xml:space="preserve"> E$10*(E$8/2)^2*(ACOS(1-D174/(E$8/2)) - (1-D174/(E$8/2))*SIN(ACOS(1-D174/(E$8/2))))</f>
        <v>15.488424508785343</v>
      </c>
      <c r="F174" s="136">
        <f>(PI()*E$12*D174^2*(1-(D174/(1.5*E$8))))</f>
        <v>1.9715241884778014</v>
      </c>
      <c r="G174" s="57">
        <f t="shared" si="30"/>
        <v>17.459948697263144</v>
      </c>
      <c r="H174" s="117">
        <f t="shared" si="31"/>
        <v>17459.948697263142</v>
      </c>
      <c r="I174" s="115">
        <f t="shared" si="32"/>
        <v>14317.157931755775</v>
      </c>
      <c r="J174" s="118">
        <f t="shared" si="33"/>
        <v>17.490941999699999</v>
      </c>
      <c r="K174" s="102">
        <f t="shared" si="34"/>
        <v>17490.9419997</v>
      </c>
      <c r="L174" s="103">
        <f t="shared" si="35"/>
        <v>14342.572439754</v>
      </c>
      <c r="N174" s="176"/>
      <c r="O174" s="45">
        <v>1.47</v>
      </c>
      <c r="P174" s="153">
        <f t="shared" si="36"/>
        <v>15.143859589999998</v>
      </c>
      <c r="Q174" s="148">
        <f t="shared" si="37"/>
        <v>15143.859589999998</v>
      </c>
      <c r="R174" s="148">
        <f t="shared" si="38"/>
        <v>12417.964863799998</v>
      </c>
      <c r="S174" s="182"/>
      <c r="T174" s="45">
        <f t="shared" si="43"/>
        <v>1.4700000000000011</v>
      </c>
      <c r="U174" s="46">
        <f t="shared" si="39"/>
        <v>14317.157931755775</v>
      </c>
      <c r="V174" s="164">
        <f t="shared" si="40"/>
        <v>12417.964863799998</v>
      </c>
      <c r="W174" s="47">
        <f t="shared" si="41"/>
        <v>0.867348458611096</v>
      </c>
      <c r="X174" s="176"/>
      <c r="Y174" s="48"/>
    </row>
    <row r="175" spans="1:25" ht="16.5" thickTop="1" thickBot="1" x14ac:dyDescent="0.3">
      <c r="A175" s="51"/>
      <c r="B175" s="51"/>
      <c r="C175">
        <f t="shared" si="42"/>
        <v>14.834308051143461</v>
      </c>
      <c r="D175" s="45">
        <v>1.48</v>
      </c>
      <c r="E175" s="129">
        <f xml:space="preserve"> E$10*(E$8/2)^2*(ACOS(1-D175/(E$8/2)) - (1-D175/(E$8/2))*SIN(ACOS(1-D175/(E$8/2))))</f>
        <v>15.615061106466801</v>
      </c>
      <c r="F175" s="136">
        <f>(PI()*E$12*D175^2*(1-(D175/(1.5*E$8))))</f>
        <v>1.9896040515871438</v>
      </c>
      <c r="G175" s="57">
        <f t="shared" si="30"/>
        <v>17.604665158053944</v>
      </c>
      <c r="H175" s="117">
        <f t="shared" si="31"/>
        <v>17604.665158053944</v>
      </c>
      <c r="I175" s="115">
        <f t="shared" si="32"/>
        <v>14435.825429604232</v>
      </c>
      <c r="J175" s="118">
        <f t="shared" si="33"/>
        <v>17.636604588799997</v>
      </c>
      <c r="K175" s="102">
        <f t="shared" si="34"/>
        <v>17636.604588799997</v>
      </c>
      <c r="L175" s="103">
        <f t="shared" si="35"/>
        <v>14462.015762815996</v>
      </c>
      <c r="N175" s="176"/>
      <c r="O175" s="45">
        <v>1.48</v>
      </c>
      <c r="P175" s="153">
        <f t="shared" si="36"/>
        <v>15.266575359999999</v>
      </c>
      <c r="Q175" s="148">
        <f t="shared" si="37"/>
        <v>15266.575359999999</v>
      </c>
      <c r="R175" s="148">
        <f t="shared" si="38"/>
        <v>12518.591795199998</v>
      </c>
      <c r="S175" s="182"/>
      <c r="T175" s="45">
        <f t="shared" si="43"/>
        <v>1.4800000000000011</v>
      </c>
      <c r="U175" s="46">
        <f t="shared" si="39"/>
        <v>14435.825429604232</v>
      </c>
      <c r="V175" s="164">
        <f t="shared" si="40"/>
        <v>12518.591795199998</v>
      </c>
      <c r="W175" s="47">
        <f t="shared" si="41"/>
        <v>0.86718919234971681</v>
      </c>
      <c r="X175" s="176"/>
      <c r="Y175" s="48"/>
    </row>
    <row r="176" spans="1:25" ht="16.5" thickTop="1" thickBot="1" x14ac:dyDescent="0.3">
      <c r="A176" s="51"/>
      <c r="B176" s="51"/>
      <c r="C176">
        <f t="shared" si="42"/>
        <v>14.954422649035793</v>
      </c>
      <c r="D176" s="45">
        <v>1.49</v>
      </c>
      <c r="E176" s="129">
        <f xml:space="preserve"> E$10*(E$8/2)^2*(ACOS(1-D176/(E$8/2)) - (1-D176/(E$8/2))*SIN(ACOS(1-D176/(E$8/2))))</f>
        <v>15.741497525300835</v>
      </c>
      <c r="F176" s="136">
        <f>(PI()*E$12*D176^2*(1-(D176/(1.5*E$8))))</f>
        <v>2.0076268012861958</v>
      </c>
      <c r="G176" s="57">
        <f t="shared" si="30"/>
        <v>17.74912432658703</v>
      </c>
      <c r="H176" s="117">
        <f t="shared" si="31"/>
        <v>17749.124326587029</v>
      </c>
      <c r="I176" s="115">
        <f t="shared" si="32"/>
        <v>14554.281947801363</v>
      </c>
      <c r="J176" s="118">
        <f t="shared" si="33"/>
        <v>17.781957461099999</v>
      </c>
      <c r="K176" s="102">
        <f t="shared" si="34"/>
        <v>17781.957461099999</v>
      </c>
      <c r="L176" s="103">
        <f t="shared" si="35"/>
        <v>14581.205118101998</v>
      </c>
      <c r="N176" s="176"/>
      <c r="O176" s="45">
        <v>1.49</v>
      </c>
      <c r="P176" s="153">
        <f t="shared" si="36"/>
        <v>15.389042170000002</v>
      </c>
      <c r="Q176" s="148">
        <f t="shared" si="37"/>
        <v>15389.042170000001</v>
      </c>
      <c r="R176" s="148">
        <f t="shared" si="38"/>
        <v>12619.0145794</v>
      </c>
      <c r="S176" s="182"/>
      <c r="T176" s="45">
        <f t="shared" si="43"/>
        <v>1.4900000000000011</v>
      </c>
      <c r="U176" s="46">
        <f t="shared" si="39"/>
        <v>14554.281947801363</v>
      </c>
      <c r="V176" s="164">
        <f t="shared" si="40"/>
        <v>12619.0145794</v>
      </c>
      <c r="W176" s="47">
        <f t="shared" si="41"/>
        <v>0.86703106512968764</v>
      </c>
      <c r="X176" s="176"/>
      <c r="Y176" s="48"/>
    </row>
    <row r="177" spans="1:25" ht="16.5" thickTop="1" thickBot="1" x14ac:dyDescent="0.3">
      <c r="A177" s="51"/>
      <c r="B177" s="51"/>
      <c r="C177">
        <f t="shared" si="42"/>
        <v>15.07433869794748</v>
      </c>
      <c r="D177" s="45">
        <v>1.5</v>
      </c>
      <c r="E177" s="129">
        <f xml:space="preserve"> E$10*(E$8/2)^2*(ACOS(1-D177/(E$8/2)) - (1-D177/(E$8/2))*SIN(ACOS(1-D177/(E$8/2))))</f>
        <v>15.867724945207874</v>
      </c>
      <c r="F177" s="136">
        <f>(PI()*E$12*D177^2*(1-(D177/(1.5*E$8))))</f>
        <v>2.0255900175151993</v>
      </c>
      <c r="G177" s="57">
        <f t="shared" si="30"/>
        <v>17.893314962723075</v>
      </c>
      <c r="H177" s="117">
        <f t="shared" si="31"/>
        <v>17893.314962723074</v>
      </c>
      <c r="I177" s="115">
        <f t="shared" si="32"/>
        <v>14672.51826943292</v>
      </c>
      <c r="J177" s="118">
        <f t="shared" si="33"/>
        <v>17.926987500000003</v>
      </c>
      <c r="K177" s="102">
        <f t="shared" si="34"/>
        <v>17926.987500000003</v>
      </c>
      <c r="L177" s="103">
        <f t="shared" si="35"/>
        <v>14700.129750000002</v>
      </c>
      <c r="N177" s="176"/>
      <c r="O177" s="45">
        <v>1.5</v>
      </c>
      <c r="P177" s="153">
        <f t="shared" si="36"/>
        <v>15.51125</v>
      </c>
      <c r="Q177" s="148">
        <f t="shared" si="37"/>
        <v>15511.25</v>
      </c>
      <c r="R177" s="148">
        <f t="shared" si="38"/>
        <v>12719.224999999999</v>
      </c>
      <c r="S177" s="182"/>
      <c r="T177" s="45">
        <f t="shared" si="43"/>
        <v>1.5000000000000011</v>
      </c>
      <c r="U177" s="46">
        <f t="shared" si="39"/>
        <v>14672.51826943292</v>
      </c>
      <c r="V177" s="164">
        <f t="shared" si="40"/>
        <v>12719.224999999999</v>
      </c>
      <c r="W177" s="47">
        <f t="shared" si="41"/>
        <v>0.86687402710534067</v>
      </c>
      <c r="X177" s="176"/>
      <c r="Y177" s="48"/>
    </row>
    <row r="178" spans="1:25" ht="16.5" thickTop="1" thickBot="1" x14ac:dyDescent="0.3">
      <c r="A178" s="51"/>
      <c r="B178" s="51"/>
      <c r="C178">
        <f t="shared" si="42"/>
        <v>15.194047777109429</v>
      </c>
      <c r="D178" s="45">
        <v>1.51</v>
      </c>
      <c r="E178" s="129">
        <f xml:space="preserve"> E$10*(E$8/2)^2*(ACOS(1-D178/(E$8/2)) - (1-D178/(E$8/2))*SIN(ACOS(1-D178/(E$8/2))))</f>
        <v>15.993734502220452</v>
      </c>
      <c r="F178" s="136">
        <f>(PI()*E$12*D178^2*(1-(D178/(1.5*E$8))))</f>
        <v>2.0434912802143956</v>
      </c>
      <c r="G178" s="57">
        <f t="shared" si="30"/>
        <v>18.037225782434849</v>
      </c>
      <c r="H178" s="117">
        <f t="shared" si="31"/>
        <v>18037.225782434849</v>
      </c>
      <c r="I178" s="115">
        <f t="shared" si="32"/>
        <v>14790.525141596576</v>
      </c>
      <c r="J178" s="118">
        <f t="shared" si="33"/>
        <v>18.071681588899995</v>
      </c>
      <c r="K178" s="102">
        <f t="shared" si="34"/>
        <v>18071.681588899995</v>
      </c>
      <c r="L178" s="103">
        <f t="shared" si="35"/>
        <v>14818.778902897995</v>
      </c>
      <c r="N178" s="176"/>
      <c r="O178" s="45">
        <v>1.51</v>
      </c>
      <c r="P178" s="153">
        <f t="shared" si="36"/>
        <v>15.633188830000002</v>
      </c>
      <c r="Q178" s="148">
        <f t="shared" si="37"/>
        <v>15633.188830000001</v>
      </c>
      <c r="R178" s="148">
        <f t="shared" si="38"/>
        <v>12819.2148406</v>
      </c>
      <c r="S178" s="182"/>
      <c r="T178" s="45">
        <f t="shared" si="43"/>
        <v>1.5100000000000011</v>
      </c>
      <c r="U178" s="46">
        <f t="shared" si="39"/>
        <v>14790.525141596576</v>
      </c>
      <c r="V178" s="164">
        <f t="shared" si="40"/>
        <v>12819.2148406</v>
      </c>
      <c r="W178" s="47">
        <f t="shared" si="41"/>
        <v>0.86671803183968754</v>
      </c>
      <c r="X178" s="176"/>
      <c r="Y178" s="48"/>
    </row>
    <row r="179" spans="1:25" ht="16.5" thickTop="1" thickBot="1" x14ac:dyDescent="0.3">
      <c r="A179" s="51"/>
      <c r="B179" s="51"/>
      <c r="C179">
        <f t="shared" si="42"/>
        <v>15.313541421995732</v>
      </c>
      <c r="D179" s="45">
        <v>1.52</v>
      </c>
      <c r="E179" s="129">
        <f xml:space="preserve"> E$10*(E$8/2)^2*(ACOS(1-D179/(E$8/2)) - (1-D179/(E$8/2))*SIN(ACOS(1-D179/(E$8/2))))</f>
        <v>16.119517286311297</v>
      </c>
      <c r="F179" s="136">
        <f>(PI()*E$12*D179^2*(1-(D179/(1.5*E$8))))</f>
        <v>2.0613281693240264</v>
      </c>
      <c r="G179" s="57">
        <f t="shared" si="30"/>
        <v>18.180845455635321</v>
      </c>
      <c r="H179" s="117">
        <f t="shared" si="31"/>
        <v>18180.845455635321</v>
      </c>
      <c r="I179" s="115">
        <f t="shared" si="32"/>
        <v>14908.293273620962</v>
      </c>
      <c r="J179" s="118">
        <f t="shared" si="33"/>
        <v>18.2160266112</v>
      </c>
      <c r="K179" s="102">
        <f t="shared" si="34"/>
        <v>18216.026611199999</v>
      </c>
      <c r="L179" s="103">
        <f t="shared" si="35"/>
        <v>14937.141821183999</v>
      </c>
      <c r="N179" s="176"/>
      <c r="O179" s="45">
        <v>1.52</v>
      </c>
      <c r="P179" s="153">
        <f t="shared" si="36"/>
        <v>15.754848639999999</v>
      </c>
      <c r="Q179" s="148">
        <f t="shared" si="37"/>
        <v>15754.848639999998</v>
      </c>
      <c r="R179" s="148">
        <f t="shared" si="38"/>
        <v>12918.975884799998</v>
      </c>
      <c r="S179" s="182"/>
      <c r="T179" s="45">
        <f t="shared" si="43"/>
        <v>1.5200000000000011</v>
      </c>
      <c r="U179" s="46">
        <f t="shared" si="39"/>
        <v>14908.293273620962</v>
      </c>
      <c r="V179" s="164">
        <f t="shared" si="40"/>
        <v>12918.975884799998</v>
      </c>
      <c r="W179" s="47">
        <f t="shared" si="41"/>
        <v>0.86656303627049636</v>
      </c>
      <c r="X179" s="176"/>
      <c r="Y179" s="48"/>
    </row>
    <row r="180" spans="1:25" ht="16.5" thickTop="1" thickBot="1" x14ac:dyDescent="0.3">
      <c r="A180" s="51"/>
      <c r="B180" s="51"/>
      <c r="C180">
        <f t="shared" si="42"/>
        <v>15.432811122211486</v>
      </c>
      <c r="D180" s="45">
        <v>1.53</v>
      </c>
      <c r="E180" s="129">
        <f xml:space="preserve"> E$10*(E$8/2)^2*(ACOS(1-D180/(E$8/2)) - (1-D180/(E$8/2))*SIN(ACOS(1-D180/(E$8/2))))</f>
        <v>16.245064339169986</v>
      </c>
      <c r="F180" s="136">
        <f>(PI()*E$12*D180^2*(1-(D180/(1.5*E$8))))</f>
        <v>2.0790982647843341</v>
      </c>
      <c r="G180" s="57">
        <f t="shared" si="30"/>
        <v>18.324162603954321</v>
      </c>
      <c r="H180" s="117">
        <f t="shared" si="31"/>
        <v>18324.162603954319</v>
      </c>
      <c r="I180" s="115">
        <f t="shared" si="32"/>
        <v>15025.813335242541</v>
      </c>
      <c r="J180" s="118">
        <f t="shared" si="33"/>
        <v>18.360009450300002</v>
      </c>
      <c r="K180" s="102">
        <f t="shared" si="34"/>
        <v>18360.0094503</v>
      </c>
      <c r="L180" s="103">
        <f t="shared" si="35"/>
        <v>15055.207749245999</v>
      </c>
      <c r="N180" s="176"/>
      <c r="O180" s="45">
        <v>1.53</v>
      </c>
      <c r="P180" s="153">
        <f t="shared" si="36"/>
        <v>15.876219409999999</v>
      </c>
      <c r="Q180" s="148">
        <f t="shared" si="37"/>
        <v>15876.21941</v>
      </c>
      <c r="R180" s="148">
        <f t="shared" si="38"/>
        <v>13018.499916199999</v>
      </c>
      <c r="S180" s="182"/>
      <c r="T180" s="45">
        <f t="shared" si="43"/>
        <v>1.5300000000000011</v>
      </c>
      <c r="U180" s="46">
        <f t="shared" si="39"/>
        <v>15025.813335242541</v>
      </c>
      <c r="V180" s="164">
        <f t="shared" si="40"/>
        <v>13018.499916199999</v>
      </c>
      <c r="W180" s="47">
        <f t="shared" si="41"/>
        <v>0.86640900068055171</v>
      </c>
      <c r="X180" s="176"/>
      <c r="Y180" s="48"/>
    </row>
    <row r="181" spans="1:25" ht="16.5" thickTop="1" thickBot="1" x14ac:dyDescent="0.3">
      <c r="A181" s="51"/>
      <c r="B181" s="51"/>
      <c r="C181">
        <f t="shared" si="42"/>
        <v>15.551848319328776</v>
      </c>
      <c r="D181" s="45">
        <v>1.54</v>
      </c>
      <c r="E181" s="129">
        <f xml:space="preserve"> E$10*(E$8/2)^2*(ACOS(1-D181/(E$8/2)) - (1-D181/(E$8/2))*SIN(ACOS(1-D181/(E$8/2))))</f>
        <v>16.370366651925028</v>
      </c>
      <c r="F181" s="136">
        <f>(PI()*E$12*D181^2*(1-(D181/(1.5*E$8))))</f>
        <v>2.0967991465355613</v>
      </c>
      <c r="G181" s="57">
        <f t="shared" si="30"/>
        <v>18.467165798460591</v>
      </c>
      <c r="H181" s="117">
        <f t="shared" si="31"/>
        <v>18467.165798460592</v>
      </c>
      <c r="I181" s="115">
        <f t="shared" si="32"/>
        <v>15143.075954737684</v>
      </c>
      <c r="J181" s="118">
        <f t="shared" si="33"/>
        <v>18.503616989599998</v>
      </c>
      <c r="K181" s="102">
        <f t="shared" si="34"/>
        <v>18503.616989599999</v>
      </c>
      <c r="L181" s="103">
        <f t="shared" si="35"/>
        <v>15172.965931471999</v>
      </c>
      <c r="N181" s="176"/>
      <c r="O181" s="45">
        <v>1.54</v>
      </c>
      <c r="P181" s="153">
        <f t="shared" si="36"/>
        <v>15.997291119999998</v>
      </c>
      <c r="Q181" s="148">
        <f t="shared" si="37"/>
        <v>15997.291119999998</v>
      </c>
      <c r="R181" s="148">
        <f t="shared" si="38"/>
        <v>13117.778718399997</v>
      </c>
      <c r="S181" s="182"/>
      <c r="T181" s="45">
        <f t="shared" si="43"/>
        <v>1.5400000000000011</v>
      </c>
      <c r="U181" s="46">
        <f t="shared" si="39"/>
        <v>15143.075954737684</v>
      </c>
      <c r="V181" s="164">
        <f t="shared" si="40"/>
        <v>13117.778718399997</v>
      </c>
      <c r="W181" s="47">
        <f t="shared" si="41"/>
        <v>0.86625588867207326</v>
      </c>
      <c r="X181" s="176"/>
      <c r="Y181" s="48"/>
    </row>
    <row r="182" spans="1:25" ht="16.5" thickTop="1" thickBot="1" x14ac:dyDescent="0.3">
      <c r="A182" s="51"/>
      <c r="B182" s="51"/>
      <c r="C182">
        <f t="shared" si="42"/>
        <v>15.670644404667756</v>
      </c>
      <c r="D182" s="45">
        <v>1.55</v>
      </c>
      <c r="E182" s="129">
        <f xml:space="preserve"> E$10*(E$8/2)^2*(ACOS(1-D182/(E$8/2)) - (1-D182/(E$8/2))*SIN(ACOS(1-D182/(E$8/2))))</f>
        <v>16.495415162808165</v>
      </c>
      <c r="F182" s="136">
        <f>(PI()*E$12*D182^2*(1-(D182/(1.5*E$8))))</f>
        <v>2.1144283945179492</v>
      </c>
      <c r="G182" s="57">
        <f t="shared" si="30"/>
        <v>18.609843557326116</v>
      </c>
      <c r="H182" s="117">
        <f t="shared" si="31"/>
        <v>18609.843557326116</v>
      </c>
      <c r="I182" s="115">
        <f t="shared" si="32"/>
        <v>15260.071717007415</v>
      </c>
      <c r="J182" s="118">
        <f t="shared" si="33"/>
        <v>18.646836112499997</v>
      </c>
      <c r="K182" s="102">
        <f t="shared" si="34"/>
        <v>18646.836112499997</v>
      </c>
      <c r="L182" s="103">
        <f t="shared" si="35"/>
        <v>15290.405612249997</v>
      </c>
      <c r="N182" s="176"/>
      <c r="O182" s="45">
        <v>1.55</v>
      </c>
      <c r="P182" s="153">
        <f t="shared" si="36"/>
        <v>16.118053749999998</v>
      </c>
      <c r="Q182" s="148">
        <f t="shared" si="37"/>
        <v>16118.053749999997</v>
      </c>
      <c r="R182" s="148">
        <f t="shared" si="38"/>
        <v>13216.804074999996</v>
      </c>
      <c r="S182" s="182"/>
      <c r="T182" s="45">
        <f t="shared" si="43"/>
        <v>1.5500000000000012</v>
      </c>
      <c r="U182" s="46">
        <f t="shared" si="39"/>
        <v>15260.071717007415</v>
      </c>
      <c r="V182" s="164">
        <f t="shared" si="40"/>
        <v>13216.804074999996</v>
      </c>
      <c r="W182" s="47">
        <f t="shared" si="41"/>
        <v>0.86610366714527376</v>
      </c>
      <c r="X182" s="176"/>
      <c r="Y182" s="48"/>
    </row>
    <row r="183" spans="1:25" ht="16.5" thickTop="1" thickBot="1" x14ac:dyDescent="0.3">
      <c r="A183" s="51"/>
      <c r="B183" s="51"/>
      <c r="C183">
        <f t="shared" si="42"/>
        <v>15.789190717019556</v>
      </c>
      <c r="D183" s="45">
        <v>1.56</v>
      </c>
      <c r="E183" s="129">
        <f xml:space="preserve"> E$10*(E$8/2)^2*(ACOS(1-D183/(E$8/2)) - (1-D183/(E$8/2))*SIN(ACOS(1-D183/(E$8/2))))</f>
        <v>16.620200754757427</v>
      </c>
      <c r="F183" s="136">
        <f>(PI()*E$12*D183^2*(1-(D183/(1.5*E$8))))</f>
        <v>2.1319835886717393</v>
      </c>
      <c r="G183" s="57">
        <f t="shared" si="30"/>
        <v>18.752184343429168</v>
      </c>
      <c r="H183" s="117">
        <f t="shared" si="31"/>
        <v>18752.184343429166</v>
      </c>
      <c r="I183" s="115">
        <f t="shared" si="32"/>
        <v>15376.791161611915</v>
      </c>
      <c r="J183" s="118">
        <f t="shared" si="33"/>
        <v>18.789653702399999</v>
      </c>
      <c r="K183" s="102">
        <f t="shared" si="34"/>
        <v>18789.653702399999</v>
      </c>
      <c r="L183" s="103">
        <f t="shared" si="35"/>
        <v>15407.516035967998</v>
      </c>
      <c r="N183" s="176"/>
      <c r="O183" s="45">
        <v>1.56</v>
      </c>
      <c r="P183" s="153">
        <f t="shared" si="36"/>
        <v>16.238497280000001</v>
      </c>
      <c r="Q183" s="148">
        <f t="shared" si="37"/>
        <v>16238.497280000001</v>
      </c>
      <c r="R183" s="148">
        <f t="shared" si="38"/>
        <v>13315.5677696</v>
      </c>
      <c r="S183" s="182"/>
      <c r="T183" s="45">
        <f t="shared" si="43"/>
        <v>1.5600000000000012</v>
      </c>
      <c r="U183" s="46">
        <f t="shared" si="39"/>
        <v>15376.791161611915</v>
      </c>
      <c r="V183" s="164">
        <f t="shared" si="40"/>
        <v>13315.5677696</v>
      </c>
      <c r="W183" s="47">
        <f t="shared" si="41"/>
        <v>0.86595230628105635</v>
      </c>
      <c r="X183" s="176"/>
      <c r="Y183" s="48"/>
    </row>
    <row r="184" spans="1:25" ht="16.5" thickTop="1" thickBot="1" x14ac:dyDescent="0.3">
      <c r="A184" s="51"/>
      <c r="B184" s="51"/>
      <c r="C184">
        <f t="shared" si="42"/>
        <v>15.907478540307668</v>
      </c>
      <c r="D184" s="45">
        <v>1.57</v>
      </c>
      <c r="E184" s="129">
        <f xml:space="preserve"> E$10*(E$8/2)^2*(ACOS(1-D184/(E$8/2)) - (1-D184/(E$8/2))*SIN(ACOS(1-D184/(E$8/2))))</f>
        <v>16.74471425295544</v>
      </c>
      <c r="F184" s="136">
        <f>(PI()*E$12*D184^2*(1-(D184/(1.5*E$8))))</f>
        <v>2.1494623089371743</v>
      </c>
      <c r="G184" s="57">
        <f t="shared" si="30"/>
        <v>18.894176561892614</v>
      </c>
      <c r="H184" s="117">
        <f t="shared" si="31"/>
        <v>18894.176561892615</v>
      </c>
      <c r="I184" s="115">
        <f t="shared" si="32"/>
        <v>15493.224780751943</v>
      </c>
      <c r="J184" s="118">
        <f t="shared" si="33"/>
        <v>18.932056642699997</v>
      </c>
      <c r="K184" s="102">
        <f t="shared" si="34"/>
        <v>18932.056642699998</v>
      </c>
      <c r="L184" s="103">
        <f t="shared" si="35"/>
        <v>15524.286447013998</v>
      </c>
      <c r="N184" s="176"/>
      <c r="O184" s="45">
        <v>1.57</v>
      </c>
      <c r="P184" s="153">
        <f t="shared" si="36"/>
        <v>16.35861169</v>
      </c>
      <c r="Q184" s="148">
        <f t="shared" si="37"/>
        <v>16358.61169</v>
      </c>
      <c r="R184" s="148">
        <f t="shared" si="38"/>
        <v>13414.061585799998</v>
      </c>
      <c r="S184" s="182"/>
      <c r="T184" s="45">
        <f t="shared" si="43"/>
        <v>1.5700000000000012</v>
      </c>
      <c r="U184" s="46">
        <f t="shared" si="39"/>
        <v>15493.224780751943</v>
      </c>
      <c r="V184" s="164">
        <f t="shared" si="40"/>
        <v>13414.061585799998</v>
      </c>
      <c r="W184" s="47">
        <f t="shared" si="41"/>
        <v>0.86580177952784887</v>
      </c>
      <c r="X184" s="176"/>
      <c r="Y184" s="48"/>
    </row>
    <row r="185" spans="1:25" ht="16.5" thickTop="1" thickBot="1" x14ac:dyDescent="0.3">
      <c r="A185" s="51"/>
      <c r="B185" s="51"/>
      <c r="C185">
        <f t="shared" si="42"/>
        <v>16.025499101184138</v>
      </c>
      <c r="D185" s="45">
        <v>1.58</v>
      </c>
      <c r="E185" s="129">
        <f xml:space="preserve"> E$10*(E$8/2)^2*(ACOS(1-D185/(E$8/2)) - (1-D185/(E$8/2))*SIN(ACOS(1-D185/(E$8/2))))</f>
        <v>16.868946422299093</v>
      </c>
      <c r="F185" s="136">
        <f>(PI()*E$12*D185^2*(1-(D185/(1.5*E$8))))</f>
        <v>2.1668621352544961</v>
      </c>
      <c r="G185" s="57">
        <f t="shared" si="30"/>
        <v>19.03580855755359</v>
      </c>
      <c r="H185" s="117">
        <f t="shared" si="31"/>
        <v>19035.808557553592</v>
      </c>
      <c r="I185" s="115">
        <f t="shared" si="32"/>
        <v>15609.363017193944</v>
      </c>
      <c r="J185" s="118">
        <f t="shared" si="33"/>
        <v>19.074031816800002</v>
      </c>
      <c r="K185" s="102">
        <f t="shared" si="34"/>
        <v>19074.031816800001</v>
      </c>
      <c r="L185" s="103">
        <f t="shared" si="35"/>
        <v>15640.706089776</v>
      </c>
      <c r="N185" s="176"/>
      <c r="O185" s="45">
        <v>1.58</v>
      </c>
      <c r="P185" s="153">
        <f t="shared" si="36"/>
        <v>16.478386959999998</v>
      </c>
      <c r="Q185" s="148">
        <f t="shared" si="37"/>
        <v>16478.38696</v>
      </c>
      <c r="R185" s="148">
        <f t="shared" si="38"/>
        <v>13512.277307199998</v>
      </c>
      <c r="S185" s="182"/>
      <c r="T185" s="45">
        <f t="shared" si="43"/>
        <v>1.5800000000000012</v>
      </c>
      <c r="U185" s="46">
        <f t="shared" si="39"/>
        <v>15609.363017193944</v>
      </c>
      <c r="V185" s="164">
        <f t="shared" si="40"/>
        <v>13512.277307199998</v>
      </c>
      <c r="W185" s="47">
        <f t="shared" si="41"/>
        <v>0.86565206359260305</v>
      </c>
      <c r="X185" s="176"/>
      <c r="Y185" s="48"/>
    </row>
    <row r="186" spans="1:25" ht="16.5" thickTop="1" thickBot="1" x14ac:dyDescent="0.3">
      <c r="A186" s="51"/>
      <c r="B186" s="51"/>
      <c r="C186">
        <f t="shared" si="42"/>
        <v>16.143243566556851</v>
      </c>
      <c r="D186" s="45">
        <v>1.59</v>
      </c>
      <c r="E186" s="129">
        <f xml:space="preserve"> E$10*(E$8/2)^2*(ACOS(1-D186/(E$8/2)) - (1-D186/(E$8/2))*SIN(ACOS(1-D186/(E$8/2))))</f>
        <v>16.992887964796687</v>
      </c>
      <c r="F186" s="136">
        <f>(PI()*E$12*D186^2*(1-(D186/(1.5*E$8))))</f>
        <v>2.1841806475639451</v>
      </c>
      <c r="G186" s="57">
        <f t="shared" si="30"/>
        <v>19.177068612360632</v>
      </c>
      <c r="H186" s="117">
        <f t="shared" si="31"/>
        <v>19177.068612360632</v>
      </c>
      <c r="I186" s="115">
        <f t="shared" si="32"/>
        <v>15725.196262135718</v>
      </c>
      <c r="J186" s="118">
        <f t="shared" si="33"/>
        <v>19.215566108099999</v>
      </c>
      <c r="K186" s="102">
        <f t="shared" si="34"/>
        <v>19215.5661081</v>
      </c>
      <c r="L186" s="103">
        <f t="shared" si="35"/>
        <v>15756.764208641998</v>
      </c>
      <c r="N186" s="176"/>
      <c r="O186" s="45">
        <v>1.59</v>
      </c>
      <c r="P186" s="153">
        <f t="shared" si="36"/>
        <v>16.597813069999997</v>
      </c>
      <c r="Q186" s="148">
        <f t="shared" si="37"/>
        <v>16597.813069999997</v>
      </c>
      <c r="R186" s="148">
        <f t="shared" si="38"/>
        <v>13610.206717399997</v>
      </c>
      <c r="S186" s="182"/>
      <c r="T186" s="45">
        <f t="shared" si="43"/>
        <v>1.5900000000000012</v>
      </c>
      <c r="U186" s="46">
        <f t="shared" si="39"/>
        <v>15725.196262135718</v>
      </c>
      <c r="V186" s="164">
        <f t="shared" si="40"/>
        <v>13610.206717399997</v>
      </c>
      <c r="W186" s="47">
        <f t="shared" si="41"/>
        <v>0.86550313843596671</v>
      </c>
      <c r="X186" s="176"/>
      <c r="Y186" s="48"/>
    </row>
    <row r="187" spans="1:25" ht="16.5" thickTop="1" thickBot="1" x14ac:dyDescent="0.3">
      <c r="A187" s="51"/>
      <c r="B187" s="51"/>
      <c r="C187">
        <f t="shared" si="42"/>
        <v>16.260703041043907</v>
      </c>
      <c r="D187" s="45">
        <v>1.6</v>
      </c>
      <c r="E187" s="129">
        <f xml:space="preserve"> E$10*(E$8/2)^2*(ACOS(1-D187/(E$8/2)) - (1-D187/(E$8/2))*SIN(ACOS(1-D187/(E$8/2))))</f>
        <v>17.116529516888324</v>
      </c>
      <c r="F187" s="136">
        <f>(PI()*E$12*D187^2*(1-(D187/(1.5*E$8))))</f>
        <v>2.2014154258057661</v>
      </c>
      <c r="G187" s="57">
        <f t="shared" si="30"/>
        <v>19.317944942694091</v>
      </c>
      <c r="H187" s="117">
        <f t="shared" si="31"/>
        <v>19317.944942694092</v>
      </c>
      <c r="I187" s="115">
        <f t="shared" si="32"/>
        <v>15840.714853009154</v>
      </c>
      <c r="J187" s="118">
        <f t="shared" si="33"/>
        <v>19.356646400000002</v>
      </c>
      <c r="K187" s="102">
        <f t="shared" si="34"/>
        <v>19356.646400000001</v>
      </c>
      <c r="L187" s="103">
        <f t="shared" si="35"/>
        <v>15872.450048000001</v>
      </c>
      <c r="N187" s="176"/>
      <c r="O187" s="45">
        <v>1.6</v>
      </c>
      <c r="P187" s="153">
        <f t="shared" si="36"/>
        <v>16.71688</v>
      </c>
      <c r="Q187" s="148">
        <f t="shared" si="37"/>
        <v>16716.88</v>
      </c>
      <c r="R187" s="148">
        <f t="shared" si="38"/>
        <v>13707.8416</v>
      </c>
      <c r="S187" s="182"/>
      <c r="T187" s="45">
        <f t="shared" si="43"/>
        <v>1.6000000000000012</v>
      </c>
      <c r="U187" s="46">
        <f t="shared" si="39"/>
        <v>15840.714853009154</v>
      </c>
      <c r="V187" s="164">
        <f t="shared" si="40"/>
        <v>13707.8416</v>
      </c>
      <c r="W187" s="47">
        <f t="shared" si="41"/>
        <v>0.86535498727167692</v>
      </c>
      <c r="X187" s="176"/>
      <c r="Y187" s="48"/>
    </row>
    <row r="188" spans="1:25" ht="16.5" thickTop="1" thickBot="1" x14ac:dyDescent="0.3">
      <c r="A188" s="51"/>
      <c r="B188" s="51"/>
      <c r="C188">
        <f t="shared" si="42"/>
        <v>16.377868564350837</v>
      </c>
      <c r="D188" s="45">
        <v>1.61</v>
      </c>
      <c r="E188" s="129">
        <f xml:space="preserve"> E$10*(E$8/2)^2*(ACOS(1-D188/(E$8/2)) - (1-D188/(E$8/2))*SIN(ACOS(1-D188/(E$8/2))))</f>
        <v>17.239861646685092</v>
      </c>
      <c r="F188" s="136">
        <f>(PI()*E$12*D188^2*(1-(D188/(1.5*E$8))))</f>
        <v>2.2185640499201984</v>
      </c>
      <c r="G188" s="57">
        <f t="shared" si="30"/>
        <v>19.458425696605289</v>
      </c>
      <c r="H188" s="117">
        <f t="shared" si="31"/>
        <v>19458.425696605289</v>
      </c>
      <c r="I188" s="115">
        <f t="shared" si="32"/>
        <v>15955.909071216336</v>
      </c>
      <c r="J188" s="118">
        <f t="shared" si="33"/>
        <v>19.497259575899999</v>
      </c>
      <c r="K188" s="102">
        <f t="shared" si="34"/>
        <v>19497.2595759</v>
      </c>
      <c r="L188" s="103">
        <f t="shared" si="35"/>
        <v>15987.752852237998</v>
      </c>
      <c r="N188" s="176"/>
      <c r="O188" s="45">
        <v>1.61</v>
      </c>
      <c r="P188" s="153">
        <f t="shared" si="36"/>
        <v>16.835577729999997</v>
      </c>
      <c r="Q188" s="148">
        <f t="shared" si="37"/>
        <v>16835.577729999997</v>
      </c>
      <c r="R188" s="148">
        <f t="shared" si="38"/>
        <v>13805.173738599997</v>
      </c>
      <c r="S188" s="182"/>
      <c r="T188" s="45">
        <f t="shared" si="43"/>
        <v>1.6100000000000012</v>
      </c>
      <c r="U188" s="46">
        <f t="shared" si="39"/>
        <v>15955.909071216336</v>
      </c>
      <c r="V188" s="164">
        <f t="shared" si="40"/>
        <v>13805.173738599997</v>
      </c>
      <c r="W188" s="47">
        <f t="shared" si="41"/>
        <v>0.86520759657021618</v>
      </c>
      <c r="X188" s="176"/>
      <c r="Y188" s="48"/>
    </row>
    <row r="189" spans="1:25" ht="16.5" thickTop="1" thickBot="1" x14ac:dyDescent="0.3">
      <c r="A189" s="51"/>
      <c r="B189" s="51"/>
      <c r="C189">
        <f t="shared" si="42"/>
        <v>16.494731108566249</v>
      </c>
      <c r="D189" s="45">
        <v>1.62</v>
      </c>
      <c r="E189" s="129">
        <f xml:space="preserve"> E$10*(E$8/2)^2*(ACOS(1-D189/(E$8/2)) - (1-D189/(E$8/2))*SIN(ACOS(1-D189/(E$8/2))))</f>
        <v>17.362874851122367</v>
      </c>
      <c r="F189" s="136">
        <f>(PI()*E$12*D189^2*(1-(D189/(1.5*E$8))))</f>
        <v>2.235624099847485</v>
      </c>
      <c r="G189" s="57">
        <f t="shared" si="30"/>
        <v>19.598498950969852</v>
      </c>
      <c r="H189" s="117">
        <f t="shared" si="31"/>
        <v>19598.49895096985</v>
      </c>
      <c r="I189" s="115">
        <f t="shared" si="32"/>
        <v>16070.769139795277</v>
      </c>
      <c r="J189" s="118">
        <f t="shared" si="33"/>
        <v>19.637392519199999</v>
      </c>
      <c r="K189" s="102">
        <f t="shared" si="34"/>
        <v>19637.392519199999</v>
      </c>
      <c r="L189" s="103">
        <f t="shared" si="35"/>
        <v>16102.661865743998</v>
      </c>
      <c r="N189" s="176"/>
      <c r="O189" s="45">
        <v>1.62</v>
      </c>
      <c r="P189" s="153">
        <f t="shared" si="36"/>
        <v>16.953896239999999</v>
      </c>
      <c r="Q189" s="148">
        <f t="shared" si="37"/>
        <v>16953.896239999998</v>
      </c>
      <c r="R189" s="148">
        <f t="shared" si="38"/>
        <v>13902.194916799997</v>
      </c>
      <c r="S189" s="182"/>
      <c r="T189" s="45">
        <f t="shared" si="43"/>
        <v>1.6200000000000012</v>
      </c>
      <c r="U189" s="46">
        <f t="shared" si="39"/>
        <v>16070.769139795277</v>
      </c>
      <c r="V189" s="164">
        <f t="shared" si="40"/>
        <v>13902.194916799997</v>
      </c>
      <c r="W189" s="47">
        <f t="shared" si="41"/>
        <v>0.8650609560667919</v>
      </c>
      <c r="X189" s="176"/>
      <c r="Y189" s="48"/>
    </row>
    <row r="190" spans="1:25" ht="16.5" thickTop="1" thickBot="1" x14ac:dyDescent="0.3">
      <c r="A190" s="51"/>
      <c r="B190" s="51"/>
      <c r="C190">
        <f t="shared" si="42"/>
        <v>16.611281575371205</v>
      </c>
      <c r="D190" s="45">
        <v>1.63</v>
      </c>
      <c r="E190" s="129">
        <f xml:space="preserve"> E$10*(E$8/2)^2*(ACOS(1-D190/(E$8/2)) - (1-D190/(E$8/2))*SIN(ACOS(1-D190/(E$8/2))))</f>
        <v>17.48555955302232</v>
      </c>
      <c r="F190" s="136">
        <f>(PI()*E$12*D190^2*(1-(D190/(1.5*E$8))))</f>
        <v>2.2525931555278675</v>
      </c>
      <c r="G190" s="57">
        <f t="shared" si="30"/>
        <v>19.738152708550189</v>
      </c>
      <c r="H190" s="117">
        <f t="shared" si="31"/>
        <v>19738.152708550188</v>
      </c>
      <c r="I190" s="115">
        <f t="shared" si="32"/>
        <v>16185.285221011152</v>
      </c>
      <c r="J190" s="118">
        <f t="shared" si="33"/>
        <v>19.777032113299995</v>
      </c>
      <c r="K190" s="102">
        <f t="shared" si="34"/>
        <v>19777.032113299996</v>
      </c>
      <c r="L190" s="103">
        <f t="shared" si="35"/>
        <v>16217.166332905996</v>
      </c>
      <c r="N190" s="176"/>
      <c r="O190" s="45">
        <v>1.63</v>
      </c>
      <c r="P190" s="153">
        <f t="shared" si="36"/>
        <v>17.071825509999996</v>
      </c>
      <c r="Q190" s="148">
        <f t="shared" si="37"/>
        <v>17071.825509999995</v>
      </c>
      <c r="R190" s="148">
        <f t="shared" si="38"/>
        <v>13998.896918199995</v>
      </c>
      <c r="S190" s="182"/>
      <c r="T190" s="45">
        <f t="shared" si="43"/>
        <v>1.6300000000000012</v>
      </c>
      <c r="U190" s="46">
        <f t="shared" si="39"/>
        <v>16185.285221011152</v>
      </c>
      <c r="V190" s="164">
        <f t="shared" si="40"/>
        <v>13998.896918199995</v>
      </c>
      <c r="W190" s="47">
        <f t="shared" si="41"/>
        <v>0.86491505877370223</v>
      </c>
      <c r="X190" s="176"/>
      <c r="Y190" s="48"/>
    </row>
    <row r="191" spans="1:25" ht="16.5" thickTop="1" thickBot="1" x14ac:dyDescent="0.3">
      <c r="A191" s="51"/>
      <c r="B191" s="51"/>
      <c r="C191">
        <f t="shared" si="42"/>
        <v>16.727510793157276</v>
      </c>
      <c r="D191" s="45">
        <v>1.64</v>
      </c>
      <c r="E191" s="129">
        <f xml:space="preserve"> E$10*(E$8/2)^2*(ACOS(1-D191/(E$8/2)) - (1-D191/(E$8/2))*SIN(ACOS(1-D191/(E$8/2))))</f>
        <v>17.60790609806029</v>
      </c>
      <c r="F191" s="136">
        <f>(PI()*E$12*D191^2*(1-(D191/(1.5*E$8))))</f>
        <v>2.2694687969015881</v>
      </c>
      <c r="G191" s="57">
        <f t="shared" si="30"/>
        <v>19.877374894961878</v>
      </c>
      <c r="H191" s="117">
        <f t="shared" si="31"/>
        <v>19877.374894961878</v>
      </c>
      <c r="I191" s="115">
        <f t="shared" si="32"/>
        <v>16299.44741386874</v>
      </c>
      <c r="J191" s="118">
        <f t="shared" si="33"/>
        <v>19.916165241599998</v>
      </c>
      <c r="K191" s="102">
        <f t="shared" si="34"/>
        <v>19916.1652416</v>
      </c>
      <c r="L191" s="103">
        <f t="shared" si="35"/>
        <v>16331.255498111999</v>
      </c>
      <c r="N191" s="176"/>
      <c r="O191" s="45">
        <v>1.64</v>
      </c>
      <c r="P191" s="153">
        <f t="shared" si="36"/>
        <v>17.189355519999996</v>
      </c>
      <c r="Q191" s="148">
        <f t="shared" si="37"/>
        <v>17189.355519999997</v>
      </c>
      <c r="R191" s="148">
        <f t="shared" si="38"/>
        <v>14095.271526399996</v>
      </c>
      <c r="S191" s="182"/>
      <c r="T191" s="45">
        <f t="shared" si="43"/>
        <v>1.6400000000000012</v>
      </c>
      <c r="U191" s="46">
        <f t="shared" si="39"/>
        <v>16299.44741386874</v>
      </c>
      <c r="V191" s="164">
        <f t="shared" si="40"/>
        <v>14095.271526399996</v>
      </c>
      <c r="W191" s="47">
        <f t="shared" si="41"/>
        <v>0.86476990099717899</v>
      </c>
      <c r="X191" s="176"/>
      <c r="Y191" s="48"/>
    </row>
    <row r="192" spans="1:25" ht="16.5" thickTop="1" thickBot="1" x14ac:dyDescent="0.3">
      <c r="A192" s="51"/>
      <c r="B192" s="51"/>
      <c r="C192">
        <f t="shared" si="42"/>
        <v>16.843409514048027</v>
      </c>
      <c r="D192" s="45">
        <v>1.65</v>
      </c>
      <c r="E192" s="129">
        <f xml:space="preserve"> E$10*(E$8/2)^2*(ACOS(1-D192/(E$8/2)) - (1-D192/(E$8/2))*SIN(ACOS(1-D192/(E$8/2))))</f>
        <v>17.729904751629501</v>
      </c>
      <c r="F192" s="136">
        <f>(PI()*E$12*D192^2*(1-(D192/(1.5*E$8))))</f>
        <v>2.2862486039088887</v>
      </c>
      <c r="G192" s="57">
        <f t="shared" si="30"/>
        <v>20.016153355538389</v>
      </c>
      <c r="H192" s="117">
        <f t="shared" si="31"/>
        <v>20016.15335553839</v>
      </c>
      <c r="I192" s="115">
        <f t="shared" si="32"/>
        <v>16413.245751541479</v>
      </c>
      <c r="J192" s="118">
        <f t="shared" si="33"/>
        <v>20.054778787499998</v>
      </c>
      <c r="K192" s="102">
        <f t="shared" si="34"/>
        <v>20054.778787499999</v>
      </c>
      <c r="L192" s="103">
        <f t="shared" si="35"/>
        <v>16444.918605749997</v>
      </c>
      <c r="N192" s="176"/>
      <c r="O192" s="45">
        <v>1.65</v>
      </c>
      <c r="P192" s="153">
        <f t="shared" si="36"/>
        <v>17.306476249999999</v>
      </c>
      <c r="Q192" s="148">
        <f t="shared" si="37"/>
        <v>17306.47625</v>
      </c>
      <c r="R192" s="148">
        <f t="shared" si="38"/>
        <v>14191.310524999999</v>
      </c>
      <c r="S192" s="182"/>
      <c r="T192" s="45">
        <f t="shared" si="43"/>
        <v>1.6500000000000012</v>
      </c>
      <c r="U192" s="46">
        <f t="shared" si="39"/>
        <v>16413.245751541479</v>
      </c>
      <c r="V192" s="164">
        <f t="shared" si="40"/>
        <v>14191.310524999999</v>
      </c>
      <c r="W192" s="47">
        <f t="shared" si="41"/>
        <v>0.86462548235879533</v>
      </c>
      <c r="X192" s="176"/>
      <c r="Y192" s="48"/>
    </row>
    <row r="193" spans="1:25" ht="16.5" thickTop="1" thickBot="1" x14ac:dyDescent="0.3">
      <c r="A193" s="51"/>
      <c r="B193" s="51"/>
      <c r="C193">
        <f t="shared" si="42"/>
        <v>16.958968410818287</v>
      </c>
      <c r="D193" s="45">
        <v>1.66</v>
      </c>
      <c r="E193" s="129">
        <f xml:space="preserve"> E$10*(E$8/2)^2*(ACOS(1-D193/(E$8/2)) - (1-D193/(E$8/2))*SIN(ACOS(1-D193/(E$8/2))))</f>
        <v>17.851545695598197</v>
      </c>
      <c r="F193" s="136">
        <f>(PI()*E$12*D193^2*(1-(D193/(1.5*E$8))))</f>
        <v>2.3029301564900111</v>
      </c>
      <c r="G193" s="57">
        <f t="shared" si="30"/>
        <v>20.154475852088208</v>
      </c>
      <c r="H193" s="117">
        <f t="shared" si="31"/>
        <v>20154.475852088206</v>
      </c>
      <c r="I193" s="115">
        <f t="shared" si="32"/>
        <v>16526.670198712327</v>
      </c>
      <c r="J193" s="118">
        <f t="shared" si="33"/>
        <v>20.192859634399998</v>
      </c>
      <c r="K193" s="102">
        <f t="shared" si="34"/>
        <v>20192.859634399996</v>
      </c>
      <c r="L193" s="103">
        <f t="shared" si="35"/>
        <v>16558.144900207997</v>
      </c>
      <c r="N193" s="176"/>
      <c r="O193" s="45">
        <v>1.66</v>
      </c>
      <c r="P193" s="153">
        <f t="shared" si="36"/>
        <v>17.423177679999998</v>
      </c>
      <c r="Q193" s="148">
        <f t="shared" si="37"/>
        <v>17423.177679999997</v>
      </c>
      <c r="R193" s="148">
        <f t="shared" si="38"/>
        <v>14287.005697599996</v>
      </c>
      <c r="S193" s="182"/>
      <c r="T193" s="45">
        <f t="shared" si="43"/>
        <v>1.6600000000000013</v>
      </c>
      <c r="U193" s="46">
        <f t="shared" si="39"/>
        <v>16526.670198712327</v>
      </c>
      <c r="V193" s="164">
        <f t="shared" si="40"/>
        <v>14287.005697599996</v>
      </c>
      <c r="W193" s="47">
        <f t="shared" si="41"/>
        <v>0.8644818058215481</v>
      </c>
      <c r="X193" s="176"/>
      <c r="Y193" s="48"/>
    </row>
    <row r="194" spans="1:25" ht="16.5" thickTop="1" thickBot="1" x14ac:dyDescent="0.3">
      <c r="A194" s="51"/>
      <c r="B194" s="51"/>
      <c r="C194">
        <f t="shared" si="42"/>
        <v>17.074178073705287</v>
      </c>
      <c r="D194" s="45">
        <v>1.67</v>
      </c>
      <c r="E194" s="129">
        <f xml:space="preserve"> E$10*(E$8/2)^2*(ACOS(1-D194/(E$8/2)) - (1-D194/(E$8/2))*SIN(ACOS(1-D194/(E$8/2))))</f>
        <v>17.972819024952933</v>
      </c>
      <c r="F194" s="136">
        <f>(PI()*E$12*D194^2*(1-(D194/(1.5*E$8))))</f>
        <v>2.3195110345851973</v>
      </c>
      <c r="G194" s="57">
        <f t="shared" si="30"/>
        <v>20.292330059538131</v>
      </c>
      <c r="H194" s="117">
        <f t="shared" si="31"/>
        <v>20292.33005953813</v>
      </c>
      <c r="I194" s="115">
        <f t="shared" si="32"/>
        <v>16639.710648821267</v>
      </c>
      <c r="J194" s="118">
        <f t="shared" si="33"/>
        <v>20.330394665699998</v>
      </c>
      <c r="K194" s="102">
        <f t="shared" si="34"/>
        <v>20330.394665699998</v>
      </c>
      <c r="L194" s="103">
        <f t="shared" si="35"/>
        <v>16670.923625873998</v>
      </c>
      <c r="N194" s="176"/>
      <c r="O194" s="45">
        <v>1.67</v>
      </c>
      <c r="P194" s="153">
        <f t="shared" si="36"/>
        <v>17.539449789999995</v>
      </c>
      <c r="Q194" s="148">
        <f t="shared" si="37"/>
        <v>17539.449789999995</v>
      </c>
      <c r="R194" s="148">
        <f t="shared" si="38"/>
        <v>14382.348827799995</v>
      </c>
      <c r="S194" s="182"/>
      <c r="T194" s="45">
        <f t="shared" si="43"/>
        <v>1.6700000000000013</v>
      </c>
      <c r="U194" s="46">
        <f t="shared" si="39"/>
        <v>16639.710648821267</v>
      </c>
      <c r="V194" s="164">
        <f t="shared" si="40"/>
        <v>14382.348827799995</v>
      </c>
      <c r="W194" s="47">
        <f t="shared" si="41"/>
        <v>0.86433887772073847</v>
      </c>
      <c r="X194" s="176"/>
      <c r="Y194" s="48"/>
    </row>
    <row r="195" spans="1:25" ht="16.5" thickTop="1" thickBot="1" x14ac:dyDescent="0.3">
      <c r="A195" s="51"/>
      <c r="B195" s="51"/>
      <c r="C195">
        <f t="shared" si="42"/>
        <v>17.189029007105241</v>
      </c>
      <c r="D195" s="45">
        <v>1.68</v>
      </c>
      <c r="E195" s="129">
        <f xml:space="preserve"> E$10*(E$8/2)^2*(ACOS(1-D195/(E$8/2)) - (1-D195/(E$8/2))*SIN(ACOS(1-D195/(E$8/2))))</f>
        <v>18.093714744321307</v>
      </c>
      <c r="F195" s="136">
        <f>(PI()*E$12*D195^2*(1-(D195/(1.5*E$8))))</f>
        <v>2.3359888181346893</v>
      </c>
      <c r="G195" s="57">
        <f t="shared" si="30"/>
        <v>20.429703562455998</v>
      </c>
      <c r="H195" s="117">
        <f t="shared" si="31"/>
        <v>20429.703562455998</v>
      </c>
      <c r="I195" s="115">
        <f t="shared" si="32"/>
        <v>16752.356921213915</v>
      </c>
      <c r="J195" s="118">
        <f t="shared" si="33"/>
        <v>20.467370764799995</v>
      </c>
      <c r="K195" s="102">
        <f t="shared" si="34"/>
        <v>20467.370764799995</v>
      </c>
      <c r="L195" s="103">
        <f t="shared" si="35"/>
        <v>16783.244027135996</v>
      </c>
      <c r="N195" s="176"/>
      <c r="O195" s="45">
        <v>1.68</v>
      </c>
      <c r="P195" s="153">
        <f t="shared" si="36"/>
        <v>17.65528256</v>
      </c>
      <c r="Q195" s="148">
        <f t="shared" si="37"/>
        <v>17655.28256</v>
      </c>
      <c r="R195" s="148">
        <f t="shared" si="38"/>
        <v>14477.331699199998</v>
      </c>
      <c r="S195" s="182"/>
      <c r="T195" s="45">
        <f t="shared" si="43"/>
        <v>1.6800000000000013</v>
      </c>
      <c r="U195" s="46">
        <f t="shared" si="39"/>
        <v>16752.356921213915</v>
      </c>
      <c r="V195" s="164">
        <f t="shared" si="40"/>
        <v>14477.331699199998</v>
      </c>
      <c r="W195" s="47">
        <f t="shared" si="41"/>
        <v>0.86419670779978441</v>
      </c>
      <c r="X195" s="176"/>
      <c r="Y195" s="48"/>
    </row>
    <row r="196" spans="1:25" ht="16.5" thickTop="1" thickBot="1" x14ac:dyDescent="0.3">
      <c r="A196" s="51"/>
      <c r="B196" s="51"/>
      <c r="C196">
        <f t="shared" si="42"/>
        <v>17.303511626148648</v>
      </c>
      <c r="D196" s="45">
        <v>1.69</v>
      </c>
      <c r="E196" s="129">
        <f xml:space="preserve"> E$10*(E$8/2)^2*(ACOS(1-D196/(E$8/2)) - (1-D196/(E$8/2))*SIN(ACOS(1-D196/(E$8/2))))</f>
        <v>18.214222764366998</v>
      </c>
      <c r="F196" s="136">
        <f>(PI()*E$12*D196^2*(1-(D196/(1.5*E$8))))</f>
        <v>2.3523610870787293</v>
      </c>
      <c r="G196" s="57">
        <f t="shared" si="30"/>
        <v>20.566583851445728</v>
      </c>
      <c r="H196" s="117">
        <f t="shared" si="31"/>
        <v>20566.583851445728</v>
      </c>
      <c r="I196" s="115">
        <f t="shared" si="32"/>
        <v>16864.598758185497</v>
      </c>
      <c r="J196" s="118">
        <f t="shared" si="33"/>
        <v>20.603774815099996</v>
      </c>
      <c r="K196" s="102">
        <f t="shared" si="34"/>
        <v>20603.774815099998</v>
      </c>
      <c r="L196" s="103">
        <f t="shared" si="35"/>
        <v>16895.095348381998</v>
      </c>
      <c r="N196" s="176"/>
      <c r="O196" s="45">
        <v>1.69</v>
      </c>
      <c r="P196" s="153">
        <f t="shared" si="36"/>
        <v>17.77066597</v>
      </c>
      <c r="Q196" s="148">
        <f t="shared" si="37"/>
        <v>17770.665969999998</v>
      </c>
      <c r="R196" s="148">
        <f t="shared" si="38"/>
        <v>14571.946095399997</v>
      </c>
      <c r="S196" s="182"/>
      <c r="T196" s="45">
        <f t="shared" si="43"/>
        <v>1.6900000000000013</v>
      </c>
      <c r="U196" s="46">
        <f t="shared" si="39"/>
        <v>16864.598758185497</v>
      </c>
      <c r="V196" s="164">
        <f t="shared" si="40"/>
        <v>14571.946095399997</v>
      </c>
      <c r="W196" s="47">
        <f t="shared" si="41"/>
        <v>0.8640553092511184</v>
      </c>
      <c r="X196" s="176"/>
      <c r="Y196" s="48"/>
    </row>
    <row r="197" spans="1:25" ht="16.5" thickTop="1" thickBot="1" x14ac:dyDescent="0.3">
      <c r="A197" s="51"/>
      <c r="B197" s="51"/>
      <c r="C197">
        <f t="shared" si="42"/>
        <v>17.41761625314712</v>
      </c>
      <c r="D197" s="45">
        <v>1.7</v>
      </c>
      <c r="E197" s="129">
        <f xml:space="preserve"> E$10*(E$8/2)^2*(ACOS(1-D197/(E$8/2)) - (1-D197/(E$8/2))*SIN(ACOS(1-D197/(E$8/2))))</f>
        <v>18.334332898049599</v>
      </c>
      <c r="F197" s="136">
        <f>(PI()*E$12*D197^2*(1-(D197/(1.5*E$8))))</f>
        <v>2.3686254213575575</v>
      </c>
      <c r="G197" s="57">
        <f t="shared" si="30"/>
        <v>20.702958319407156</v>
      </c>
      <c r="H197" s="117">
        <f t="shared" si="31"/>
        <v>20702.958319407157</v>
      </c>
      <c r="I197" s="115">
        <f t="shared" si="32"/>
        <v>16976.425821913868</v>
      </c>
      <c r="J197" s="118">
        <f t="shared" si="33"/>
        <v>20.7395937</v>
      </c>
      <c r="K197" s="102">
        <f t="shared" si="34"/>
        <v>20739.593700000001</v>
      </c>
      <c r="L197" s="103">
        <f t="shared" si="35"/>
        <v>17006.466833999999</v>
      </c>
      <c r="N197" s="176"/>
      <c r="O197" s="45">
        <v>1.7</v>
      </c>
      <c r="P197" s="153">
        <f t="shared" si="36"/>
        <v>17.885589999999997</v>
      </c>
      <c r="Q197" s="148">
        <f t="shared" si="37"/>
        <v>17885.589999999997</v>
      </c>
      <c r="R197" s="148">
        <f t="shared" si="38"/>
        <v>14666.183799999997</v>
      </c>
      <c r="S197" s="182"/>
      <c r="T197" s="45">
        <f t="shared" si="43"/>
        <v>1.7000000000000013</v>
      </c>
      <c r="U197" s="46">
        <f t="shared" si="39"/>
        <v>16976.425821913868</v>
      </c>
      <c r="V197" s="164">
        <f t="shared" si="40"/>
        <v>14666.183799999997</v>
      </c>
      <c r="W197" s="47">
        <f t="shared" si="41"/>
        <v>0.86391469876234395</v>
      </c>
      <c r="X197" s="176"/>
      <c r="Y197" s="48"/>
    </row>
    <row r="198" spans="1:25" ht="16.5" thickTop="1" thickBot="1" x14ac:dyDescent="0.3">
      <c r="A198" s="51"/>
      <c r="B198" s="51"/>
      <c r="C198">
        <f t="shared" si="42"/>
        <v>17.53133311390399</v>
      </c>
      <c r="D198" s="45">
        <v>1.71</v>
      </c>
      <c r="E198" s="129">
        <f xml:space="preserve"> E$10*(E$8/2)^2*(ACOS(1-D198/(E$8/2)) - (1-D198/(E$8/2))*SIN(ACOS(1-D198/(E$8/2))))</f>
        <v>18.454034856741043</v>
      </c>
      <c r="F198" s="136">
        <f>(PI()*E$12*D198^2*(1-(D198/(1.5*E$8))))</f>
        <v>2.3847794009114183</v>
      </c>
      <c r="G198" s="57">
        <f t="shared" si="30"/>
        <v>20.838814257652462</v>
      </c>
      <c r="H198" s="117">
        <f t="shared" si="31"/>
        <v>20838.814257652462</v>
      </c>
      <c r="I198" s="115">
        <f t="shared" si="32"/>
        <v>17087.827691275019</v>
      </c>
      <c r="J198" s="118">
        <f t="shared" si="33"/>
        <v>20.874814302899999</v>
      </c>
      <c r="K198" s="102">
        <f t="shared" si="34"/>
        <v>20874.814302899998</v>
      </c>
      <c r="L198" s="103">
        <f t="shared" si="35"/>
        <v>17117.347728377998</v>
      </c>
      <c r="N198" s="176"/>
      <c r="O198" s="45">
        <v>1.71</v>
      </c>
      <c r="P198" s="153">
        <f t="shared" si="36"/>
        <v>18.000044630000001</v>
      </c>
      <c r="Q198" s="148">
        <f t="shared" si="37"/>
        <v>18000.04463</v>
      </c>
      <c r="R198" s="148">
        <f t="shared" si="38"/>
        <v>14760.036596599999</v>
      </c>
      <c r="S198" s="182"/>
      <c r="T198" s="45">
        <f t="shared" si="43"/>
        <v>1.7100000000000013</v>
      </c>
      <c r="U198" s="46">
        <f t="shared" si="39"/>
        <v>17087.827691275019</v>
      </c>
      <c r="V198" s="164">
        <f t="shared" si="40"/>
        <v>14760.036596599999</v>
      </c>
      <c r="W198" s="47">
        <f t="shared" si="41"/>
        <v>0.86377489656783102</v>
      </c>
      <c r="X198" s="176"/>
      <c r="Y198" s="48"/>
    </row>
    <row r="199" spans="1:25" ht="16.5" thickTop="1" thickBot="1" x14ac:dyDescent="0.3">
      <c r="A199" s="51"/>
      <c r="B199" s="51"/>
      <c r="C199">
        <f t="shared" si="42"/>
        <v>17.6446523338806</v>
      </c>
      <c r="D199" s="45">
        <v>1.72</v>
      </c>
      <c r="E199" s="129">
        <f xml:space="preserve"> E$10*(E$8/2)^2*(ACOS(1-D199/(E$8/2)) - (1-D199/(E$8/2))*SIN(ACOS(1-D199/(E$8/2))))</f>
        <v>18.573318246190105</v>
      </c>
      <c r="F199" s="136">
        <f>(PI()*E$12*D199^2*(1-(D199/(1.5*E$8))))</f>
        <v>2.4008206056805523</v>
      </c>
      <c r="G199" s="57">
        <f t="shared" si="30"/>
        <v>20.974138851870656</v>
      </c>
      <c r="H199" s="117">
        <f t="shared" si="31"/>
        <v>20974.138851870655</v>
      </c>
      <c r="I199" s="115">
        <f t="shared" si="32"/>
        <v>17198.793858533936</v>
      </c>
      <c r="J199" s="118">
        <f t="shared" si="33"/>
        <v>21.009423507199998</v>
      </c>
      <c r="K199" s="102">
        <f t="shared" si="34"/>
        <v>21009.423507199997</v>
      </c>
      <c r="L199" s="103">
        <f t="shared" si="35"/>
        <v>17227.727275903995</v>
      </c>
      <c r="N199" s="176"/>
      <c r="O199" s="45">
        <v>1.72</v>
      </c>
      <c r="P199" s="153">
        <f t="shared" si="36"/>
        <v>18.114019839999994</v>
      </c>
      <c r="Q199" s="148">
        <f t="shared" si="37"/>
        <v>18114.019839999994</v>
      </c>
      <c r="R199" s="148">
        <f t="shared" si="38"/>
        <v>14853.496268799994</v>
      </c>
      <c r="S199" s="182"/>
      <c r="T199" s="45">
        <f t="shared" si="43"/>
        <v>1.7200000000000013</v>
      </c>
      <c r="U199" s="46">
        <f t="shared" si="39"/>
        <v>17198.793858533936</v>
      </c>
      <c r="V199" s="164">
        <f t="shared" si="40"/>
        <v>14853.496268799994</v>
      </c>
      <c r="W199" s="47">
        <f t="shared" si="41"/>
        <v>0.86363592650596133</v>
      </c>
      <c r="X199" s="176"/>
      <c r="Y199" s="48"/>
    </row>
    <row r="200" spans="1:25" ht="16.5" thickTop="1" thickBot="1" x14ac:dyDescent="0.3">
      <c r="A200" s="51"/>
      <c r="B200" s="51"/>
      <c r="C200">
        <f t="shared" si="42"/>
        <v>17.757563934209362</v>
      </c>
      <c r="D200" s="45">
        <v>1.73</v>
      </c>
      <c r="E200" s="129">
        <f xml:space="preserve"> E$10*(E$8/2)^2*(ACOS(1-D200/(E$8/2)) - (1-D200/(E$8/2))*SIN(ACOS(1-D200/(E$8/2))))</f>
        <v>18.692172562325645</v>
      </c>
      <c r="F200" s="136">
        <f>(PI()*E$12*D200^2*(1-(D200/(1.5*E$8))))</f>
        <v>2.4167466156052018</v>
      </c>
      <c r="G200" s="57">
        <f t="shared" si="30"/>
        <v>21.108919177930847</v>
      </c>
      <c r="H200" s="117">
        <f t="shared" si="31"/>
        <v>21108.919177930846</v>
      </c>
      <c r="I200" s="115">
        <f t="shared" si="32"/>
        <v>17309.313725903292</v>
      </c>
      <c r="J200" s="118">
        <f t="shared" si="33"/>
        <v>21.143408196300001</v>
      </c>
      <c r="K200" s="102">
        <f t="shared" si="34"/>
        <v>21143.408196300003</v>
      </c>
      <c r="L200" s="103">
        <f t="shared" si="35"/>
        <v>17337.594720966001</v>
      </c>
      <c r="N200" s="176"/>
      <c r="O200" s="45">
        <v>1.73</v>
      </c>
      <c r="P200" s="153">
        <f t="shared" si="36"/>
        <v>18.227505609999998</v>
      </c>
      <c r="Q200" s="148">
        <f t="shared" si="37"/>
        <v>18227.505609999997</v>
      </c>
      <c r="R200" s="148">
        <f t="shared" si="38"/>
        <v>14946.554600199996</v>
      </c>
      <c r="S200" s="182"/>
      <c r="T200" s="45">
        <f t="shared" si="43"/>
        <v>1.7300000000000013</v>
      </c>
      <c r="U200" s="46">
        <f t="shared" si="39"/>
        <v>17309.313725903292</v>
      </c>
      <c r="V200" s="164">
        <f t="shared" si="40"/>
        <v>14946.554600199996</v>
      </c>
      <c r="W200" s="47">
        <f t="shared" si="41"/>
        <v>0.8634978160822494</v>
      </c>
      <c r="X200" s="176"/>
      <c r="Y200" s="48"/>
    </row>
    <row r="201" spans="1:25" ht="16.5" thickTop="1" thickBot="1" x14ac:dyDescent="0.3">
      <c r="A201" s="51"/>
      <c r="B201" s="51"/>
      <c r="C201">
        <f t="shared" si="42"/>
        <v>17.870057827544283</v>
      </c>
      <c r="D201" s="45">
        <v>1.74</v>
      </c>
      <c r="E201" s="129">
        <f xml:space="preserve"> E$10*(E$8/2)^2*(ACOS(1-D201/(E$8/2)) - (1-D201/(E$8/2))*SIN(ACOS(1-D201/(E$8/2))))</f>
        <v>18.810587186888718</v>
      </c>
      <c r="F201" s="136">
        <f>(PI()*E$12*D201^2*(1-(D201/(1.5*E$8))))</f>
        <v>2.4325550106256077</v>
      </c>
      <c r="G201" s="57">
        <f t="shared" si="30"/>
        <v>21.243142197514324</v>
      </c>
      <c r="H201" s="117">
        <f t="shared" si="31"/>
        <v>21243.142197514324</v>
      </c>
      <c r="I201" s="115">
        <f t="shared" si="32"/>
        <v>17419.376601961743</v>
      </c>
      <c r="J201" s="118">
        <f t="shared" si="33"/>
        <v>21.276755253599998</v>
      </c>
      <c r="K201" s="102">
        <f t="shared" si="34"/>
        <v>21276.755253599997</v>
      </c>
      <c r="L201" s="103">
        <f t="shared" si="35"/>
        <v>17446.939307951998</v>
      </c>
      <c r="N201" s="176"/>
      <c r="O201" s="45">
        <v>1.74</v>
      </c>
      <c r="P201" s="153">
        <f t="shared" si="36"/>
        <v>18.340491920000002</v>
      </c>
      <c r="Q201" s="148">
        <f t="shared" si="37"/>
        <v>18340.49192</v>
      </c>
      <c r="R201" s="148">
        <f t="shared" si="38"/>
        <v>15039.2033744</v>
      </c>
      <c r="S201" s="182"/>
      <c r="T201" s="45">
        <f t="shared" si="43"/>
        <v>1.7400000000000013</v>
      </c>
      <c r="U201" s="46">
        <f t="shared" si="39"/>
        <v>17419.376601961743</v>
      </c>
      <c r="V201" s="164">
        <f t="shared" si="40"/>
        <v>15039.2033744</v>
      </c>
      <c r="W201" s="47">
        <f t="shared" si="41"/>
        <v>0.86336059653858732</v>
      </c>
      <c r="X201" s="176"/>
      <c r="Y201" s="48"/>
    </row>
    <row r="202" spans="1:25" ht="16.5" thickTop="1" thickBot="1" x14ac:dyDescent="0.3">
      <c r="A202" s="51"/>
      <c r="B202" s="51"/>
      <c r="C202">
        <f t="shared" si="42"/>
        <v>17.982123813738884</v>
      </c>
      <c r="D202" s="45">
        <v>1.75</v>
      </c>
      <c r="E202" s="129">
        <f xml:space="preserve"> E$10*(E$8/2)^2*(ACOS(1-D202/(E$8/2)) - (1-D202/(E$8/2))*SIN(ACOS(1-D202/(E$8/2))))</f>
        <v>18.928551382883036</v>
      </c>
      <c r="F202" s="136">
        <f>(PI()*E$12*D202^2*(1-(D202/(1.5*E$8))))</f>
        <v>2.4482433706820128</v>
      </c>
      <c r="G202" s="57">
        <f t="shared" si="30"/>
        <v>21.376794753565051</v>
      </c>
      <c r="H202" s="117">
        <f t="shared" si="31"/>
        <v>21376.794753565049</v>
      </c>
      <c r="I202" s="115">
        <f t="shared" si="32"/>
        <v>17528.971697923338</v>
      </c>
      <c r="J202" s="118">
        <f t="shared" si="33"/>
        <v>21.409451562499999</v>
      </c>
      <c r="K202" s="102">
        <f t="shared" si="34"/>
        <v>21409.451562499999</v>
      </c>
      <c r="L202" s="103">
        <f t="shared" si="35"/>
        <v>17555.750281249999</v>
      </c>
      <c r="N202" s="176"/>
      <c r="O202" s="45">
        <v>1.75</v>
      </c>
      <c r="P202" s="153">
        <f t="shared" si="36"/>
        <v>18.45296875</v>
      </c>
      <c r="Q202" s="148">
        <f t="shared" si="37"/>
        <v>18452.96875</v>
      </c>
      <c r="R202" s="148">
        <f t="shared" si="38"/>
        <v>15131.434374999999</v>
      </c>
      <c r="S202" s="182"/>
      <c r="T202" s="45">
        <f t="shared" si="43"/>
        <v>1.7500000000000013</v>
      </c>
      <c r="U202" s="46">
        <f t="shared" si="39"/>
        <v>17528.971697923338</v>
      </c>
      <c r="V202" s="164">
        <f t="shared" si="40"/>
        <v>15131.434374999999</v>
      </c>
      <c r="W202" s="47">
        <f t="shared" si="41"/>
        <v>0.86322430292888341</v>
      </c>
      <c r="X202" s="176"/>
      <c r="Y202" s="48"/>
    </row>
    <row r="203" spans="1:25" ht="16.5" thickTop="1" thickBot="1" x14ac:dyDescent="0.3">
      <c r="A203" s="51"/>
      <c r="B203" s="51"/>
      <c r="C203">
        <f t="shared" si="42"/>
        <v>18.093751575340701</v>
      </c>
      <c r="D203" s="45">
        <v>1.76</v>
      </c>
      <c r="E203" s="129">
        <f xml:space="preserve"> E$10*(E$8/2)^2*(ACOS(1-D203/(E$8/2)) - (1-D203/(E$8/2))*SIN(ACOS(1-D203/(E$8/2))))</f>
        <v>19.046054289832316</v>
      </c>
      <c r="F203" s="136">
        <f>(PI()*E$12*D203^2*(1-(D203/(1.5*E$8))))</f>
        <v>2.463809275714659</v>
      </c>
      <c r="G203" s="57">
        <f t="shared" si="30"/>
        <v>21.509863565546976</v>
      </c>
      <c r="H203" s="117">
        <f t="shared" si="31"/>
        <v>21509.863565546977</v>
      </c>
      <c r="I203" s="115">
        <f t="shared" si="32"/>
        <v>17638.088123748519</v>
      </c>
      <c r="J203" s="118">
        <f t="shared" si="33"/>
        <v>21.541484006399997</v>
      </c>
      <c r="K203" s="102">
        <f t="shared" si="34"/>
        <v>21541.484006399998</v>
      </c>
      <c r="L203" s="103">
        <f t="shared" si="35"/>
        <v>17664.016885247998</v>
      </c>
      <c r="N203" s="176"/>
      <c r="O203" s="45">
        <v>1.76</v>
      </c>
      <c r="P203" s="153">
        <f t="shared" si="36"/>
        <v>18.564926079999999</v>
      </c>
      <c r="Q203" s="148">
        <f t="shared" si="37"/>
        <v>18564.926080000001</v>
      </c>
      <c r="R203" s="148">
        <f t="shared" si="38"/>
        <v>15223.2393856</v>
      </c>
      <c r="S203" s="182"/>
      <c r="T203" s="45">
        <f t="shared" si="43"/>
        <v>1.7600000000000013</v>
      </c>
      <c r="U203" s="46">
        <f t="shared" si="39"/>
        <v>17638.088123748519</v>
      </c>
      <c r="V203" s="164">
        <f t="shared" si="40"/>
        <v>15223.2393856</v>
      </c>
      <c r="W203" s="47">
        <f t="shared" si="41"/>
        <v>0.86308897420139974</v>
      </c>
      <c r="X203" s="176"/>
      <c r="Y203" s="48"/>
    </row>
    <row r="204" spans="1:25" ht="16.5" thickTop="1" thickBot="1" x14ac:dyDescent="0.3">
      <c r="A204" s="51"/>
      <c r="B204" s="51"/>
      <c r="C204">
        <f t="shared" si="42"/>
        <v>18.204930672890796</v>
      </c>
      <c r="D204" s="45">
        <v>1.77</v>
      </c>
      <c r="E204" s="129">
        <f xml:space="preserve"> E$10*(E$8/2)^2*(ACOS(1-D204/(E$8/2)) - (1-D204/(E$8/2))*SIN(ACOS(1-D204/(E$8/2))))</f>
        <v>19.163084918832418</v>
      </c>
      <c r="F204" s="136">
        <f>(PI()*E$12*D204^2*(1-(D204/(1.5*E$8))))</f>
        <v>2.4792503056637885</v>
      </c>
      <c r="G204" s="57">
        <f t="shared" si="30"/>
        <v>21.642335224496208</v>
      </c>
      <c r="H204" s="117">
        <f t="shared" si="31"/>
        <v>21642.335224496208</v>
      </c>
      <c r="I204" s="115">
        <f t="shared" si="32"/>
        <v>17746.71488408689</v>
      </c>
      <c r="J204" s="118">
        <f t="shared" si="33"/>
        <v>21.672839468700001</v>
      </c>
      <c r="K204" s="102">
        <f t="shared" si="34"/>
        <v>21672.8394687</v>
      </c>
      <c r="L204" s="103">
        <f t="shared" si="35"/>
        <v>17771.728364333998</v>
      </c>
      <c r="N204" s="176"/>
      <c r="O204" s="45">
        <v>1.77</v>
      </c>
      <c r="P204" s="153">
        <f t="shared" si="36"/>
        <v>18.676353889999998</v>
      </c>
      <c r="Q204" s="148">
        <f t="shared" si="37"/>
        <v>18676.353889999999</v>
      </c>
      <c r="R204" s="148">
        <f t="shared" si="38"/>
        <v>15314.610189799998</v>
      </c>
      <c r="S204" s="182"/>
      <c r="T204" s="45">
        <f t="shared" si="43"/>
        <v>1.7700000000000014</v>
      </c>
      <c r="U204" s="46">
        <f t="shared" si="39"/>
        <v>17746.71488408689</v>
      </c>
      <c r="V204" s="164">
        <f t="shared" si="40"/>
        <v>15314.610189799998</v>
      </c>
      <c r="W204" s="47">
        <f t="shared" si="41"/>
        <v>0.86295465328810184</v>
      </c>
      <c r="X204" s="176"/>
      <c r="Y204" s="48"/>
    </row>
    <row r="205" spans="1:25" ht="16.5" thickTop="1" thickBot="1" x14ac:dyDescent="0.3">
      <c r="A205" s="51"/>
      <c r="B205" s="51"/>
      <c r="C205">
        <f t="shared" si="42"/>
        <v>18.315650540015866</v>
      </c>
      <c r="D205" s="45">
        <v>1.78</v>
      </c>
      <c r="E205" s="129">
        <f xml:space="preserve"> E$10*(E$8/2)^2*(ACOS(1-D205/(E$8/2)) - (1-D205/(E$8/2))*SIN(ACOS(1-D205/(E$8/2))))</f>
        <v>19.279632147385122</v>
      </c>
      <c r="F205" s="136">
        <f>(PI()*E$12*D205^2*(1-(D205/(1.5*E$8))))</f>
        <v>2.4945640404696428</v>
      </c>
      <c r="G205" s="57">
        <f t="shared" si="30"/>
        <v>21.774196187854766</v>
      </c>
      <c r="H205" s="117">
        <f t="shared" si="31"/>
        <v>21774.196187854766</v>
      </c>
      <c r="I205" s="115">
        <f t="shared" si="32"/>
        <v>17854.840874040907</v>
      </c>
      <c r="J205" s="118">
        <f t="shared" si="33"/>
        <v>21.803504832800002</v>
      </c>
      <c r="K205" s="102">
        <f t="shared" si="34"/>
        <v>21803.504832800001</v>
      </c>
      <c r="L205" s="103">
        <f t="shared" si="35"/>
        <v>17878.873962895999</v>
      </c>
      <c r="N205" s="176"/>
      <c r="O205" s="45">
        <v>1.78</v>
      </c>
      <c r="P205" s="153">
        <f t="shared" si="36"/>
        <v>18.787242159999998</v>
      </c>
      <c r="Q205" s="148">
        <f t="shared" si="37"/>
        <v>18787.242159999998</v>
      </c>
      <c r="R205" s="148">
        <f t="shared" si="38"/>
        <v>15405.538571199997</v>
      </c>
      <c r="S205" s="182"/>
      <c r="T205" s="45">
        <f t="shared" si="43"/>
        <v>1.7800000000000014</v>
      </c>
      <c r="U205" s="46">
        <f t="shared" si="39"/>
        <v>17854.840874040907</v>
      </c>
      <c r="V205" s="164">
        <f t="shared" si="40"/>
        <v>15405.538571199997</v>
      </c>
      <c r="W205" s="47">
        <f t="shared" si="41"/>
        <v>0.86282138720138679</v>
      </c>
      <c r="X205" s="176"/>
      <c r="Y205" s="48"/>
    </row>
    <row r="206" spans="1:25" ht="16.5" thickTop="1" thickBot="1" x14ac:dyDescent="0.3">
      <c r="A206" s="51"/>
      <c r="B206" s="51"/>
      <c r="C206">
        <f t="shared" si="42"/>
        <v>18.425900478299504</v>
      </c>
      <c r="D206" s="45">
        <v>1.79</v>
      </c>
      <c r="E206" s="129">
        <f xml:space="preserve"> E$10*(E$8/2)^2*(ACOS(1-D206/(E$8/2)) - (1-D206/(E$8/2))*SIN(ACOS(1-D206/(E$8/2))))</f>
        <v>19.395684713999479</v>
      </c>
      <c r="F206" s="136">
        <f>(PI()*E$12*D206^2*(1-(D206/(1.5*E$8))))</f>
        <v>2.509748060072464</v>
      </c>
      <c r="G206" s="57">
        <f t="shared" si="30"/>
        <v>21.905432774071944</v>
      </c>
      <c r="H206" s="117">
        <f t="shared" si="31"/>
        <v>21905.432774071945</v>
      </c>
      <c r="I206" s="115">
        <f t="shared" si="32"/>
        <v>17962.454874738993</v>
      </c>
      <c r="J206" s="118">
        <f t="shared" si="33"/>
        <v>21.933466982099997</v>
      </c>
      <c r="K206" s="102">
        <f t="shared" si="34"/>
        <v>21933.466982099995</v>
      </c>
      <c r="L206" s="103">
        <f t="shared" si="35"/>
        <v>17985.442925321993</v>
      </c>
      <c r="N206" s="176"/>
      <c r="O206" s="45">
        <v>1.79</v>
      </c>
      <c r="P206" s="153">
        <f t="shared" si="36"/>
        <v>18.897580869999995</v>
      </c>
      <c r="Q206" s="148">
        <f t="shared" si="37"/>
        <v>18897.580869999994</v>
      </c>
      <c r="R206" s="148">
        <f t="shared" si="38"/>
        <v>15496.016313399994</v>
      </c>
      <c r="S206" s="182"/>
      <c r="T206" s="45">
        <f t="shared" si="43"/>
        <v>1.7900000000000014</v>
      </c>
      <c r="U206" s="46">
        <f t="shared" si="39"/>
        <v>17962.454874738993</v>
      </c>
      <c r="V206" s="164">
        <f t="shared" si="40"/>
        <v>15496.016313399994</v>
      </c>
      <c r="W206" s="47">
        <f t="shared" si="41"/>
        <v>0.86268922713856855</v>
      </c>
      <c r="X206" s="176"/>
      <c r="Y206" s="48"/>
    </row>
    <row r="207" spans="1:25" ht="16.5" thickTop="1" thickBot="1" x14ac:dyDescent="0.3">
      <c r="A207" s="51"/>
      <c r="B207" s="51"/>
      <c r="C207">
        <f t="shared" si="42"/>
        <v>18.535669651918262</v>
      </c>
      <c r="D207" s="45">
        <v>1.8</v>
      </c>
      <c r="E207" s="129">
        <f xml:space="preserve"> E$10*(E$8/2)^2*(ACOS(1-D207/(E$8/2)) - (1-D207/(E$8/2))*SIN(ACOS(1-D207/(E$8/2))))</f>
        <v>19.511231212545539</v>
      </c>
      <c r="F207" s="136">
        <f>(PI()*E$12*D207^2*(1-(D207/(1.5*E$8))))</f>
        <v>2.5247999444124929</v>
      </c>
      <c r="G207" s="57">
        <f t="shared" si="30"/>
        <v>22.036031156958032</v>
      </c>
      <c r="H207" s="117">
        <f t="shared" si="31"/>
        <v>22036.031156958034</v>
      </c>
      <c r="I207" s="115">
        <f t="shared" si="32"/>
        <v>18069.545548705588</v>
      </c>
      <c r="J207" s="118">
        <f t="shared" si="33"/>
        <v>22.0627128</v>
      </c>
      <c r="K207" s="102">
        <f t="shared" si="34"/>
        <v>22062.712800000001</v>
      </c>
      <c r="L207" s="103">
        <f t="shared" si="35"/>
        <v>18091.424496</v>
      </c>
      <c r="N207" s="176"/>
      <c r="O207" s="45">
        <v>1.8</v>
      </c>
      <c r="P207" s="153">
        <f t="shared" si="36"/>
        <v>19.007359999999998</v>
      </c>
      <c r="Q207" s="148">
        <f t="shared" si="37"/>
        <v>19007.359999999997</v>
      </c>
      <c r="R207" s="148">
        <f t="shared" si="38"/>
        <v>15586.035199999997</v>
      </c>
      <c r="S207" s="182"/>
      <c r="T207" s="45">
        <f t="shared" si="43"/>
        <v>1.8000000000000014</v>
      </c>
      <c r="U207" s="46">
        <f t="shared" si="39"/>
        <v>18069.545548705588</v>
      </c>
      <c r="V207" s="164">
        <f t="shared" si="40"/>
        <v>15586.035199999997</v>
      </c>
      <c r="W207" s="47">
        <f t="shared" si="41"/>
        <v>0.86255822859454823</v>
      </c>
      <c r="X207" s="176"/>
      <c r="Y207" s="48"/>
    </row>
    <row r="208" spans="1:25" ht="16.5" thickTop="1" thickBot="1" x14ac:dyDescent="0.3">
      <c r="A208" s="51"/>
      <c r="B208" s="51"/>
      <c r="C208">
        <f t="shared" si="42"/>
        <v>18.644947082026892</v>
      </c>
      <c r="D208" s="45">
        <v>1.81</v>
      </c>
      <c r="E208" s="129">
        <f xml:space="preserve"> E$10*(E$8/2)^2*(ACOS(1-D208/(E$8/2)) - (1-D208/(E$8/2))*SIN(ACOS(1-D208/(E$8/2))))</f>
        <v>19.626260086344097</v>
      </c>
      <c r="F208" s="136">
        <f>(PI()*E$12*D208^2*(1-(D208/(1.5*E$8))))</f>
        <v>2.5397172734299738</v>
      </c>
      <c r="G208" s="57">
        <f t="shared" si="30"/>
        <v>22.165977359774072</v>
      </c>
      <c r="H208" s="117">
        <f t="shared" si="31"/>
        <v>22165.977359774071</v>
      </c>
      <c r="I208" s="115">
        <f t="shared" si="32"/>
        <v>18176.101435014738</v>
      </c>
      <c r="J208" s="118">
        <f t="shared" si="33"/>
        <v>22.191229169899998</v>
      </c>
      <c r="K208" s="102">
        <f t="shared" si="34"/>
        <v>22191.229169899998</v>
      </c>
      <c r="L208" s="103">
        <f t="shared" si="35"/>
        <v>18196.807919317998</v>
      </c>
      <c r="N208" s="176"/>
      <c r="O208" s="45">
        <v>1.81</v>
      </c>
      <c r="P208" s="153">
        <f t="shared" si="36"/>
        <v>19.116569529999996</v>
      </c>
      <c r="Q208" s="148">
        <f t="shared" si="37"/>
        <v>19116.569529999997</v>
      </c>
      <c r="R208" s="148">
        <f t="shared" si="38"/>
        <v>15675.587014599996</v>
      </c>
      <c r="S208" s="182"/>
      <c r="T208" s="45">
        <f t="shared" si="43"/>
        <v>1.8100000000000014</v>
      </c>
      <c r="U208" s="46">
        <f t="shared" si="39"/>
        <v>18176.101435014738</v>
      </c>
      <c r="V208" s="164">
        <f t="shared" si="40"/>
        <v>15675.587014599996</v>
      </c>
      <c r="W208" s="47">
        <f t="shared" si="41"/>
        <v>0.86242845148312663</v>
      </c>
      <c r="X208" s="176"/>
      <c r="Y208" s="48"/>
    </row>
    <row r="209" spans="1:25" ht="16.5" thickTop="1" thickBot="1" x14ac:dyDescent="0.3">
      <c r="A209" s="51"/>
      <c r="B209" s="51"/>
      <c r="C209">
        <f t="shared" si="42"/>
        <v>18.75372164087608</v>
      </c>
      <c r="D209" s="45">
        <v>1.82</v>
      </c>
      <c r="E209" s="129">
        <f xml:space="preserve"> E$10*(E$8/2)^2*(ACOS(1-D209/(E$8/2)) - (1-D209/(E$8/2))*SIN(ACOS(1-D209/(E$8/2))))</f>
        <v>19.740759621974821</v>
      </c>
      <c r="F209" s="136">
        <f>(PI()*E$12*D209^2*(1-(D209/(1.5*E$8))))</f>
        <v>2.5544976270651465</v>
      </c>
      <c r="G209" s="57">
        <f t="shared" si="30"/>
        <v>22.295257249039967</v>
      </c>
      <c r="H209" s="117">
        <f t="shared" si="31"/>
        <v>22295.257249039965</v>
      </c>
      <c r="I209" s="115">
        <f t="shared" si="32"/>
        <v>18282.110944212771</v>
      </c>
      <c r="J209" s="118">
        <f t="shared" si="33"/>
        <v>22.3190029752</v>
      </c>
      <c r="K209" s="102">
        <f t="shared" si="34"/>
        <v>22319.002975200001</v>
      </c>
      <c r="L209" s="103">
        <f t="shared" si="35"/>
        <v>18301.582439663998</v>
      </c>
      <c r="N209" s="176"/>
      <c r="O209" s="45">
        <v>1.82</v>
      </c>
      <c r="P209" s="153">
        <f t="shared" si="36"/>
        <v>19.225199439999997</v>
      </c>
      <c r="Q209" s="148">
        <f t="shared" si="37"/>
        <v>19225.199439999997</v>
      </c>
      <c r="R209" s="148">
        <f t="shared" si="38"/>
        <v>15764.663540799997</v>
      </c>
      <c r="S209" s="182"/>
      <c r="T209" s="45">
        <f t="shared" si="43"/>
        <v>1.8200000000000014</v>
      </c>
      <c r="U209" s="46">
        <f t="shared" si="39"/>
        <v>18282.110944212771</v>
      </c>
      <c r="V209" s="164">
        <f t="shared" si="40"/>
        <v>15764.663540799997</v>
      </c>
      <c r="W209" s="47">
        <f t="shared" si="41"/>
        <v>0.86229996026746158</v>
      </c>
      <c r="X209" s="176"/>
      <c r="Y209" s="48"/>
    </row>
    <row r="210" spans="1:25" ht="16.5" thickTop="1" thickBot="1" x14ac:dyDescent="0.3">
      <c r="A210" s="51"/>
      <c r="B210" s="51"/>
      <c r="C210">
        <f t="shared" si="42"/>
        <v>18.86198204564446</v>
      </c>
      <c r="D210" s="45">
        <v>1.83</v>
      </c>
      <c r="E210" s="129">
        <f xml:space="preserve"> E$10*(E$8/2)^2*(ACOS(1-D210/(E$8/2)) - (1-D210/(E$8/2))*SIN(ACOS(1-D210/(E$8/2))))</f>
        <v>19.85471794278364</v>
      </c>
      <c r="F210" s="136">
        <f>(PI()*E$12*D210^2*(1-(D210/(1.5*E$8))))</f>
        <v>2.5691385852582536</v>
      </c>
      <c r="G210" s="57">
        <f t="shared" si="30"/>
        <v>22.423856528041895</v>
      </c>
      <c r="H210" s="117">
        <f t="shared" si="31"/>
        <v>22423.856528041895</v>
      </c>
      <c r="I210" s="115">
        <f t="shared" si="32"/>
        <v>18387.562352994351</v>
      </c>
      <c r="J210" s="118">
        <f t="shared" si="33"/>
        <v>22.446021099299998</v>
      </c>
      <c r="K210" s="102">
        <f t="shared" si="34"/>
        <v>22446.021099299996</v>
      </c>
      <c r="L210" s="103">
        <f t="shared" si="35"/>
        <v>18405.737301425997</v>
      </c>
      <c r="N210" s="176"/>
      <c r="O210" s="45">
        <v>1.83</v>
      </c>
      <c r="P210" s="153">
        <f t="shared" si="36"/>
        <v>19.333239710000004</v>
      </c>
      <c r="Q210" s="148">
        <f t="shared" si="37"/>
        <v>19333.239710000005</v>
      </c>
      <c r="R210" s="148">
        <f t="shared" si="38"/>
        <v>15853.256562200004</v>
      </c>
      <c r="S210" s="182"/>
      <c r="T210" s="45">
        <f t="shared" si="43"/>
        <v>1.8300000000000014</v>
      </c>
      <c r="U210" s="46">
        <f t="shared" si="39"/>
        <v>18387.562352994351</v>
      </c>
      <c r="V210" s="164">
        <f t="shared" si="40"/>
        <v>15853.256562200004</v>
      </c>
      <c r="W210" s="47">
        <f t="shared" si="41"/>
        <v>0.86217282410021878</v>
      </c>
      <c r="X210" s="176"/>
      <c r="Y210" s="48"/>
    </row>
    <row r="211" spans="1:25" ht="16.5" thickTop="1" thickBot="1" x14ac:dyDescent="0.3">
      <c r="A211" s="51"/>
      <c r="B211" s="51"/>
      <c r="C211">
        <f t="shared" si="42"/>
        <v>18.969716851965316</v>
      </c>
      <c r="D211" s="45">
        <v>1.84</v>
      </c>
      <c r="E211" s="129">
        <f xml:space="preserve"> E$10*(E$8/2)^2*(ACOS(1-D211/(E$8/2)) - (1-D211/(E$8/2))*SIN(ACOS(1-D211/(E$8/2))))</f>
        <v>19.968123002068754</v>
      </c>
      <c r="F211" s="136">
        <f>(PI()*E$12*D211^2*(1-(D211/(1.5*E$8))))</f>
        <v>2.5836377279495366</v>
      </c>
      <c r="G211" s="57">
        <f t="shared" si="30"/>
        <v>22.551760730018291</v>
      </c>
      <c r="H211" s="117">
        <f t="shared" si="31"/>
        <v>22551.76073001829</v>
      </c>
      <c r="I211" s="115">
        <f t="shared" si="32"/>
        <v>18492.443798614997</v>
      </c>
      <c r="J211" s="118">
        <f t="shared" si="33"/>
        <v>22.572270425600003</v>
      </c>
      <c r="K211" s="102">
        <f t="shared" si="34"/>
        <v>22572.270425600003</v>
      </c>
      <c r="L211" s="103">
        <f t="shared" si="35"/>
        <v>18509.261748992001</v>
      </c>
      <c r="N211" s="176"/>
      <c r="O211" s="45">
        <v>1.84</v>
      </c>
      <c r="P211" s="153">
        <f t="shared" si="36"/>
        <v>19.440680319999998</v>
      </c>
      <c r="Q211" s="148">
        <f t="shared" si="37"/>
        <v>19440.680319999999</v>
      </c>
      <c r="R211" s="148">
        <f t="shared" si="38"/>
        <v>15941.357862399998</v>
      </c>
      <c r="S211" s="182"/>
      <c r="T211" s="45">
        <f t="shared" si="43"/>
        <v>1.8400000000000014</v>
      </c>
      <c r="U211" s="46">
        <f t="shared" si="39"/>
        <v>18492.443798614997</v>
      </c>
      <c r="V211" s="164">
        <f t="shared" si="40"/>
        <v>15941.357862399998</v>
      </c>
      <c r="W211" s="47">
        <f t="shared" si="41"/>
        <v>0.8620471169740116</v>
      </c>
      <c r="X211" s="176"/>
      <c r="Y211" s="48"/>
    </row>
    <row r="212" spans="1:25" ht="16.5" thickTop="1" thickBot="1" x14ac:dyDescent="0.3">
      <c r="A212" s="51"/>
      <c r="B212" s="51"/>
      <c r="C212">
        <f t="shared" si="42"/>
        <v>19.076914447126743</v>
      </c>
      <c r="D212" s="45">
        <v>1.85</v>
      </c>
      <c r="E212" s="129">
        <f xml:space="preserve"> E$10*(E$8/2)^2*(ACOS(1-D212/(E$8/2)) - (1-D212/(E$8/2))*SIN(ACOS(1-D212/(E$8/2))))</f>
        <v>20.080962575922886</v>
      </c>
      <c r="F212" s="136">
        <f>(PI()*E$12*D212^2*(1-(D212/(1.5*E$8))))</f>
        <v>2.5979926350792391</v>
      </c>
      <c r="G212" s="57">
        <f t="shared" si="30"/>
        <v>22.678955211002126</v>
      </c>
      <c r="H212" s="117">
        <f t="shared" si="31"/>
        <v>22678.955211002125</v>
      </c>
      <c r="I212" s="115">
        <f t="shared" si="32"/>
        <v>18596.743273021741</v>
      </c>
      <c r="J212" s="118">
        <f t="shared" si="33"/>
        <v>22.6977378375</v>
      </c>
      <c r="K212" s="102">
        <f t="shared" si="34"/>
        <v>22697.737837500001</v>
      </c>
      <c r="L212" s="103">
        <f t="shared" si="35"/>
        <v>18612.14502675</v>
      </c>
      <c r="N212" s="176"/>
      <c r="O212" s="45">
        <v>1.85</v>
      </c>
      <c r="P212" s="153">
        <f t="shared" si="36"/>
        <v>19.547511249999999</v>
      </c>
      <c r="Q212" s="148">
        <f t="shared" si="37"/>
        <v>19547.51125</v>
      </c>
      <c r="R212" s="148">
        <f t="shared" si="38"/>
        <v>16028.959224999999</v>
      </c>
      <c r="S212" s="182"/>
      <c r="T212" s="45">
        <f t="shared" si="43"/>
        <v>1.8500000000000014</v>
      </c>
      <c r="U212" s="46">
        <f t="shared" si="39"/>
        <v>18596.743273021741</v>
      </c>
      <c r="V212" s="164">
        <f t="shared" si="40"/>
        <v>16028.959224999999</v>
      </c>
      <c r="W212" s="47">
        <f t="shared" si="41"/>
        <v>0.86192291788278752</v>
      </c>
      <c r="X212" s="176"/>
      <c r="Y212" s="48"/>
    </row>
    <row r="213" spans="1:25" ht="16.5" thickTop="1" thickBot="1" x14ac:dyDescent="0.3">
      <c r="A213" s="51"/>
      <c r="B213" s="51"/>
      <c r="C213">
        <f t="shared" si="42"/>
        <v>19.183563042922152</v>
      </c>
      <c r="D213" s="45">
        <v>1.86</v>
      </c>
      <c r="E213" s="129">
        <f xml:space="preserve"> E$10*(E$8/2)^2*(ACOS(1-D213/(E$8/2)) - (1-D213/(E$8/2))*SIN(ACOS(1-D213/(E$8/2))))</f>
        <v>20.193224255707527</v>
      </c>
      <c r="F213" s="136">
        <f>(PI()*E$12*D213^2*(1-(D213/(1.5*E$8))))</f>
        <v>2.6122008865876012</v>
      </c>
      <c r="G213" s="57">
        <f t="shared" si="30"/>
        <v>22.805425142295128</v>
      </c>
      <c r="H213" s="117">
        <f t="shared" si="31"/>
        <v>22805.425142295127</v>
      </c>
      <c r="I213" s="115">
        <f t="shared" si="32"/>
        <v>18700.448616682002</v>
      </c>
      <c r="J213" s="118">
        <f t="shared" si="33"/>
        <v>22.822410218400002</v>
      </c>
      <c r="K213" s="102">
        <f t="shared" si="34"/>
        <v>22822.4102184</v>
      </c>
      <c r="L213" s="103">
        <f t="shared" si="35"/>
        <v>18714.376379088</v>
      </c>
      <c r="N213" s="176"/>
      <c r="O213" s="45">
        <v>1.86</v>
      </c>
      <c r="P213" s="153">
        <f t="shared" si="36"/>
        <v>19.653722479999999</v>
      </c>
      <c r="Q213" s="148">
        <f t="shared" si="37"/>
        <v>19653.72248</v>
      </c>
      <c r="R213" s="148">
        <f t="shared" si="38"/>
        <v>16116.0524336</v>
      </c>
      <c r="S213" s="182"/>
      <c r="T213" s="45">
        <f t="shared" si="43"/>
        <v>1.8600000000000014</v>
      </c>
      <c r="U213" s="46">
        <f t="shared" si="39"/>
        <v>18700.448616682002</v>
      </c>
      <c r="V213" s="164">
        <f t="shared" si="40"/>
        <v>16116.0524336</v>
      </c>
      <c r="W213" s="47">
        <f t="shared" si="41"/>
        <v>0.86180031099486276</v>
      </c>
      <c r="X213" s="176"/>
      <c r="Y213" s="48"/>
    </row>
    <row r="214" spans="1:25" ht="16.5" thickTop="1" thickBot="1" x14ac:dyDescent="0.3">
      <c r="A214" s="51"/>
      <c r="B214" s="51"/>
      <c r="C214">
        <f t="shared" si="42"/>
        <v>19.289650668126107</v>
      </c>
      <c r="D214" s="45">
        <v>1.87</v>
      </c>
      <c r="E214" s="129">
        <f xml:space="preserve"> E$10*(E$8/2)^2*(ACOS(1-D214/(E$8/2)) - (1-D214/(E$8/2))*SIN(ACOS(1-D214/(E$8/2))))</f>
        <v>20.304895440132746</v>
      </c>
      <c r="F214" s="136">
        <f>(PI()*E$12*D214^2*(1-(D214/(1.5*E$8))))</f>
        <v>2.6262600624148651</v>
      </c>
      <c r="G214" s="57">
        <f t="shared" si="30"/>
        <v>22.931155502547611</v>
      </c>
      <c r="H214" s="117">
        <f t="shared" si="31"/>
        <v>22931.155502547612</v>
      </c>
      <c r="I214" s="115">
        <f t="shared" si="32"/>
        <v>18803.547512089041</v>
      </c>
      <c r="J214" s="118">
        <f t="shared" si="33"/>
        <v>22.946274451699999</v>
      </c>
      <c r="K214" s="102">
        <f t="shared" si="34"/>
        <v>22946.274451699999</v>
      </c>
      <c r="L214" s="103">
        <f t="shared" si="35"/>
        <v>18815.945050393999</v>
      </c>
      <c r="N214" s="176"/>
      <c r="O214" s="45">
        <v>1.87</v>
      </c>
      <c r="P214" s="153">
        <f t="shared" si="36"/>
        <v>19.759303990000003</v>
      </c>
      <c r="Q214" s="148">
        <f t="shared" si="37"/>
        <v>19759.303990000004</v>
      </c>
      <c r="R214" s="148">
        <f t="shared" si="38"/>
        <v>16202.629271800002</v>
      </c>
      <c r="S214" s="182"/>
      <c r="T214" s="45">
        <f t="shared" si="43"/>
        <v>1.8700000000000014</v>
      </c>
      <c r="U214" s="46">
        <f t="shared" si="39"/>
        <v>18803.547512089041</v>
      </c>
      <c r="V214" s="164">
        <f t="shared" si="40"/>
        <v>16202.629271800002</v>
      </c>
      <c r="W214" s="47">
        <f t="shared" si="41"/>
        <v>0.86167938583839698</v>
      </c>
      <c r="X214" s="176"/>
      <c r="Y214" s="48"/>
    </row>
    <row r="215" spans="1:25" ht="16.5" thickTop="1" thickBot="1" x14ac:dyDescent="0.3">
      <c r="A215" s="51"/>
      <c r="B215" s="51"/>
      <c r="C215">
        <f t="shared" si="42"/>
        <v>19.395165160568268</v>
      </c>
      <c r="D215" s="45">
        <v>1.88</v>
      </c>
      <c r="E215" s="129">
        <f xml:space="preserve"> E$10*(E$8/2)^2*(ACOS(1-D215/(E$8/2)) - (1-D215/(E$8/2))*SIN(ACOS(1-D215/(E$8/2))))</f>
        <v>20.415963326913968</v>
      </c>
      <c r="F215" s="136">
        <f>(PI()*E$12*D215^2*(1-(D215/(1.5*E$8))))</f>
        <v>2.6401677425012733</v>
      </c>
      <c r="G215" s="57">
        <f t="shared" si="30"/>
        <v>23.05613106941524</v>
      </c>
      <c r="H215" s="117">
        <f t="shared" si="31"/>
        <v>23056.131069415242</v>
      </c>
      <c r="I215" s="115">
        <f t="shared" si="32"/>
        <v>18906.027476920495</v>
      </c>
      <c r="J215" s="118">
        <f t="shared" si="33"/>
        <v>23.069317420799997</v>
      </c>
      <c r="K215" s="102">
        <f t="shared" si="34"/>
        <v>23069.317420799998</v>
      </c>
      <c r="L215" s="103">
        <f t="shared" si="35"/>
        <v>18916.840285055998</v>
      </c>
      <c r="N215" s="176"/>
      <c r="O215" s="45">
        <v>1.88</v>
      </c>
      <c r="P215" s="153">
        <f t="shared" si="36"/>
        <v>19.864245759999999</v>
      </c>
      <c r="Q215" s="148">
        <f t="shared" si="37"/>
        <v>19864.245759999998</v>
      </c>
      <c r="R215" s="148">
        <f t="shared" si="38"/>
        <v>16288.681523199997</v>
      </c>
      <c r="S215" s="182"/>
      <c r="T215" s="45">
        <f t="shared" si="43"/>
        <v>1.8800000000000014</v>
      </c>
      <c r="U215" s="46">
        <f t="shared" si="39"/>
        <v>18906.027476920495</v>
      </c>
      <c r="V215" s="164">
        <f t="shared" si="40"/>
        <v>16288.681523199997</v>
      </c>
      <c r="W215" s="47">
        <f t="shared" si="41"/>
        <v>0.86156023750015076</v>
      </c>
      <c r="X215" s="176"/>
      <c r="Y215" s="48"/>
    </row>
    <row r="216" spans="1:25" ht="16.5" thickTop="1" thickBot="1" x14ac:dyDescent="0.3">
      <c r="A216" s="51"/>
      <c r="B216" s="51"/>
      <c r="C216">
        <f t="shared" si="42"/>
        <v>19.50009415877577</v>
      </c>
      <c r="D216" s="45">
        <v>1.89</v>
      </c>
      <c r="E216" s="129">
        <f xml:space="preserve"> E$10*(E$8/2)^2*(ACOS(1-D216/(E$8/2)) - (1-D216/(E$8/2))*SIN(ACOS(1-D216/(E$8/2))))</f>
        <v>20.526414903974494</v>
      </c>
      <c r="F216" s="136">
        <f>(PI()*E$12*D216^2*(1-(D216/(1.5*E$8))))</f>
        <v>2.6539215067870674</v>
      </c>
      <c r="G216" s="57">
        <f t="shared" si="30"/>
        <v>23.180336410761562</v>
      </c>
      <c r="H216" s="117">
        <f t="shared" si="31"/>
        <v>23180.336410761563</v>
      </c>
      <c r="I216" s="115">
        <f t="shared" si="32"/>
        <v>19007.875856824481</v>
      </c>
      <c r="J216" s="118">
        <f t="shared" si="33"/>
        <v>23.191526009099999</v>
      </c>
      <c r="K216" s="102">
        <f t="shared" si="34"/>
        <v>23191.526009099998</v>
      </c>
      <c r="L216" s="103">
        <f t="shared" si="35"/>
        <v>19017.051327461999</v>
      </c>
      <c r="N216" s="176"/>
      <c r="O216" s="45">
        <v>1.89</v>
      </c>
      <c r="P216" s="153">
        <f t="shared" si="36"/>
        <v>19.968537769999994</v>
      </c>
      <c r="Q216" s="148">
        <f t="shared" si="37"/>
        <v>19968.537769999995</v>
      </c>
      <c r="R216" s="148">
        <f t="shared" si="38"/>
        <v>16374.200971399996</v>
      </c>
      <c r="S216" s="182"/>
      <c r="T216" s="45">
        <f t="shared" si="43"/>
        <v>1.8900000000000015</v>
      </c>
      <c r="U216" s="46">
        <f t="shared" si="39"/>
        <v>19007.875856824481</v>
      </c>
      <c r="V216" s="164">
        <f t="shared" si="40"/>
        <v>16374.200971399996</v>
      </c>
      <c r="W216" s="47">
        <f t="shared" si="41"/>
        <v>0.861442966838459</v>
      </c>
      <c r="X216" s="176"/>
      <c r="Y216" s="48"/>
    </row>
    <row r="217" spans="1:25" ht="16.5" thickTop="1" thickBot="1" x14ac:dyDescent="0.3">
      <c r="A217" s="51"/>
      <c r="B217" s="51"/>
      <c r="C217">
        <f t="shared" si="42"/>
        <v>19.604425093151615</v>
      </c>
      <c r="D217" s="45">
        <v>1.9</v>
      </c>
      <c r="E217" s="129">
        <f xml:space="preserve"> E$10*(E$8/2)^2*(ACOS(1-D217/(E$8/2)) - (1-D217/(E$8/2))*SIN(ACOS(1-D217/(E$8/2))))</f>
        <v>20.636236940159595</v>
      </c>
      <c r="F217" s="136">
        <f>(PI()*E$12*D217^2*(1-(D217/(1.5*E$8))))</f>
        <v>2.6675189352124886</v>
      </c>
      <c r="G217" s="57">
        <f t="shared" si="30"/>
        <v>23.303755875372083</v>
      </c>
      <c r="H217" s="117">
        <f t="shared" si="31"/>
        <v>23303.755875372084</v>
      </c>
      <c r="I217" s="115">
        <f t="shared" si="32"/>
        <v>19109.079817805108</v>
      </c>
      <c r="J217" s="118">
        <f t="shared" si="33"/>
        <v>23.312887099999998</v>
      </c>
      <c r="K217" s="102">
        <f t="shared" si="34"/>
        <v>23312.887099999996</v>
      </c>
      <c r="L217" s="103">
        <f t="shared" si="35"/>
        <v>19116.567421999996</v>
      </c>
      <c r="N217" s="176"/>
      <c r="O217" s="45">
        <v>1.9</v>
      </c>
      <c r="P217" s="153">
        <f t="shared" si="36"/>
        <v>20.072169999999996</v>
      </c>
      <c r="Q217" s="148">
        <f t="shared" si="37"/>
        <v>20072.169999999995</v>
      </c>
      <c r="R217" s="148">
        <f t="shared" si="38"/>
        <v>16459.179399999994</v>
      </c>
      <c r="S217" s="182"/>
      <c r="T217" s="45">
        <f t="shared" si="43"/>
        <v>1.9000000000000015</v>
      </c>
      <c r="U217" s="46">
        <f t="shared" si="39"/>
        <v>19109.079817805108</v>
      </c>
      <c r="V217" s="164">
        <f t="shared" si="40"/>
        <v>16459.179399999994</v>
      </c>
      <c r="W217" s="47">
        <f t="shared" si="41"/>
        <v>0.86132768071144694</v>
      </c>
      <c r="X217" s="176"/>
      <c r="Y217" s="48"/>
    </row>
    <row r="218" spans="1:25" ht="16.5" thickTop="1" thickBot="1" x14ac:dyDescent="0.3">
      <c r="A218" s="51"/>
      <c r="B218" s="51"/>
      <c r="C218">
        <f t="shared" si="42"/>
        <v>19.70814517665389</v>
      </c>
      <c r="D218" s="45">
        <v>1.91</v>
      </c>
      <c r="E218" s="129">
        <f xml:space="preserve"> E$10*(E$8/2)^2*(ACOS(1-D218/(E$8/2)) - (1-D218/(E$8/2))*SIN(ACOS(1-D218/(E$8/2))))</f>
        <v>20.745415975425146</v>
      </c>
      <c r="F218" s="136">
        <f>(PI()*E$12*D218^2*(1-(D218/(1.5*E$8))))</f>
        <v>2.6809576077177808</v>
      </c>
      <c r="G218" s="57">
        <f t="shared" si="30"/>
        <v>23.426373583142926</v>
      </c>
      <c r="H218" s="117">
        <f t="shared" si="31"/>
        <v>23426.373583142926</v>
      </c>
      <c r="I218" s="115">
        <f t="shared" si="32"/>
        <v>19209.626338177197</v>
      </c>
      <c r="J218" s="118">
        <f t="shared" si="33"/>
        <v>23.433387576900003</v>
      </c>
      <c r="K218" s="102">
        <f t="shared" si="34"/>
        <v>23433.387576900004</v>
      </c>
      <c r="L218" s="103">
        <f t="shared" si="35"/>
        <v>19215.377813058003</v>
      </c>
      <c r="N218" s="176"/>
      <c r="O218" s="45">
        <v>1.91</v>
      </c>
      <c r="P218" s="153">
        <f t="shared" si="36"/>
        <v>20.175132429999998</v>
      </c>
      <c r="Q218" s="148">
        <f t="shared" si="37"/>
        <v>20175.132429999998</v>
      </c>
      <c r="R218" s="148">
        <f t="shared" si="38"/>
        <v>16543.608592599998</v>
      </c>
      <c r="S218" s="182"/>
      <c r="T218" s="45">
        <f t="shared" si="43"/>
        <v>1.9100000000000015</v>
      </c>
      <c r="U218" s="46">
        <f t="shared" si="39"/>
        <v>19209.626338177197</v>
      </c>
      <c r="V218" s="164">
        <f t="shared" si="40"/>
        <v>16543.608592599998</v>
      </c>
      <c r="W218" s="47">
        <f t="shared" si="41"/>
        <v>0.86121449222160262</v>
      </c>
      <c r="X218" s="176"/>
      <c r="Y218" s="48"/>
    </row>
    <row r="219" spans="1:25" ht="16.5" thickTop="1" thickBot="1" x14ac:dyDescent="0.3">
      <c r="A219" s="51"/>
      <c r="B219" s="51"/>
      <c r="C219">
        <f t="shared" si="42"/>
        <v>19.811241394936964</v>
      </c>
      <c r="D219" s="45">
        <v>1.92</v>
      </c>
      <c r="E219" s="129">
        <f xml:space="preserve"> E$10*(E$8/2)^2*(ACOS(1-D219/(E$8/2)) - (1-D219/(E$8/2))*SIN(ACOS(1-D219/(E$8/2))))</f>
        <v>20.853938310459963</v>
      </c>
      <c r="F219" s="136">
        <f>(PI()*E$12*D219^2*(1-(D219/(1.5*E$8))))</f>
        <v>2.6942351042431838</v>
      </c>
      <c r="G219" s="57">
        <f t="shared" si="30"/>
        <v>23.548173414703147</v>
      </c>
      <c r="H219" s="117">
        <f t="shared" si="31"/>
        <v>23548.173414703146</v>
      </c>
      <c r="I219" s="115">
        <f t="shared" si="32"/>
        <v>19309.502200056577</v>
      </c>
      <c r="J219" s="118">
        <f t="shared" si="33"/>
        <v>23.553014323199996</v>
      </c>
      <c r="K219" s="102">
        <f t="shared" si="34"/>
        <v>23553.014323199997</v>
      </c>
      <c r="L219" s="103">
        <f t="shared" si="35"/>
        <v>19313.471745023995</v>
      </c>
      <c r="N219" s="176"/>
      <c r="O219" s="45">
        <v>1.92</v>
      </c>
      <c r="P219" s="153">
        <f t="shared" si="36"/>
        <v>20.277415039999998</v>
      </c>
      <c r="Q219" s="148">
        <f t="shared" si="37"/>
        <v>20277.415039999996</v>
      </c>
      <c r="R219" s="148">
        <f t="shared" si="38"/>
        <v>16627.480332799994</v>
      </c>
      <c r="S219" s="182"/>
      <c r="T219" s="45">
        <f t="shared" si="43"/>
        <v>1.9200000000000015</v>
      </c>
      <c r="U219" s="46">
        <f t="shared" si="39"/>
        <v>19309.502200056577</v>
      </c>
      <c r="V219" s="164">
        <f t="shared" si="40"/>
        <v>16627.480332799994</v>
      </c>
      <c r="W219" s="47">
        <f t="shared" si="41"/>
        <v>0.86110352097793985</v>
      </c>
      <c r="X219" s="176"/>
      <c r="Y219" s="48"/>
    </row>
    <row r="220" spans="1:25" ht="16.5" thickTop="1" thickBot="1" x14ac:dyDescent="0.3">
      <c r="A220" s="51"/>
      <c r="B220" s="51"/>
      <c r="C220">
        <f t="shared" si="42"/>
        <v>19.913700495912533</v>
      </c>
      <c r="D220" s="67">
        <v>1.93</v>
      </c>
      <c r="E220" s="129">
        <f xml:space="preserve"> E$10*(E$8/2)^2*(ACOS(1-D220/(E$8/2)) - (1-D220/(E$8/2))*SIN(ACOS(1-D220/(E$8/2))))</f>
        <v>20.961789995697401</v>
      </c>
      <c r="F220" s="136">
        <f>(PI()*E$12*D220^2*(1-(D220/(1.5*E$8))))</f>
        <v>2.707349004728941</v>
      </c>
      <c r="G220" s="57">
        <f t="shared" ref="G220:G277" si="44">F220+E220</f>
        <v>23.669139000426341</v>
      </c>
      <c r="H220" s="117">
        <f t="shared" ref="H220:H277" si="45">G220*1000</f>
        <v>23669.139000426341</v>
      </c>
      <c r="I220" s="115">
        <f t="shared" ref="I220:I277" si="46">H220*$D$17</f>
        <v>19408.693980349599</v>
      </c>
      <c r="J220" s="118">
        <f t="shared" ref="J220:J276" si="47">-2.1861*(D220)^3+8.1577*(D220)^2+4.7695*(D220)-0.204</f>
        <v>23.671754222300002</v>
      </c>
      <c r="K220" s="102">
        <f t="shared" ref="K220:K277" si="48">J220*1000</f>
        <v>23671.754222300002</v>
      </c>
      <c r="L220" s="103">
        <f t="shared" ref="L220:L277" si="49">K220*$D$17</f>
        <v>19410.838462285999</v>
      </c>
      <c r="N220" s="176"/>
      <c r="O220" s="45">
        <v>1.93</v>
      </c>
      <c r="P220" s="153">
        <f t="shared" ref="P220:P277" si="50">-1.67*(O220)^3+6.17*(O220)^2+4.97*(O220)-0.19</f>
        <v>20.379007810000001</v>
      </c>
      <c r="Q220" s="148">
        <f t="shared" ref="Q220:Q277" si="51">P220*1000</f>
        <v>20379.007809999999</v>
      </c>
      <c r="R220" s="148">
        <f t="shared" ref="R220:R277" si="52">Q220*$D$17</f>
        <v>16710.7864042</v>
      </c>
      <c r="S220" s="182"/>
      <c r="T220" s="45">
        <f t="shared" si="43"/>
        <v>1.9300000000000015</v>
      </c>
      <c r="U220" s="46">
        <f t="shared" ref="U220:U277" si="53">I220</f>
        <v>19408.693980349599</v>
      </c>
      <c r="V220" s="164">
        <f t="shared" ref="V220:V277" si="54">R220</f>
        <v>16710.7864042</v>
      </c>
      <c r="W220" s="47">
        <f t="shared" ref="W220:W277" si="55">V220/U220</f>
        <v>0.86099489337710688</v>
      </c>
      <c r="X220" s="176"/>
      <c r="Y220" s="48"/>
    </row>
    <row r="221" spans="1:25" ht="16.5" thickTop="1" thickBot="1" x14ac:dyDescent="0.3">
      <c r="A221" s="51"/>
      <c r="B221" s="51"/>
      <c r="C221">
        <f t="shared" ref="C221:C275" si="56">E221-(E221*C$25)/100</f>
        <v>20.015508978683801</v>
      </c>
      <c r="D221" s="67">
        <v>1.94</v>
      </c>
      <c r="E221" s="129">
        <f xml:space="preserve"> E$10*(E$8/2)^2*(ACOS(1-D221/(E$8/2)) - (1-D221/(E$8/2))*SIN(ACOS(1-D221/(E$8/2))))</f>
        <v>21.068956819667161</v>
      </c>
      <c r="F221" s="136">
        <f>(PI()*E$12*D221^2*(1-(D221/(1.5*E$8))))</f>
        <v>2.7202968891152937</v>
      </c>
      <c r="G221" s="57">
        <f t="shared" si="44"/>
        <v>23.789253708782454</v>
      </c>
      <c r="H221" s="117">
        <f t="shared" si="45"/>
        <v>23789.253708782453</v>
      </c>
      <c r="I221" s="115">
        <f t="shared" si="46"/>
        <v>19507.188041201611</v>
      </c>
      <c r="J221" s="118">
        <f t="shared" si="47"/>
        <v>23.789594157599996</v>
      </c>
      <c r="K221" s="102">
        <f t="shared" si="48"/>
        <v>23789.594157599997</v>
      </c>
      <c r="L221" s="103">
        <f t="shared" si="49"/>
        <v>19507.467209231996</v>
      </c>
      <c r="N221" s="176"/>
      <c r="O221" s="45">
        <v>1.94</v>
      </c>
      <c r="P221" s="153">
        <f t="shared" si="50"/>
        <v>20.479900719999996</v>
      </c>
      <c r="Q221" s="148">
        <f t="shared" si="51"/>
        <v>20479.900719999998</v>
      </c>
      <c r="R221" s="148">
        <f t="shared" si="52"/>
        <v>16793.518590399995</v>
      </c>
      <c r="S221" s="179"/>
      <c r="T221" s="45">
        <f t="shared" ref="T221:T277" si="57">T220+0.01</f>
        <v>1.9400000000000015</v>
      </c>
      <c r="U221" s="46">
        <f t="shared" si="53"/>
        <v>19507.188041201611</v>
      </c>
      <c r="V221" s="164">
        <f t="shared" si="54"/>
        <v>16793.518590399995</v>
      </c>
      <c r="W221" s="47">
        <f t="shared" si="55"/>
        <v>0.86088874290492268</v>
      </c>
      <c r="X221" s="176"/>
      <c r="Y221" s="48"/>
    </row>
    <row r="222" spans="1:25" ht="16.5" thickTop="1" thickBot="1" x14ac:dyDescent="0.3">
      <c r="A222" s="51"/>
      <c r="B222" s="51"/>
      <c r="C222">
        <f t="shared" si="56"/>
        <v>20.116653081802021</v>
      </c>
      <c r="D222" s="67">
        <v>1.95</v>
      </c>
      <c r="E222" s="129">
        <f xml:space="preserve"> E$10*(E$8/2)^2*(ACOS(1-D222/(E$8/2)) - (1-D222/(E$8/2))*SIN(ACOS(1-D222/(E$8/2))))</f>
        <v>21.175424296633707</v>
      </c>
      <c r="F222" s="136">
        <f>(PI()*E$12*D222^2*(1-(D222/(1.5*E$8))))</f>
        <v>2.7330763373424833</v>
      </c>
      <c r="G222" s="57">
        <f t="shared" si="44"/>
        <v>23.908500633976189</v>
      </c>
      <c r="H222" s="117">
        <f t="shared" si="45"/>
        <v>23908.500633976189</v>
      </c>
      <c r="I222" s="115">
        <f t="shared" si="46"/>
        <v>19604.970519860475</v>
      </c>
      <c r="J222" s="118">
        <f t="shared" si="47"/>
        <v>23.906521012499997</v>
      </c>
      <c r="K222" s="102">
        <f t="shared" si="48"/>
        <v>23906.521012499998</v>
      </c>
      <c r="L222" s="103">
        <f t="shared" si="49"/>
        <v>19603.347230249998</v>
      </c>
      <c r="N222" s="176"/>
      <c r="O222" s="45">
        <v>1.95</v>
      </c>
      <c r="P222" s="153">
        <f t="shared" si="50"/>
        <v>20.580083749999996</v>
      </c>
      <c r="Q222" s="148">
        <f t="shared" si="51"/>
        <v>20580.083749999998</v>
      </c>
      <c r="R222" s="148">
        <f t="shared" si="52"/>
        <v>16875.668674999997</v>
      </c>
      <c r="S222" s="179"/>
      <c r="T222" s="45">
        <f t="shared" si="57"/>
        <v>1.9500000000000015</v>
      </c>
      <c r="U222" s="46">
        <f t="shared" si="53"/>
        <v>19604.970519860475</v>
      </c>
      <c r="V222" s="164">
        <f t="shared" si="54"/>
        <v>16875.668674999997</v>
      </c>
      <c r="W222" s="47">
        <f t="shared" si="55"/>
        <v>0.8607852104599899</v>
      </c>
      <c r="X222" s="176"/>
      <c r="Y222" s="48"/>
    </row>
    <row r="223" spans="1:25" ht="16.5" thickTop="1" thickBot="1" x14ac:dyDescent="0.3">
      <c r="A223" s="51"/>
      <c r="B223" s="51"/>
      <c r="C223">
        <f t="shared" si="56"/>
        <v>20.217118770788844</v>
      </c>
      <c r="D223" s="67">
        <v>1.96</v>
      </c>
      <c r="E223" s="129">
        <f xml:space="preserve"> E$10*(E$8/2)^2*(ACOS(1-D223/(E$8/2)) - (1-D223/(E$8/2))*SIN(ACOS(1-D223/(E$8/2))))</f>
        <v>21.281177653461942</v>
      </c>
      <c r="F223" s="136">
        <f>(PI()*E$12*D223^2*(1-(D223/(1.5*E$8))))</f>
        <v>2.745684929350753</v>
      </c>
      <c r="G223" s="57">
        <f t="shared" si="44"/>
        <v>24.026862582812694</v>
      </c>
      <c r="H223" s="117">
        <f t="shared" si="45"/>
        <v>24026.862582812693</v>
      </c>
      <c r="I223" s="115">
        <f t="shared" si="46"/>
        <v>19702.027317906406</v>
      </c>
      <c r="J223" s="118">
        <f t="shared" si="47"/>
        <v>24.022521670399996</v>
      </c>
      <c r="K223" s="102">
        <f t="shared" si="48"/>
        <v>24022.521670399998</v>
      </c>
      <c r="L223" s="103">
        <f t="shared" si="49"/>
        <v>19698.467769727999</v>
      </c>
      <c r="N223" s="176"/>
      <c r="O223" s="45">
        <v>1.96</v>
      </c>
      <c r="P223" s="153">
        <f t="shared" si="50"/>
        <v>20.679546879999993</v>
      </c>
      <c r="Q223" s="148">
        <f t="shared" si="51"/>
        <v>20679.546879999994</v>
      </c>
      <c r="R223" s="148">
        <f t="shared" si="52"/>
        <v>16957.228441599993</v>
      </c>
      <c r="S223" s="179"/>
      <c r="T223" s="45">
        <f t="shared" si="57"/>
        <v>1.9600000000000015</v>
      </c>
      <c r="U223" s="46">
        <f t="shared" si="53"/>
        <v>19702.027317906406</v>
      </c>
      <c r="V223" s="164">
        <f t="shared" si="54"/>
        <v>16957.228441599993</v>
      </c>
      <c r="W223" s="47">
        <f t="shared" si="55"/>
        <v>0.8606844447011921</v>
      </c>
      <c r="X223" s="176"/>
      <c r="Y223" s="48"/>
    </row>
    <row r="224" spans="1:25" ht="16.5" thickTop="1" thickBot="1" x14ac:dyDescent="0.3">
      <c r="A224" s="51"/>
      <c r="B224" s="51"/>
      <c r="C224">
        <f t="shared" si="56"/>
        <v>20.316891724862764</v>
      </c>
      <c r="D224" s="67">
        <v>1.97</v>
      </c>
      <c r="E224" s="129">
        <f xml:space="preserve"> E$10*(E$8/2)^2*(ACOS(1-D224/(E$8/2)) - (1-D224/(E$8/2))*SIN(ACOS(1-D224/(E$8/2))))</f>
        <v>21.386201815645016</v>
      </c>
      <c r="F224" s="136">
        <f>(PI()*E$12*D224^2*(1-(D224/(1.5*E$8))))</f>
        <v>2.7581202450803435</v>
      </c>
      <c r="G224" s="57">
        <f t="shared" si="44"/>
        <v>24.144322060725358</v>
      </c>
      <c r="H224" s="117">
        <f t="shared" si="45"/>
        <v>24144.322060725357</v>
      </c>
      <c r="I224" s="115">
        <f t="shared" si="46"/>
        <v>19798.344089794791</v>
      </c>
      <c r="J224" s="118">
        <f t="shared" si="47"/>
        <v>24.137583014699999</v>
      </c>
      <c r="K224" s="102">
        <f t="shared" si="48"/>
        <v>24137.583014699998</v>
      </c>
      <c r="L224" s="103">
        <f t="shared" si="49"/>
        <v>19792.818072053997</v>
      </c>
      <c r="N224" s="176"/>
      <c r="O224" s="45">
        <v>1.97</v>
      </c>
      <c r="P224" s="153">
        <f t="shared" si="50"/>
        <v>20.778280089999999</v>
      </c>
      <c r="Q224" s="148">
        <f t="shared" si="51"/>
        <v>20778.28009</v>
      </c>
      <c r="R224" s="148">
        <f t="shared" si="52"/>
        <v>17038.1896738</v>
      </c>
      <c r="S224" s="179"/>
      <c r="T224" s="45">
        <f t="shared" si="57"/>
        <v>1.9700000000000015</v>
      </c>
      <c r="U224" s="46">
        <f t="shared" si="53"/>
        <v>19798.344089794791</v>
      </c>
      <c r="V224" s="164">
        <f t="shared" si="54"/>
        <v>17038.1896738</v>
      </c>
      <c r="W224" s="47">
        <f t="shared" si="55"/>
        <v>0.86058660242108154</v>
      </c>
      <c r="X224" s="176"/>
      <c r="Y224" s="48"/>
    </row>
    <row r="225" spans="1:25" ht="16.5" thickTop="1" thickBot="1" x14ac:dyDescent="0.3">
      <c r="A225" s="51"/>
      <c r="B225" s="51"/>
      <c r="C225">
        <f t="shared" si="56"/>
        <v>20.415957322800931</v>
      </c>
      <c r="D225" s="67">
        <v>1.98</v>
      </c>
      <c r="E225" s="129">
        <f xml:space="preserve"> E$10*(E$8/2)^2*(ACOS(1-D225/(E$8/2)) - (1-D225/(E$8/2))*SIN(ACOS(1-D225/(E$8/2))))</f>
        <v>21.490481392422033</v>
      </c>
      <c r="F225" s="136">
        <f>(PI()*E$12*D225^2*(1-(D225/(1.5*E$8))))</f>
        <v>2.7703798644714976</v>
      </c>
      <c r="G225" s="57">
        <f t="shared" si="44"/>
        <v>24.260861256893531</v>
      </c>
      <c r="H225" s="117">
        <f t="shared" si="45"/>
        <v>24260.861256893531</v>
      </c>
      <c r="I225" s="115">
        <f t="shared" si="46"/>
        <v>19893.906230652694</v>
      </c>
      <c r="J225" s="118">
        <f t="shared" si="47"/>
        <v>24.2516919288</v>
      </c>
      <c r="K225" s="102">
        <f t="shared" si="48"/>
        <v>24251.691928799999</v>
      </c>
      <c r="L225" s="103">
        <f t="shared" si="49"/>
        <v>19886.387381615998</v>
      </c>
      <c r="N225" s="176"/>
      <c r="O225" s="45">
        <v>1.98</v>
      </c>
      <c r="P225" s="153">
        <f t="shared" si="50"/>
        <v>20.876273360000003</v>
      </c>
      <c r="Q225" s="148">
        <f t="shared" si="51"/>
        <v>20876.273360000003</v>
      </c>
      <c r="R225" s="148">
        <f t="shared" si="52"/>
        <v>17118.544155200001</v>
      </c>
      <c r="S225" s="179"/>
      <c r="T225" s="45">
        <f t="shared" si="57"/>
        <v>1.9800000000000015</v>
      </c>
      <c r="U225" s="46">
        <f t="shared" si="53"/>
        <v>19893.906230652694</v>
      </c>
      <c r="V225" s="164">
        <f t="shared" si="54"/>
        <v>17118.544155200001</v>
      </c>
      <c r="W225" s="47">
        <f t="shared" si="55"/>
        <v>0.86049184894737307</v>
      </c>
      <c r="X225" s="176"/>
      <c r="Y225" s="48"/>
    </row>
    <row r="226" spans="1:25" ht="16.5" thickTop="1" thickBot="1" x14ac:dyDescent="0.3">
      <c r="A226" s="51"/>
      <c r="B226" s="51"/>
      <c r="C226">
        <f t="shared" si="56"/>
        <v>20.514300627860589</v>
      </c>
      <c r="D226" s="67">
        <v>1.99</v>
      </c>
      <c r="E226" s="129">
        <f xml:space="preserve"> E$10*(E$8/2)^2*(ACOS(1-D226/(E$8/2)) - (1-D226/(E$8/2))*SIN(ACOS(1-D226/(E$8/2))))</f>
        <v>21.594000660905884</v>
      </c>
      <c r="F226" s="136">
        <f>(PI()*E$12*D226^2*(1-(D226/(1.5*E$8))))</f>
        <v>2.7824613674644563</v>
      </c>
      <c r="G226" s="57">
        <f t="shared" si="44"/>
        <v>24.376462028370341</v>
      </c>
      <c r="H226" s="117">
        <f t="shared" si="45"/>
        <v>24376.462028370341</v>
      </c>
      <c r="I226" s="115">
        <f t="shared" si="46"/>
        <v>19988.698863263679</v>
      </c>
      <c r="J226" s="118">
        <f t="shared" si="47"/>
        <v>24.364835296099997</v>
      </c>
      <c r="K226" s="102">
        <f t="shared" si="48"/>
        <v>24364.835296099998</v>
      </c>
      <c r="L226" s="103">
        <f t="shared" si="49"/>
        <v>19979.164942801999</v>
      </c>
      <c r="N226" s="176"/>
      <c r="O226" s="45">
        <v>1.99</v>
      </c>
      <c r="P226" s="153">
        <f t="shared" si="50"/>
        <v>20.973516669999999</v>
      </c>
      <c r="Q226" s="148">
        <f t="shared" si="51"/>
        <v>20973.516669999997</v>
      </c>
      <c r="R226" s="148">
        <f t="shared" si="52"/>
        <v>17198.283669399996</v>
      </c>
      <c r="S226" s="179"/>
      <c r="T226" s="45">
        <f t="shared" si="57"/>
        <v>1.9900000000000015</v>
      </c>
      <c r="U226" s="46">
        <f t="shared" si="53"/>
        <v>19988.698863263679</v>
      </c>
      <c r="V226" s="164">
        <f t="shared" si="54"/>
        <v>17198.283669399996</v>
      </c>
      <c r="W226" s="47">
        <f t="shared" si="55"/>
        <v>0.86040035857501163</v>
      </c>
      <c r="X226" s="176"/>
      <c r="Y226" s="48"/>
    </row>
    <row r="227" spans="1:25" ht="16.5" thickTop="1" thickBot="1" x14ac:dyDescent="0.3">
      <c r="A227" s="51"/>
      <c r="B227" s="51"/>
      <c r="C227">
        <f t="shared" si="56"/>
        <v>20.611906371676021</v>
      </c>
      <c r="D227" s="67">
        <v>2</v>
      </c>
      <c r="E227" s="129">
        <f xml:space="preserve"> E$10*(E$8/2)^2*(ACOS(1-D227/(E$8/2)) - (1-D227/(E$8/2))*SIN(ACOS(1-D227/(E$8/2))))</f>
        <v>21.696743549132652</v>
      </c>
      <c r="F227" s="136">
        <f>(PI()*E$12*D227^2*(1-(D227/(1.5*E$8))))</f>
        <v>2.7943623339994619</v>
      </c>
      <c r="G227" s="57">
        <f t="shared" si="44"/>
        <v>24.491105883132114</v>
      </c>
      <c r="H227" s="117">
        <f t="shared" si="45"/>
        <v>24491.105883132113</v>
      </c>
      <c r="I227" s="115">
        <f t="shared" si="46"/>
        <v>20082.70682416833</v>
      </c>
      <c r="J227" s="118">
        <f t="shared" si="47"/>
        <v>24.476999999999997</v>
      </c>
      <c r="K227" s="102">
        <f t="shared" si="48"/>
        <v>24476.999999999996</v>
      </c>
      <c r="L227" s="103">
        <f t="shared" si="49"/>
        <v>20071.139999999996</v>
      </c>
      <c r="N227" s="176"/>
      <c r="O227" s="45">
        <v>2</v>
      </c>
      <c r="P227" s="153">
        <f t="shared" si="50"/>
        <v>21.069999999999997</v>
      </c>
      <c r="Q227" s="148">
        <f t="shared" si="51"/>
        <v>21069.999999999996</v>
      </c>
      <c r="R227" s="148">
        <f t="shared" si="52"/>
        <v>17277.399999999994</v>
      </c>
      <c r="S227" s="179"/>
      <c r="T227" s="45">
        <f t="shared" si="57"/>
        <v>2.0000000000000013</v>
      </c>
      <c r="U227" s="46">
        <f t="shared" si="53"/>
        <v>20082.70682416833</v>
      </c>
      <c r="V227" s="164">
        <f t="shared" si="54"/>
        <v>17277.399999999994</v>
      </c>
      <c r="W227" s="47">
        <f t="shared" si="55"/>
        <v>0.8603123150315416</v>
      </c>
      <c r="X227" s="176"/>
      <c r="Y227" s="48"/>
    </row>
    <row r="228" spans="1:25" ht="16.5" thickTop="1" thickBot="1" x14ac:dyDescent="0.3">
      <c r="A228" s="51"/>
      <c r="B228" s="51"/>
      <c r="C228">
        <f t="shared" si="56"/>
        <v>20.708758937037377</v>
      </c>
      <c r="D228" s="67">
        <v>2.0099999999999998</v>
      </c>
      <c r="E228" s="129">
        <f xml:space="preserve"> E$10*(E$8/2)^2*(ACOS(1-D228/(E$8/2)) - (1-D228/(E$8/2))*SIN(ACOS(1-D228/(E$8/2))))</f>
        <v>21.798693617934081</v>
      </c>
      <c r="F228" s="136">
        <f>(PI()*E$12*D228^2*(1-(D228/(1.5*E$8))))</f>
        <v>2.8060803440167565</v>
      </c>
      <c r="G228" s="57">
        <f t="shared" si="44"/>
        <v>24.604773961950837</v>
      </c>
      <c r="H228" s="117">
        <f t="shared" si="45"/>
        <v>24604.773961950836</v>
      </c>
      <c r="I228" s="115">
        <f t="shared" si="46"/>
        <v>20175.914648799684</v>
      </c>
      <c r="J228" s="118">
        <f t="shared" si="47"/>
        <v>24.588172923899997</v>
      </c>
      <c r="K228" s="102">
        <f t="shared" si="48"/>
        <v>24588.172923899998</v>
      </c>
      <c r="L228" s="103">
        <f t="shared" si="49"/>
        <v>20162.301797597996</v>
      </c>
      <c r="N228" s="176"/>
      <c r="O228" s="45">
        <v>2.0099999999999998</v>
      </c>
      <c r="P228" s="153">
        <f t="shared" si="50"/>
        <v>21.165713329999992</v>
      </c>
      <c r="Q228" s="148">
        <f t="shared" si="51"/>
        <v>21165.713329999991</v>
      </c>
      <c r="R228" s="148">
        <f t="shared" si="52"/>
        <v>17355.88493059999</v>
      </c>
      <c r="S228" s="179"/>
      <c r="T228" s="45">
        <f t="shared" si="57"/>
        <v>2.0100000000000011</v>
      </c>
      <c r="U228" s="46">
        <f t="shared" si="53"/>
        <v>20175.914648799684</v>
      </c>
      <c r="V228" s="164">
        <f t="shared" si="54"/>
        <v>17355.88493059999</v>
      </c>
      <c r="W228" s="47">
        <f t="shared" si="55"/>
        <v>0.86022791197882742</v>
      </c>
      <c r="X228" s="176"/>
      <c r="Y228" s="48"/>
    </row>
    <row r="229" spans="1:25" ht="16.5" thickTop="1" thickBot="1" x14ac:dyDescent="0.3">
      <c r="A229" s="51"/>
      <c r="B229" s="51"/>
      <c r="C229">
        <f t="shared" si="56"/>
        <v>20.804842339447475</v>
      </c>
      <c r="D229" s="67">
        <v>2.02</v>
      </c>
      <c r="E229" s="129">
        <f xml:space="preserve"> E$10*(E$8/2)^2*(ACOS(1-D229/(E$8/2)) - (1-D229/(E$8/2))*SIN(ACOS(1-D229/(E$8/2))))</f>
        <v>21.899834041523658</v>
      </c>
      <c r="F229" s="136">
        <f>(PI()*E$12*D229^2*(1-(D229/(1.5*E$8))))</f>
        <v>2.8176129774565828</v>
      </c>
      <c r="G229" s="57">
        <f t="shared" si="44"/>
        <v>24.717447018980241</v>
      </c>
      <c r="H229" s="117">
        <f t="shared" si="45"/>
        <v>24717.447018980241</v>
      </c>
      <c r="I229" s="115">
        <f t="shared" si="46"/>
        <v>20268.306555563795</v>
      </c>
      <c r="J229" s="118">
        <f t="shared" si="47"/>
        <v>24.698340951199999</v>
      </c>
      <c r="K229" s="102">
        <f t="shared" si="48"/>
        <v>24698.3409512</v>
      </c>
      <c r="L229" s="103">
        <f t="shared" si="49"/>
        <v>20252.639579983999</v>
      </c>
      <c r="N229" s="176"/>
      <c r="O229" s="45">
        <v>2.02</v>
      </c>
      <c r="P229" s="153">
        <f t="shared" si="50"/>
        <v>21.260646640000001</v>
      </c>
      <c r="Q229" s="148">
        <f t="shared" si="51"/>
        <v>21260.646640000003</v>
      </c>
      <c r="R229" s="148">
        <f t="shared" si="52"/>
        <v>17433.730244800001</v>
      </c>
      <c r="S229" s="179"/>
      <c r="T229" s="45">
        <f t="shared" si="57"/>
        <v>2.0200000000000009</v>
      </c>
      <c r="U229" s="46">
        <f t="shared" si="53"/>
        <v>20268.306555563795</v>
      </c>
      <c r="V229" s="164">
        <f t="shared" si="54"/>
        <v>17433.730244800001</v>
      </c>
      <c r="W229" s="47">
        <f t="shared" si="55"/>
        <v>0.86014735355452365</v>
      </c>
      <c r="X229" s="176"/>
      <c r="Y229" s="48"/>
    </row>
    <row r="230" spans="1:25" ht="16.5" thickTop="1" thickBot="1" x14ac:dyDescent="0.3">
      <c r="A230" s="51"/>
      <c r="B230" s="51"/>
      <c r="C230">
        <f t="shared" si="56"/>
        <v>20.900140207340051</v>
      </c>
      <c r="D230" s="67">
        <v>2.0299999999999998</v>
      </c>
      <c r="E230" s="129">
        <f xml:space="preserve"> E$10*(E$8/2)^2*(ACOS(1-D230/(E$8/2)) - (1-D230/(E$8/2))*SIN(ACOS(1-D230/(E$8/2))))</f>
        <v>22.000147586673737</v>
      </c>
      <c r="F230" s="136">
        <f>(PI()*E$12*D230^2*(1-(D230/(1.5*E$8))))</f>
        <v>2.8289578142591809</v>
      </c>
      <c r="G230" s="57">
        <f t="shared" si="44"/>
        <v>24.829105400932917</v>
      </c>
      <c r="H230" s="117">
        <f t="shared" si="45"/>
        <v>24829.105400932916</v>
      </c>
      <c r="I230" s="115">
        <f t="shared" si="46"/>
        <v>20359.866428764992</v>
      </c>
      <c r="J230" s="118">
        <f t="shared" si="47"/>
        <v>24.807490965299991</v>
      </c>
      <c r="K230" s="102">
        <f t="shared" si="48"/>
        <v>24807.490965299992</v>
      </c>
      <c r="L230" s="103">
        <f t="shared" si="49"/>
        <v>20342.142591545991</v>
      </c>
      <c r="N230" s="176"/>
      <c r="O230" s="45">
        <v>2.0299999999999998</v>
      </c>
      <c r="P230" s="153">
        <f t="shared" si="50"/>
        <v>21.354789909999997</v>
      </c>
      <c r="Q230" s="148">
        <f t="shared" si="51"/>
        <v>21354.789909999996</v>
      </c>
      <c r="R230" s="148">
        <f t="shared" si="52"/>
        <v>17510.927726199996</v>
      </c>
      <c r="S230" s="179"/>
      <c r="T230" s="45">
        <f t="shared" si="57"/>
        <v>2.0300000000000007</v>
      </c>
      <c r="U230" s="46">
        <f t="shared" si="53"/>
        <v>20359.866428764992</v>
      </c>
      <c r="V230" s="164">
        <f t="shared" si="54"/>
        <v>17510.927726199996</v>
      </c>
      <c r="W230" s="47">
        <f t="shared" si="55"/>
        <v>0.86007085495708679</v>
      </c>
      <c r="X230" s="176"/>
      <c r="Y230" s="48"/>
    </row>
    <row r="231" spans="1:25" ht="16.5" thickTop="1" thickBot="1" x14ac:dyDescent="0.3">
      <c r="A231" s="51"/>
      <c r="B231" s="51"/>
      <c r="C231">
        <f t="shared" si="56"/>
        <v>20.994635760829748</v>
      </c>
      <c r="D231" s="67">
        <v>2.04</v>
      </c>
      <c r="E231" s="129">
        <f xml:space="preserve"> E$10*(E$8/2)^2*(ACOS(1-D231/(E$8/2)) - (1-D231/(E$8/2))*SIN(ACOS(1-D231/(E$8/2))))</f>
        <v>22.099616590347104</v>
      </c>
      <c r="F231" s="136">
        <f>(PI()*E$12*D231^2*(1-(D231/(1.5*E$8))))</f>
        <v>2.8401124343647948</v>
      </c>
      <c r="G231" s="57">
        <f t="shared" si="44"/>
        <v>24.939729024711898</v>
      </c>
      <c r="H231" s="117">
        <f t="shared" si="45"/>
        <v>24939.729024711898</v>
      </c>
      <c r="I231" s="115">
        <f t="shared" si="46"/>
        <v>20450.577800263756</v>
      </c>
      <c r="J231" s="118">
        <f t="shared" si="47"/>
        <v>24.915609849599996</v>
      </c>
      <c r="K231" s="102">
        <f t="shared" si="48"/>
        <v>24915.609849599994</v>
      </c>
      <c r="L231" s="103">
        <f t="shared" si="49"/>
        <v>20430.800076671992</v>
      </c>
      <c r="N231" s="176"/>
      <c r="O231" s="45">
        <v>2.04</v>
      </c>
      <c r="P231" s="153">
        <f t="shared" si="50"/>
        <v>21.448133119999998</v>
      </c>
      <c r="Q231" s="148">
        <f t="shared" si="51"/>
        <v>21448.133119999999</v>
      </c>
      <c r="R231" s="148">
        <f t="shared" si="52"/>
        <v>17587.469158399999</v>
      </c>
      <c r="S231" s="179"/>
      <c r="T231" s="45">
        <f t="shared" si="57"/>
        <v>2.0400000000000005</v>
      </c>
      <c r="U231" s="46">
        <f t="shared" si="53"/>
        <v>20450.577800263756</v>
      </c>
      <c r="V231" s="164">
        <f t="shared" si="54"/>
        <v>17587.469158399999</v>
      </c>
      <c r="W231" s="47">
        <f t="shared" si="55"/>
        <v>0.85999864307859164</v>
      </c>
      <c r="X231" s="176"/>
      <c r="Y231" s="48"/>
    </row>
    <row r="232" spans="1:25" ht="16.5" thickTop="1" thickBot="1" x14ac:dyDescent="0.3">
      <c r="A232" s="51"/>
      <c r="B232" s="51"/>
      <c r="C232">
        <f t="shared" si="56"/>
        <v>21.088311788847694</v>
      </c>
      <c r="D232" s="67">
        <v>2.0499999999999998</v>
      </c>
      <c r="E232" s="129">
        <f xml:space="preserve"> E$10*(E$8/2)^2*(ACOS(1-D232/(E$8/2)) - (1-D232/(E$8/2))*SIN(ACOS(1-D232/(E$8/2))))</f>
        <v>22.19822293562915</v>
      </c>
      <c r="F232" s="136">
        <f>(PI()*E$12*D232^2*(1-(D232/(1.5*E$8))))</f>
        <v>2.8510744177136651</v>
      </c>
      <c r="G232" s="57">
        <f t="shared" si="44"/>
        <v>25.049297353342816</v>
      </c>
      <c r="H232" s="117">
        <f t="shared" si="45"/>
        <v>25049.297353342816</v>
      </c>
      <c r="I232" s="115">
        <f t="shared" si="46"/>
        <v>20540.423829741107</v>
      </c>
      <c r="J232" s="118">
        <f t="shared" si="47"/>
        <v>25.022684487499998</v>
      </c>
      <c r="K232" s="102">
        <f t="shared" si="48"/>
        <v>25022.684487499999</v>
      </c>
      <c r="L232" s="103">
        <f t="shared" si="49"/>
        <v>20518.601279749997</v>
      </c>
      <c r="N232" s="176"/>
      <c r="O232" s="45">
        <v>2.0499999999999998</v>
      </c>
      <c r="P232" s="153">
        <f t="shared" si="50"/>
        <v>21.540666249999997</v>
      </c>
      <c r="Q232" s="148">
        <f t="shared" si="51"/>
        <v>21540.666249999998</v>
      </c>
      <c r="R232" s="148">
        <f t="shared" si="52"/>
        <v>17663.346324999999</v>
      </c>
      <c r="S232" s="179"/>
      <c r="T232" s="45">
        <f t="shared" si="57"/>
        <v>2.0500000000000003</v>
      </c>
      <c r="U232" s="46">
        <f t="shared" si="53"/>
        <v>20540.423829741107</v>
      </c>
      <c r="V232" s="164">
        <f t="shared" si="54"/>
        <v>17663.346324999999</v>
      </c>
      <c r="W232" s="47">
        <f t="shared" si="55"/>
        <v>0.85993095719011892</v>
      </c>
      <c r="X232" s="176"/>
      <c r="Y232" s="48"/>
    </row>
    <row r="233" spans="1:25" ht="16.5" thickTop="1" thickBot="1" x14ac:dyDescent="0.3">
      <c r="A233" s="51"/>
      <c r="B233" s="51"/>
      <c r="C233">
        <f t="shared" si="56"/>
        <v>21.181150624498962</v>
      </c>
      <c r="D233" s="67">
        <v>2.06</v>
      </c>
      <c r="E233" s="129">
        <f xml:space="preserve"> E$10*(E$8/2)^2*(ACOS(1-D233/(E$8/2)) - (1-D233/(E$8/2))*SIN(ACOS(1-D233/(E$8/2))))</f>
        <v>22.29594802578838</v>
      </c>
      <c r="F233" s="136">
        <f>(PI()*E$12*D233^2*(1-(D233/(1.5*E$8))))</f>
        <v>2.8618413442460331</v>
      </c>
      <c r="G233" s="57">
        <f t="shared" si="44"/>
        <v>25.157789370034415</v>
      </c>
      <c r="H233" s="117">
        <f t="shared" si="45"/>
        <v>25157.789370034414</v>
      </c>
      <c r="I233" s="115">
        <f t="shared" si="46"/>
        <v>20629.387283428219</v>
      </c>
      <c r="J233" s="118">
        <f t="shared" si="47"/>
        <v>25.128701762399999</v>
      </c>
      <c r="K233" s="102">
        <f t="shared" si="48"/>
        <v>25128.7017624</v>
      </c>
      <c r="L233" s="103">
        <f t="shared" si="49"/>
        <v>20605.535445168</v>
      </c>
      <c r="N233" s="176"/>
      <c r="O233" s="45">
        <v>2.06</v>
      </c>
      <c r="P233" s="153">
        <f t="shared" si="50"/>
        <v>21.632379279999999</v>
      </c>
      <c r="Q233" s="148">
        <f t="shared" si="51"/>
        <v>21632.379279999997</v>
      </c>
      <c r="R233" s="148">
        <f t="shared" si="52"/>
        <v>17738.551009599996</v>
      </c>
      <c r="S233" s="179"/>
      <c r="T233" s="45">
        <f t="shared" si="57"/>
        <v>2.06</v>
      </c>
      <c r="U233" s="46">
        <f t="shared" si="53"/>
        <v>20629.387283428219</v>
      </c>
      <c r="V233" s="164">
        <f t="shared" si="54"/>
        <v>17738.551009599996</v>
      </c>
      <c r="W233" s="47">
        <f t="shared" si="55"/>
        <v>0.85986804968509856</v>
      </c>
      <c r="X233" s="176"/>
      <c r="Y233" s="48"/>
    </row>
    <row r="234" spans="1:25" ht="16.5" thickTop="1" thickBot="1" x14ac:dyDescent="0.3">
      <c r="A234" s="51"/>
      <c r="B234" s="51"/>
      <c r="C234">
        <f t="shared" si="56"/>
        <v>21.27313411845703</v>
      </c>
      <c r="D234" s="67">
        <v>2.0699999999999998</v>
      </c>
      <c r="E234" s="129">
        <f xml:space="preserve"> E$10*(E$8/2)^2*(ACOS(1-D234/(E$8/2)) - (1-D234/(E$8/2))*SIN(ACOS(1-D234/(E$8/2))))</f>
        <v>22.392772756270556</v>
      </c>
      <c r="F234" s="136">
        <f>(PI()*E$12*D234^2*(1-(D234/(1.5*E$8))))</f>
        <v>2.8724107939021422</v>
      </c>
      <c r="G234" s="57">
        <f t="shared" si="44"/>
        <v>25.265183550172697</v>
      </c>
      <c r="H234" s="117">
        <f t="shared" si="45"/>
        <v>25265.183550172696</v>
      </c>
      <c r="I234" s="115">
        <f t="shared" si="46"/>
        <v>20717.450511141611</v>
      </c>
      <c r="J234" s="118">
        <f t="shared" si="47"/>
        <v>25.2336485577</v>
      </c>
      <c r="K234" s="102">
        <f t="shared" si="48"/>
        <v>25233.648557700002</v>
      </c>
      <c r="L234" s="103">
        <f t="shared" si="49"/>
        <v>20691.591817314002</v>
      </c>
      <c r="N234" s="176"/>
      <c r="O234" s="45">
        <v>2.0699999999999998</v>
      </c>
      <c r="P234" s="153">
        <f t="shared" si="50"/>
        <v>21.72326219</v>
      </c>
      <c r="Q234" s="148">
        <f t="shared" si="51"/>
        <v>21723.262190000001</v>
      </c>
      <c r="R234" s="148">
        <f t="shared" si="52"/>
        <v>17813.074995800001</v>
      </c>
      <c r="S234" s="179"/>
      <c r="T234" s="45">
        <f t="shared" si="57"/>
        <v>2.0699999999999998</v>
      </c>
      <c r="U234" s="46">
        <f t="shared" si="53"/>
        <v>20717.450511141611</v>
      </c>
      <c r="V234" s="164">
        <f t="shared" si="54"/>
        <v>17813.074995800001</v>
      </c>
      <c r="W234" s="47">
        <f t="shared" si="55"/>
        <v>0.85981018688666977</v>
      </c>
      <c r="X234" s="176"/>
      <c r="Y234" s="48"/>
    </row>
    <row r="235" spans="1:25" ht="16.5" thickTop="1" thickBot="1" x14ac:dyDescent="0.3">
      <c r="A235" s="51"/>
      <c r="B235" s="51"/>
      <c r="C235">
        <f t="shared" si="56"/>
        <v>21.364243610186499</v>
      </c>
      <c r="D235" s="67">
        <v>2.08</v>
      </c>
      <c r="E235" s="129">
        <f xml:space="preserve"> E$10*(E$8/2)^2*(ACOS(1-D235/(E$8/2)) - (1-D235/(E$8/2))*SIN(ACOS(1-D235/(E$8/2))))</f>
        <v>22.488677484406843</v>
      </c>
      <c r="F235" s="136">
        <f>(PI()*E$12*D235^2*(1-(D235/(1.5*E$8))))</f>
        <v>2.8827803466222335</v>
      </c>
      <c r="G235" s="57">
        <f t="shared" si="44"/>
        <v>25.371457831029076</v>
      </c>
      <c r="H235" s="117">
        <f t="shared" si="45"/>
        <v>25371.457831029074</v>
      </c>
      <c r="I235" s="115">
        <f t="shared" si="46"/>
        <v>20804.595421443839</v>
      </c>
      <c r="J235" s="118">
        <f t="shared" si="47"/>
        <v>25.337511756800005</v>
      </c>
      <c r="K235" s="102">
        <f t="shared" si="48"/>
        <v>25337.511756800006</v>
      </c>
      <c r="L235" s="103">
        <f t="shared" si="49"/>
        <v>20776.759640576005</v>
      </c>
      <c r="N235" s="176"/>
      <c r="O235" s="45">
        <v>2.08</v>
      </c>
      <c r="P235" s="153">
        <f t="shared" si="50"/>
        <v>21.81330496</v>
      </c>
      <c r="Q235" s="148">
        <f t="shared" si="51"/>
        <v>21813.304960000001</v>
      </c>
      <c r="R235" s="148">
        <f t="shared" si="52"/>
        <v>17886.910067199999</v>
      </c>
      <c r="S235" s="179"/>
      <c r="T235" s="45">
        <f t="shared" si="57"/>
        <v>2.0799999999999996</v>
      </c>
      <c r="U235" s="46">
        <f t="shared" si="53"/>
        <v>20804.595421443839</v>
      </c>
      <c r="V235" s="164">
        <f t="shared" si="54"/>
        <v>17886.910067199999</v>
      </c>
      <c r="W235" s="47">
        <f t="shared" si="55"/>
        <v>0.85975764992591464</v>
      </c>
      <c r="X235" s="176"/>
      <c r="Y235" s="48"/>
    </row>
    <row r="236" spans="1:25" ht="16.5" thickTop="1" thickBot="1" x14ac:dyDescent="0.3">
      <c r="A236" s="51"/>
      <c r="B236" s="51"/>
      <c r="C236">
        <f t="shared" si="56"/>
        <v>21.454459896757246</v>
      </c>
      <c r="D236" s="67">
        <v>2.09</v>
      </c>
      <c r="E236" s="129">
        <f xml:space="preserve"> E$10*(E$8/2)^2*(ACOS(1-D236/(E$8/2)) - (1-D236/(E$8/2))*SIN(ACOS(1-D236/(E$8/2))))</f>
        <v>22.583641996586575</v>
      </c>
      <c r="F236" s="136">
        <f>(PI()*E$12*D236^2*(1-(D236/(1.5*E$8))))</f>
        <v>2.8929475823465487</v>
      </c>
      <c r="G236" s="57">
        <f t="shared" si="44"/>
        <v>25.476589578933122</v>
      </c>
      <c r="H236" s="117">
        <f t="shared" si="45"/>
        <v>25476.589578933123</v>
      </c>
      <c r="I236" s="115">
        <f t="shared" si="46"/>
        <v>20890.803454725159</v>
      </c>
      <c r="J236" s="118">
        <f t="shared" si="47"/>
        <v>25.440278243099993</v>
      </c>
      <c r="K236" s="102">
        <f t="shared" si="48"/>
        <v>25440.278243099994</v>
      </c>
      <c r="L236" s="103">
        <f t="shared" si="49"/>
        <v>20861.028159341993</v>
      </c>
      <c r="N236" s="176"/>
      <c r="O236" s="45">
        <v>2.09</v>
      </c>
      <c r="P236" s="153">
        <f t="shared" si="50"/>
        <v>21.902497569999994</v>
      </c>
      <c r="Q236" s="148">
        <f t="shared" si="51"/>
        <v>21902.497569999996</v>
      </c>
      <c r="R236" s="148">
        <f t="shared" si="52"/>
        <v>17960.048007399997</v>
      </c>
      <c r="S236" s="179"/>
      <c r="T236" s="45">
        <f t="shared" si="57"/>
        <v>2.0899999999999994</v>
      </c>
      <c r="U236" s="46">
        <f t="shared" si="53"/>
        <v>20890.803454725159</v>
      </c>
      <c r="V236" s="164">
        <f t="shared" si="54"/>
        <v>17960.048007399997</v>
      </c>
      <c r="W236" s="47">
        <f t="shared" si="55"/>
        <v>0.85971073569876155</v>
      </c>
      <c r="X236" s="176"/>
      <c r="Y236" s="48"/>
    </row>
    <row r="237" spans="1:25" ht="16.5" thickTop="1" thickBot="1" x14ac:dyDescent="0.3">
      <c r="A237" s="51"/>
      <c r="B237" s="51"/>
      <c r="C237">
        <f t="shared" si="56"/>
        <v>21.543763198981193</v>
      </c>
      <c r="D237" s="67">
        <v>2.1</v>
      </c>
      <c r="E237" s="129">
        <f xml:space="preserve"> E$10*(E$8/2)^2*(ACOS(1-D237/(E$8/2)) - (1-D237/(E$8/2))*SIN(ACOS(1-D237/(E$8/2))))</f>
        <v>22.677645472611783</v>
      </c>
      <c r="F237" s="136">
        <f>(PI()*E$12*D237^2*(1-(D237/(1.5*E$8))))</f>
        <v>2.9029100810153303</v>
      </c>
      <c r="G237" s="57">
        <f t="shared" si="44"/>
        <v>25.580555553627114</v>
      </c>
      <c r="H237" s="117">
        <f t="shared" si="45"/>
        <v>25580.555553627113</v>
      </c>
      <c r="I237" s="115">
        <f t="shared" si="46"/>
        <v>20976.055553974231</v>
      </c>
      <c r="J237" s="118">
        <f t="shared" si="47"/>
        <v>25.541934899999994</v>
      </c>
      <c r="K237" s="102">
        <f t="shared" si="48"/>
        <v>25541.934899999993</v>
      </c>
      <c r="L237" s="103">
        <f t="shared" si="49"/>
        <v>20944.386617999993</v>
      </c>
      <c r="N237" s="176"/>
      <c r="O237" s="45">
        <v>2.1</v>
      </c>
      <c r="P237" s="153">
        <f t="shared" si="50"/>
        <v>21.990829999999999</v>
      </c>
      <c r="Q237" s="148">
        <f t="shared" si="51"/>
        <v>21990.829999999998</v>
      </c>
      <c r="R237" s="148">
        <f t="shared" si="52"/>
        <v>18032.480599999999</v>
      </c>
      <c r="S237" s="179"/>
      <c r="T237" s="45">
        <f t="shared" si="57"/>
        <v>2.0999999999999992</v>
      </c>
      <c r="U237" s="46">
        <f t="shared" si="53"/>
        <v>20976.055553974231</v>
      </c>
      <c r="V237" s="164">
        <f t="shared" si="54"/>
        <v>18032.480599999999</v>
      </c>
      <c r="W237" s="47">
        <f t="shared" si="55"/>
        <v>0.85966975791039379</v>
      </c>
      <c r="X237" s="176"/>
      <c r="Y237" s="48"/>
    </row>
    <row r="238" spans="1:25" ht="16.5" thickTop="1" thickBot="1" x14ac:dyDescent="0.3">
      <c r="A238" s="51"/>
      <c r="B238" s="51"/>
      <c r="C238">
        <f t="shared" si="56"/>
        <v>21.632133124564767</v>
      </c>
      <c r="D238" s="67">
        <v>2.11</v>
      </c>
      <c r="E238" s="129">
        <f xml:space="preserve"> E$10*(E$8/2)^2*(ACOS(1-D238/(E$8/2)) - (1-D238/(E$8/2))*SIN(ACOS(1-D238/(E$8/2))))</f>
        <v>22.77066644691028</v>
      </c>
      <c r="F238" s="136">
        <f>(PI()*E$12*D238^2*(1-(D238/(1.5*E$8))))</f>
        <v>2.91266542256882</v>
      </c>
      <c r="G238" s="57">
        <f t="shared" si="44"/>
        <v>25.683331869479101</v>
      </c>
      <c r="H238" s="117">
        <f t="shared" si="45"/>
        <v>25683.331869479101</v>
      </c>
      <c r="I238" s="115">
        <f t="shared" si="46"/>
        <v>21060.332132972861</v>
      </c>
      <c r="J238" s="118">
        <f t="shared" si="47"/>
        <v>25.642468610899996</v>
      </c>
      <c r="K238" s="102">
        <f t="shared" si="48"/>
        <v>25642.468610899996</v>
      </c>
      <c r="L238" s="103">
        <f t="shared" si="49"/>
        <v>21026.824260937996</v>
      </c>
      <c r="N238" s="176"/>
      <c r="O238" s="45">
        <v>2.11</v>
      </c>
      <c r="P238" s="153">
        <f t="shared" si="50"/>
        <v>22.078292229999999</v>
      </c>
      <c r="Q238" s="148">
        <f t="shared" si="51"/>
        <v>22078.292229999999</v>
      </c>
      <c r="R238" s="148">
        <f t="shared" si="52"/>
        <v>18104.199628599999</v>
      </c>
      <c r="S238" s="179"/>
      <c r="T238" s="45">
        <f t="shared" si="57"/>
        <v>2.109999999999999</v>
      </c>
      <c r="U238" s="46">
        <f t="shared" si="53"/>
        <v>21060.332132972861</v>
      </c>
      <c r="V238" s="164">
        <f t="shared" si="54"/>
        <v>18104.199628599999</v>
      </c>
      <c r="W238" s="47">
        <f t="shared" si="55"/>
        <v>0.85963504821727732</v>
      </c>
      <c r="X238" s="176"/>
      <c r="Y238" s="48"/>
    </row>
    <row r="239" spans="1:25" ht="16.5" thickTop="1" thickBot="1" x14ac:dyDescent="0.3">
      <c r="A239" s="51"/>
      <c r="B239" s="51"/>
      <c r="C239">
        <f t="shared" si="56"/>
        <v>21.719548627926297</v>
      </c>
      <c r="D239" s="67">
        <v>2.12</v>
      </c>
      <c r="E239" s="129">
        <f xml:space="preserve"> E$10*(E$8/2)^2*(ACOS(1-D239/(E$8/2)) - (1-D239/(E$8/2))*SIN(ACOS(1-D239/(E$8/2))))</f>
        <v>22.862682766238208</v>
      </c>
      <c r="F239" s="136">
        <f>(PI()*E$12*D239^2*(1-(D239/(1.5*E$8))))</f>
        <v>2.9222111869472602</v>
      </c>
      <c r="G239" s="57">
        <f t="shared" si="44"/>
        <v>25.784893953185467</v>
      </c>
      <c r="H239" s="117">
        <f t="shared" si="45"/>
        <v>25784.893953185467</v>
      </c>
      <c r="I239" s="115">
        <f t="shared" si="46"/>
        <v>21143.613041612083</v>
      </c>
      <c r="J239" s="118">
        <f t="shared" si="47"/>
        <v>25.741866259199995</v>
      </c>
      <c r="K239" s="102">
        <f t="shared" si="48"/>
        <v>25741.866259199996</v>
      </c>
      <c r="L239" s="103">
        <f t="shared" si="49"/>
        <v>21108.330332543996</v>
      </c>
      <c r="N239" s="176"/>
      <c r="O239" s="45">
        <v>2.12</v>
      </c>
      <c r="P239" s="153">
        <f t="shared" si="50"/>
        <v>22.16487424</v>
      </c>
      <c r="Q239" s="148">
        <f t="shared" si="51"/>
        <v>22164.874240000001</v>
      </c>
      <c r="R239" s="148">
        <f t="shared" si="52"/>
        <v>18175.196876800001</v>
      </c>
      <c r="S239" s="179"/>
      <c r="T239" s="45">
        <f t="shared" si="57"/>
        <v>2.1199999999999988</v>
      </c>
      <c r="U239" s="46">
        <f t="shared" si="53"/>
        <v>21143.613041612083</v>
      </c>
      <c r="V239" s="164">
        <f t="shared" si="54"/>
        <v>18175.196876800001</v>
      </c>
      <c r="W239" s="47">
        <f t="shared" si="55"/>
        <v>0.85960695747836302</v>
      </c>
      <c r="X239" s="176"/>
      <c r="Y239" s="48"/>
    </row>
    <row r="240" spans="1:25" ht="16.5" thickTop="1" thickBot="1" x14ac:dyDescent="0.3">
      <c r="A240" s="51"/>
      <c r="B240" s="51"/>
      <c r="C240">
        <f t="shared" si="56"/>
        <v>21.805987966275453</v>
      </c>
      <c r="D240" s="67">
        <v>2.13</v>
      </c>
      <c r="E240" s="129">
        <f xml:space="preserve"> E$10*(E$8/2)^2*(ACOS(1-D240/(E$8/2)) - (1-D240/(E$8/2))*SIN(ACOS(1-D240/(E$8/2))))</f>
        <v>22.953671543447847</v>
      </c>
      <c r="F240" s="136">
        <f>(PI()*E$12*D240^2*(1-(D240/(1.5*E$8))))</f>
        <v>2.9315449540908918</v>
      </c>
      <c r="G240" s="57">
        <f t="shared" si="44"/>
        <v>25.885216497538739</v>
      </c>
      <c r="H240" s="117">
        <f t="shared" si="45"/>
        <v>25885.216497538739</v>
      </c>
      <c r="I240" s="115">
        <f t="shared" si="46"/>
        <v>21225.877527981764</v>
      </c>
      <c r="J240" s="118">
        <f t="shared" si="47"/>
        <v>25.840114728299998</v>
      </c>
      <c r="K240" s="102">
        <f t="shared" si="48"/>
        <v>25840.114728299999</v>
      </c>
      <c r="L240" s="103">
        <f t="shared" si="49"/>
        <v>21188.894077205998</v>
      </c>
      <c r="N240" s="176"/>
      <c r="O240" s="45">
        <v>2.13</v>
      </c>
      <c r="P240" s="153">
        <f t="shared" si="50"/>
        <v>22.250566009999996</v>
      </c>
      <c r="Q240" s="148">
        <f t="shared" si="51"/>
        <v>22250.566009999995</v>
      </c>
      <c r="R240" s="148">
        <f t="shared" si="52"/>
        <v>18245.464128199994</v>
      </c>
      <c r="S240" s="179"/>
      <c r="T240" s="45">
        <f t="shared" si="57"/>
        <v>2.1299999999999986</v>
      </c>
      <c r="U240" s="46">
        <f t="shared" si="53"/>
        <v>21225.877527981764</v>
      </c>
      <c r="V240" s="164">
        <f t="shared" si="54"/>
        <v>18245.464128199994</v>
      </c>
      <c r="W240" s="47">
        <f t="shared" si="55"/>
        <v>0.85958585712874602</v>
      </c>
      <c r="X240" s="176"/>
      <c r="Y240" s="48"/>
    </row>
    <row r="241" spans="1:25" ht="16.5" thickTop="1" thickBot="1" x14ac:dyDescent="0.3">
      <c r="A241" s="51"/>
      <c r="B241" s="51"/>
      <c r="C241">
        <f t="shared" si="56"/>
        <v>21.891428651490816</v>
      </c>
      <c r="D241" s="67">
        <v>2.14</v>
      </c>
      <c r="E241" s="129">
        <f xml:space="preserve"> E$10*(E$8/2)^2*(ACOS(1-D241/(E$8/2)) - (1-D241/(E$8/2))*SIN(ACOS(1-D241/(E$8/2))))</f>
        <v>23.043609106832438</v>
      </c>
      <c r="F241" s="136">
        <f>(PI()*E$12*D241^2*(1-(D241/(1.5*E$8))))</f>
        <v>2.9406643039399576</v>
      </c>
      <c r="G241" s="57">
        <f t="shared" si="44"/>
        <v>25.984273410772396</v>
      </c>
      <c r="H241" s="117">
        <f t="shared" si="45"/>
        <v>25984.273410772395</v>
      </c>
      <c r="I241" s="115">
        <f t="shared" si="46"/>
        <v>21307.104196833363</v>
      </c>
      <c r="J241" s="118">
        <f t="shared" si="47"/>
        <v>25.937200901599997</v>
      </c>
      <c r="K241" s="102">
        <f t="shared" si="48"/>
        <v>25937.200901599997</v>
      </c>
      <c r="L241" s="103">
        <f t="shared" si="49"/>
        <v>21268.504739311997</v>
      </c>
      <c r="N241" s="176"/>
      <c r="O241" s="45">
        <v>2.14</v>
      </c>
      <c r="P241" s="153">
        <f t="shared" si="50"/>
        <v>22.335357519999999</v>
      </c>
      <c r="Q241" s="148">
        <f t="shared" si="51"/>
        <v>22335.357519999998</v>
      </c>
      <c r="R241" s="148">
        <f t="shared" si="52"/>
        <v>18314.993166399996</v>
      </c>
      <c r="S241" s="179"/>
      <c r="T241" s="45">
        <f t="shared" si="57"/>
        <v>2.1399999999999983</v>
      </c>
      <c r="U241" s="46">
        <f t="shared" si="53"/>
        <v>21307.104196833363</v>
      </c>
      <c r="V241" s="164">
        <f t="shared" si="54"/>
        <v>18314.993166399996</v>
      </c>
      <c r="W241" s="47">
        <f t="shared" si="55"/>
        <v>0.85957214069108223</v>
      </c>
      <c r="X241" s="176"/>
      <c r="Y241" s="48"/>
    </row>
    <row r="242" spans="1:25" ht="16.5" thickTop="1" thickBot="1" x14ac:dyDescent="0.3">
      <c r="A242" s="51"/>
      <c r="B242" s="51"/>
      <c r="C242">
        <f t="shared" si="56"/>
        <v>21.975847397259006</v>
      </c>
      <c r="D242" s="67">
        <v>2.15</v>
      </c>
      <c r="E242" s="129">
        <f xml:space="preserve"> E$10*(E$8/2)^2*(ACOS(1-D242/(E$8/2)) - (1-D242/(E$8/2))*SIN(ACOS(1-D242/(E$8/2))))</f>
        <v>23.132470944483163</v>
      </c>
      <c r="F242" s="136">
        <f>(PI()*E$12*D242^2*(1-(D242/(1.5*E$8))))</f>
        <v>2.9495668164346993</v>
      </c>
      <c r="G242" s="57">
        <f t="shared" si="44"/>
        <v>26.082037760917864</v>
      </c>
      <c r="H242" s="117">
        <f t="shared" si="45"/>
        <v>26082.037760917865</v>
      </c>
      <c r="I242" s="115">
        <f t="shared" si="46"/>
        <v>21387.270963952647</v>
      </c>
      <c r="J242" s="118">
        <f t="shared" si="47"/>
        <v>26.033111662499998</v>
      </c>
      <c r="K242" s="102">
        <f t="shared" si="48"/>
        <v>26033.1116625</v>
      </c>
      <c r="L242" s="103">
        <f t="shared" si="49"/>
        <v>21347.151563249998</v>
      </c>
      <c r="N242" s="176"/>
      <c r="O242" s="45">
        <v>2.15</v>
      </c>
      <c r="P242" s="153">
        <f t="shared" si="50"/>
        <v>22.419238750000002</v>
      </c>
      <c r="Q242" s="148">
        <f t="shared" si="51"/>
        <v>22419.23875</v>
      </c>
      <c r="R242" s="148">
        <f t="shared" si="52"/>
        <v>18383.775774999998</v>
      </c>
      <c r="S242" s="179"/>
      <c r="T242" s="45">
        <f t="shared" si="57"/>
        <v>2.1499999999999981</v>
      </c>
      <c r="U242" s="46">
        <f t="shared" si="53"/>
        <v>21387.270963952647</v>
      </c>
      <c r="V242" s="164">
        <f t="shared" si="54"/>
        <v>18383.775774999998</v>
      </c>
      <c r="W242" s="47">
        <f t="shared" si="55"/>
        <v>0.85956622544246464</v>
      </c>
      <c r="X242" s="176"/>
      <c r="Y242" s="48"/>
    </row>
    <row r="243" spans="1:25" ht="16.5" thickTop="1" thickBot="1" x14ac:dyDescent="0.3">
      <c r="A243" s="51"/>
      <c r="B243" s="51"/>
      <c r="C243">
        <f t="shared" si="56"/>
        <v>22.059220060852525</v>
      </c>
      <c r="D243" s="67">
        <v>2.16</v>
      </c>
      <c r="E243" s="129">
        <f xml:space="preserve"> E$10*(E$8/2)^2*(ACOS(1-D243/(E$8/2)) - (1-D243/(E$8/2))*SIN(ACOS(1-D243/(E$8/2))))</f>
        <v>23.220231643002656</v>
      </c>
      <c r="F243" s="136">
        <f>(PI()*E$12*D243^2*(1-(D243/(1.5*E$8))))</f>
        <v>2.9582500715153586</v>
      </c>
      <c r="G243" s="57">
        <f t="shared" si="44"/>
        <v>26.178481714518014</v>
      </c>
      <c r="H243" s="117">
        <f t="shared" si="45"/>
        <v>26178.481714518013</v>
      </c>
      <c r="I243" s="115">
        <f t="shared" si="46"/>
        <v>21466.35500590477</v>
      </c>
      <c r="J243" s="118">
        <f t="shared" si="47"/>
        <v>26.127833894400005</v>
      </c>
      <c r="K243" s="102">
        <f t="shared" si="48"/>
        <v>26127.833894400006</v>
      </c>
      <c r="L243" s="103">
        <f t="shared" si="49"/>
        <v>21424.823793408003</v>
      </c>
      <c r="N243" s="176"/>
      <c r="O243" s="45">
        <v>2.16</v>
      </c>
      <c r="P243" s="153">
        <f t="shared" si="50"/>
        <v>22.50219968</v>
      </c>
      <c r="Q243" s="148">
        <f t="shared" si="51"/>
        <v>22502.199680000002</v>
      </c>
      <c r="R243" s="148">
        <f t="shared" si="52"/>
        <v>18451.803737599999</v>
      </c>
      <c r="S243" s="179"/>
      <c r="T243" s="45">
        <f t="shared" si="57"/>
        <v>2.1599999999999979</v>
      </c>
      <c r="U243" s="46">
        <f t="shared" si="53"/>
        <v>21466.35500590477</v>
      </c>
      <c r="V243" s="164">
        <f t="shared" si="54"/>
        <v>18451.803737599999</v>
      </c>
      <c r="W243" s="47">
        <f t="shared" si="55"/>
        <v>0.85956855425732237</v>
      </c>
      <c r="X243" s="176"/>
      <c r="Y243" s="48"/>
    </row>
    <row r="244" spans="1:25" ht="16.5" thickTop="1" thickBot="1" x14ac:dyDescent="0.3">
      <c r="A244" s="51"/>
      <c r="B244" s="51"/>
      <c r="C244">
        <f t="shared" si="56"/>
        <v>22.141521578820008</v>
      </c>
      <c r="D244" s="67">
        <v>2.17</v>
      </c>
      <c r="E244" s="129">
        <f xml:space="preserve"> E$10*(E$8/2)^2*(ACOS(1-D244/(E$8/2)) - (1-D244/(E$8/2))*SIN(ACOS(1-D244/(E$8/2))))</f>
        <v>23.306864819810535</v>
      </c>
      <c r="F244" s="136">
        <f>(PI()*E$12*D244^2*(1-(D244/(1.5*E$8))))</f>
        <v>2.9667116491221774</v>
      </c>
      <c r="G244" s="57">
        <f t="shared" si="44"/>
        <v>26.273576468932713</v>
      </c>
      <c r="H244" s="117">
        <f t="shared" si="45"/>
        <v>26273.576468932712</v>
      </c>
      <c r="I244" s="115">
        <f t="shared" si="46"/>
        <v>21544.332704524822</v>
      </c>
      <c r="J244" s="118">
        <f t="shared" si="47"/>
        <v>26.221354480699997</v>
      </c>
      <c r="K244" s="102">
        <f t="shared" si="48"/>
        <v>26221.354480699996</v>
      </c>
      <c r="L244" s="103">
        <f t="shared" si="49"/>
        <v>21501.510674173995</v>
      </c>
      <c r="N244" s="176"/>
      <c r="O244" s="45">
        <v>2.17</v>
      </c>
      <c r="P244" s="153">
        <f t="shared" si="50"/>
        <v>22.584230289999997</v>
      </c>
      <c r="Q244" s="148">
        <f t="shared" si="51"/>
        <v>22584.230289999996</v>
      </c>
      <c r="R244" s="148">
        <f t="shared" si="52"/>
        <v>18519.068837799994</v>
      </c>
      <c r="S244" s="179"/>
      <c r="T244" s="45">
        <f t="shared" si="57"/>
        <v>2.1699999999999977</v>
      </c>
      <c r="U244" s="46">
        <f t="shared" si="53"/>
        <v>21544.332704524822</v>
      </c>
      <c r="V244" s="164">
        <f t="shared" si="54"/>
        <v>18519.068837799994</v>
      </c>
      <c r="W244" s="47">
        <f t="shared" si="55"/>
        <v>0.85957959765031611</v>
      </c>
      <c r="X244" s="176"/>
      <c r="Y244" s="48"/>
    </row>
    <row r="245" spans="1:25" ht="16.5" thickTop="1" thickBot="1" x14ac:dyDescent="0.3">
      <c r="A245" s="51"/>
      <c r="B245" s="51"/>
      <c r="C245">
        <f t="shared" si="56"/>
        <v>22.222725895738606</v>
      </c>
      <c r="D245" s="67">
        <v>2.1800000000000002</v>
      </c>
      <c r="E245" s="129">
        <f xml:space="preserve"> E$10*(E$8/2)^2*(ACOS(1-D245/(E$8/2)) - (1-D245/(E$8/2))*SIN(ACOS(1-D245/(E$8/2))))</f>
        <v>23.3923430481459</v>
      </c>
      <c r="F245" s="136">
        <f>(PI()*E$12*D245^2*(1-(D245/(1.5*E$8))))</f>
        <v>2.974949129195398</v>
      </c>
      <c r="G245" s="57">
        <f t="shared" si="44"/>
        <v>26.367292177341298</v>
      </c>
      <c r="H245" s="117">
        <f t="shared" si="45"/>
        <v>26367.292177341296</v>
      </c>
      <c r="I245" s="115">
        <f t="shared" si="46"/>
        <v>21621.179585419861</v>
      </c>
      <c r="J245" s="118">
        <f t="shared" si="47"/>
        <v>26.313660304799999</v>
      </c>
      <c r="K245" s="102">
        <f t="shared" si="48"/>
        <v>26313.6603048</v>
      </c>
      <c r="L245" s="103">
        <f t="shared" si="49"/>
        <v>21577.201449935998</v>
      </c>
      <c r="N245" s="176"/>
      <c r="O245" s="45">
        <v>2.1800000000000002</v>
      </c>
      <c r="P245" s="153">
        <f t="shared" si="50"/>
        <v>22.665320560000001</v>
      </c>
      <c r="Q245" s="148">
        <f t="shared" si="51"/>
        <v>22665.32056</v>
      </c>
      <c r="R245" s="148">
        <f t="shared" si="52"/>
        <v>18585.562859199999</v>
      </c>
      <c r="S245" s="179"/>
      <c r="T245" s="45">
        <f t="shared" si="57"/>
        <v>2.1799999999999975</v>
      </c>
      <c r="U245" s="46">
        <f t="shared" si="53"/>
        <v>21621.179585419861</v>
      </c>
      <c r="V245" s="164">
        <f t="shared" si="54"/>
        <v>18585.562859199999</v>
      </c>
      <c r="W245" s="47">
        <f t="shared" si="55"/>
        <v>0.85959985604731226</v>
      </c>
      <c r="X245" s="176"/>
      <c r="Y245" s="48"/>
    </row>
    <row r="246" spans="1:25" ht="16.5" thickTop="1" thickBot="1" x14ac:dyDescent="0.3">
      <c r="A246" s="51"/>
      <c r="B246" s="51"/>
      <c r="C246">
        <f t="shared" si="56"/>
        <v>22.30280588502767</v>
      </c>
      <c r="D246" s="67">
        <v>2.19</v>
      </c>
      <c r="E246" s="129">
        <f xml:space="preserve"> E$10*(E$8/2)^2*(ACOS(1-D246/(E$8/2)) - (1-D246/(E$8/2))*SIN(ACOS(1-D246/(E$8/2))))</f>
        <v>23.476637773713335</v>
      </c>
      <c r="F246" s="136">
        <f>(PI()*E$12*D246^2*(1-(D246/(1.5*E$8))))</f>
        <v>2.9829600916752623</v>
      </c>
      <c r="G246" s="57">
        <f t="shared" si="44"/>
        <v>26.459597865388599</v>
      </c>
      <c r="H246" s="117">
        <f t="shared" si="45"/>
        <v>26459.597865388598</v>
      </c>
      <c r="I246" s="115">
        <f t="shared" si="46"/>
        <v>21696.870249618649</v>
      </c>
      <c r="J246" s="118">
        <f t="shared" si="47"/>
        <v>26.404738250100003</v>
      </c>
      <c r="K246" s="102">
        <f t="shared" si="48"/>
        <v>26404.738250100003</v>
      </c>
      <c r="L246" s="103">
        <f t="shared" si="49"/>
        <v>21651.885365082002</v>
      </c>
      <c r="N246" s="176"/>
      <c r="O246" s="45">
        <v>2.19</v>
      </c>
      <c r="P246" s="153">
        <f t="shared" si="50"/>
        <v>22.745460470000001</v>
      </c>
      <c r="Q246" s="148">
        <f t="shared" si="51"/>
        <v>22745.460470000002</v>
      </c>
      <c r="R246" s="148">
        <f t="shared" si="52"/>
        <v>18651.277585399999</v>
      </c>
      <c r="S246" s="179"/>
      <c r="T246" s="45">
        <f t="shared" si="57"/>
        <v>2.1899999999999973</v>
      </c>
      <c r="U246" s="46">
        <f t="shared" si="53"/>
        <v>21696.870249618649</v>
      </c>
      <c r="V246" s="164">
        <f t="shared" si="54"/>
        <v>18651.277585399999</v>
      </c>
      <c r="W246" s="47">
        <f t="shared" si="55"/>
        <v>0.85962986231748428</v>
      </c>
      <c r="X246" s="176"/>
      <c r="Y246" s="48"/>
    </row>
    <row r="247" spans="1:25" ht="16.5" thickTop="1" thickBot="1" x14ac:dyDescent="0.3">
      <c r="A247" s="51"/>
      <c r="B247" s="51"/>
      <c r="C247">
        <f t="shared" si="56"/>
        <v>22.381733260640644</v>
      </c>
      <c r="D247" s="45">
        <v>2.2000000000000002</v>
      </c>
      <c r="E247" s="129">
        <f xml:space="preserve"> E$10*(E$8/2)^2*(ACOS(1-D247/(E$8/2)) - (1-D247/(E$8/2))*SIN(ACOS(1-D247/(E$8/2))))</f>
        <v>23.559719221726994</v>
      </c>
      <c r="F247" s="136">
        <f>(PI()*E$12*D247^2*(1-(D247/(1.5*E$8))))</f>
        <v>2.9907421165020112</v>
      </c>
      <c r="G247" s="57">
        <f t="shared" si="44"/>
        <v>26.550461338229006</v>
      </c>
      <c r="H247" s="117">
        <f t="shared" si="45"/>
        <v>26550.461338229004</v>
      </c>
      <c r="I247" s="115">
        <f t="shared" si="46"/>
        <v>21771.378297347783</v>
      </c>
      <c r="J247" s="118">
        <f t="shared" si="47"/>
        <v>26.4945752</v>
      </c>
      <c r="K247" s="102">
        <f t="shared" si="48"/>
        <v>26494.575199999999</v>
      </c>
      <c r="L247" s="103">
        <f t="shared" si="49"/>
        <v>21725.551663999999</v>
      </c>
      <c r="N247" s="176"/>
      <c r="O247" s="45">
        <v>2.2000000000000002</v>
      </c>
      <c r="P247" s="153">
        <f t="shared" si="50"/>
        <v>22.824639999999999</v>
      </c>
      <c r="Q247" s="148">
        <f t="shared" si="51"/>
        <v>22824.639999999999</v>
      </c>
      <c r="R247" s="148">
        <f t="shared" si="52"/>
        <v>18716.2048</v>
      </c>
      <c r="S247" s="179"/>
      <c r="T247" s="45">
        <f t="shared" si="57"/>
        <v>2.1999999999999971</v>
      </c>
      <c r="U247" s="46">
        <f t="shared" si="53"/>
        <v>21771.378297347783</v>
      </c>
      <c r="V247" s="164">
        <f t="shared" si="54"/>
        <v>18716.2048</v>
      </c>
      <c r="W247" s="47">
        <f t="shared" si="55"/>
        <v>0.85967018460563116</v>
      </c>
      <c r="X247" s="176"/>
      <c r="Y247" s="48"/>
    </row>
    <row r="248" spans="1:25" ht="16.5" thickTop="1" thickBot="1" x14ac:dyDescent="0.3">
      <c r="A248" s="51"/>
      <c r="B248" s="51"/>
      <c r="C248">
        <f t="shared" si="56"/>
        <v>22.45947847822827</v>
      </c>
      <c r="D248" s="45">
        <v>2.21</v>
      </c>
      <c r="E248" s="129">
        <f xml:space="preserve"> E$10*(E$8/2)^2*(ACOS(1-D248/(E$8/2)) - (1-D248/(E$8/2))*SIN(ACOS(1-D248/(E$8/2))))</f>
        <v>23.641556292871861</v>
      </c>
      <c r="F248" s="136">
        <f>(PI()*E$12*D248^2*(1-(D248/(1.5*E$8))))</f>
        <v>2.9982927836158875</v>
      </c>
      <c r="G248" s="57">
        <f t="shared" si="44"/>
        <v>26.639849076487749</v>
      </c>
      <c r="H248" s="117">
        <f t="shared" si="45"/>
        <v>26639.84907648775</v>
      </c>
      <c r="I248" s="115">
        <f t="shared" si="46"/>
        <v>21844.676242719954</v>
      </c>
      <c r="J248" s="118">
        <f t="shared" si="47"/>
        <v>26.583158037899999</v>
      </c>
      <c r="K248" s="102">
        <f t="shared" si="48"/>
        <v>26583.158037899997</v>
      </c>
      <c r="L248" s="103">
        <f t="shared" si="49"/>
        <v>21798.189591077997</v>
      </c>
      <c r="N248" s="176"/>
      <c r="O248" s="45">
        <v>2.21</v>
      </c>
      <c r="P248" s="153">
        <f t="shared" si="50"/>
        <v>22.902849129999996</v>
      </c>
      <c r="Q248" s="148">
        <f t="shared" si="51"/>
        <v>22902.849129999995</v>
      </c>
      <c r="R248" s="148">
        <f t="shared" si="52"/>
        <v>18780.336286599995</v>
      </c>
      <c r="S248" s="182"/>
      <c r="T248" s="45">
        <f t="shared" si="57"/>
        <v>2.2099999999999969</v>
      </c>
      <c r="U248" s="46">
        <f t="shared" si="53"/>
        <v>21844.676242719954</v>
      </c>
      <c r="V248" s="164">
        <f t="shared" si="54"/>
        <v>18780.336286599995</v>
      </c>
      <c r="W248" s="47">
        <f t="shared" si="55"/>
        <v>0.8597214295111747</v>
      </c>
      <c r="X248" s="176"/>
      <c r="Y248" s="48"/>
    </row>
    <row r="249" spans="1:25" ht="16.5" thickTop="1" thickBot="1" x14ac:dyDescent="0.3">
      <c r="A249" s="51"/>
      <c r="B249" s="51"/>
      <c r="C249">
        <f t="shared" si="56"/>
        <v>22.536010624091276</v>
      </c>
      <c r="D249" s="45">
        <v>2.2200000000000002</v>
      </c>
      <c r="E249" s="129">
        <f xml:space="preserve"> E$10*(E$8/2)^2*(ACOS(1-D249/(E$8/2)) - (1-D249/(E$8/2))*SIN(ACOS(1-D249/(E$8/2))))</f>
        <v>23.722116446411867</v>
      </c>
      <c r="F249" s="136">
        <f>(PI()*E$12*D249^2*(1-(D249/(1.5*E$8))))</f>
        <v>3.0056096729571329</v>
      </c>
      <c r="G249" s="57">
        <f t="shared" si="44"/>
        <v>26.727726119368999</v>
      </c>
      <c r="H249" s="117">
        <f t="shared" si="45"/>
        <v>26727.726119368999</v>
      </c>
      <c r="I249" s="115">
        <f t="shared" si="46"/>
        <v>21916.735417882577</v>
      </c>
      <c r="J249" s="118">
        <f t="shared" si="47"/>
        <v>26.670473647200001</v>
      </c>
      <c r="K249" s="102">
        <f t="shared" si="48"/>
        <v>26670.4736472</v>
      </c>
      <c r="L249" s="103">
        <f t="shared" si="49"/>
        <v>21869.788390703998</v>
      </c>
      <c r="N249" s="176"/>
      <c r="O249" s="45">
        <v>2.2200000000000002</v>
      </c>
      <c r="P249" s="153">
        <f t="shared" si="50"/>
        <v>22.98007784</v>
      </c>
      <c r="Q249" s="148">
        <f t="shared" si="51"/>
        <v>22980.077839999998</v>
      </c>
      <c r="R249" s="148">
        <f t="shared" si="52"/>
        <v>18843.663828799996</v>
      </c>
      <c r="S249" s="182"/>
      <c r="T249" s="45">
        <f t="shared" si="57"/>
        <v>2.2199999999999966</v>
      </c>
      <c r="U249" s="46">
        <f t="shared" si="53"/>
        <v>21916.735417882577</v>
      </c>
      <c r="V249" s="164">
        <f t="shared" si="54"/>
        <v>18843.663828799996</v>
      </c>
      <c r="W249" s="47">
        <f t="shared" si="55"/>
        <v>0.85978424566940004</v>
      </c>
      <c r="X249" s="176"/>
      <c r="Y249" s="48"/>
    </row>
    <row r="250" spans="1:25" ht="16.5" thickTop="1" thickBot="1" x14ac:dyDescent="0.3">
      <c r="A250" s="51"/>
      <c r="B250" s="51"/>
      <c r="C250">
        <f t="shared" si="56"/>
        <v>22.611297289899241</v>
      </c>
      <c r="D250" s="45">
        <v>2.23</v>
      </c>
      <c r="E250" s="129">
        <f xml:space="preserve"> E$10*(E$8/2)^2*(ACOS(1-D250/(E$8/2)) - (1-D250/(E$8/2))*SIN(ACOS(1-D250/(E$8/2))))</f>
        <v>23.801365568314992</v>
      </c>
      <c r="F250" s="136">
        <f>(PI()*E$12*D250^2*(1-(D250/(1.5*E$8))))</f>
        <v>3.0126903644659904</v>
      </c>
      <c r="G250" s="57">
        <f t="shared" si="44"/>
        <v>26.814055932780981</v>
      </c>
      <c r="H250" s="117">
        <f t="shared" si="45"/>
        <v>26814.055932780982</v>
      </c>
      <c r="I250" s="115">
        <f t="shared" si="46"/>
        <v>21987.525864880405</v>
      </c>
      <c r="J250" s="118">
        <f t="shared" si="47"/>
        <v>26.756508911300003</v>
      </c>
      <c r="K250" s="102">
        <f t="shared" si="48"/>
        <v>26756.508911300003</v>
      </c>
      <c r="L250" s="103">
        <f t="shared" si="49"/>
        <v>21940.337307266</v>
      </c>
      <c r="N250" s="176"/>
      <c r="O250" s="45">
        <v>2.23</v>
      </c>
      <c r="P250" s="153">
        <f t="shared" si="50"/>
        <v>23.056316110000001</v>
      </c>
      <c r="Q250" s="148">
        <f t="shared" si="51"/>
        <v>23056.31611</v>
      </c>
      <c r="R250" s="148">
        <f t="shared" si="52"/>
        <v>18906.1792102</v>
      </c>
      <c r="S250" s="182"/>
      <c r="T250" s="45">
        <f t="shared" si="57"/>
        <v>2.2299999999999964</v>
      </c>
      <c r="U250" s="46">
        <f t="shared" si="53"/>
        <v>21987.525864880405</v>
      </c>
      <c r="V250" s="164">
        <f t="shared" si="54"/>
        <v>18906.1792102</v>
      </c>
      <c r="W250" s="47">
        <f t="shared" si="55"/>
        <v>0.85985932780176566</v>
      </c>
      <c r="X250" s="176"/>
      <c r="Y250" s="48"/>
    </row>
    <row r="251" spans="1:25" ht="16.5" thickTop="1" thickBot="1" x14ac:dyDescent="0.3">
      <c r="A251" s="51"/>
      <c r="B251" s="51"/>
      <c r="C251">
        <f t="shared" si="56"/>
        <v>22.685304430726212</v>
      </c>
      <c r="D251" s="45">
        <v>2.2400000000000002</v>
      </c>
      <c r="E251" s="129">
        <f xml:space="preserve"> E$10*(E$8/2)^2*(ACOS(1-D251/(E$8/2)) - (1-D251/(E$8/2))*SIN(ACOS(1-D251/(E$8/2))))</f>
        <v>23.879267821817066</v>
      </c>
      <c r="F251" s="136">
        <f>(PI()*E$12*D251^2*(1-(D251/(1.5*E$8))))</f>
        <v>3.0195324380827002</v>
      </c>
      <c r="G251" s="57">
        <f t="shared" si="44"/>
        <v>26.898800259899765</v>
      </c>
      <c r="H251" s="117">
        <f t="shared" si="45"/>
        <v>26898.800259899766</v>
      </c>
      <c r="I251" s="115">
        <f t="shared" si="46"/>
        <v>22057.016213117808</v>
      </c>
      <c r="J251" s="118">
        <f t="shared" si="47"/>
        <v>26.841250713599997</v>
      </c>
      <c r="K251" s="102">
        <f t="shared" si="48"/>
        <v>26841.250713599999</v>
      </c>
      <c r="L251" s="103">
        <f t="shared" si="49"/>
        <v>22009.825585151997</v>
      </c>
      <c r="N251" s="176"/>
      <c r="O251" s="45">
        <v>2.2400000000000002</v>
      </c>
      <c r="P251" s="153">
        <f t="shared" si="50"/>
        <v>23.131553919999998</v>
      </c>
      <c r="Q251" s="148">
        <f t="shared" si="51"/>
        <v>23131.553919999998</v>
      </c>
      <c r="R251" s="148">
        <f t="shared" si="52"/>
        <v>18967.874214399999</v>
      </c>
      <c r="S251" s="182"/>
      <c r="T251" s="45">
        <f t="shared" si="57"/>
        <v>2.2399999999999962</v>
      </c>
      <c r="U251" s="46">
        <f t="shared" si="53"/>
        <v>22057.016213117808</v>
      </c>
      <c r="V251" s="164">
        <f t="shared" si="54"/>
        <v>18967.874214399999</v>
      </c>
      <c r="W251" s="47">
        <f t="shared" si="55"/>
        <v>0.85994742131618751</v>
      </c>
      <c r="X251" s="176"/>
      <c r="Y251" s="48"/>
    </row>
    <row r="252" spans="1:25" ht="16.5" thickTop="1" thickBot="1" x14ac:dyDescent="0.3">
      <c r="A252" s="51"/>
      <c r="B252" s="51"/>
      <c r="C252">
        <f t="shared" si="56"/>
        <v>22.757996203416283</v>
      </c>
      <c r="D252" s="45">
        <v>2.25</v>
      </c>
      <c r="E252" s="129">
        <f xml:space="preserve"> E$10*(E$8/2)^2*(ACOS(1-D252/(E$8/2)) - (1-D252/(E$8/2))*SIN(ACOS(1-D252/(E$8/2))))</f>
        <v>23.955785477280298</v>
      </c>
      <c r="F252" s="136">
        <f>(PI()*E$12*D252^2*(1-(D252/(1.5*E$8))))</f>
        <v>3.0261334737475054</v>
      </c>
      <c r="G252" s="57">
        <f t="shared" si="44"/>
        <v>26.981918951027804</v>
      </c>
      <c r="H252" s="117">
        <f t="shared" si="45"/>
        <v>26981.918951027805</v>
      </c>
      <c r="I252" s="115">
        <f t="shared" si="46"/>
        <v>22125.173539842799</v>
      </c>
      <c r="J252" s="118">
        <f t="shared" si="47"/>
        <v>26.924685937499994</v>
      </c>
      <c r="K252" s="102">
        <f t="shared" si="48"/>
        <v>26924.685937499995</v>
      </c>
      <c r="L252" s="103">
        <f t="shared" si="49"/>
        <v>22078.242468749995</v>
      </c>
      <c r="N252" s="176"/>
      <c r="O252" s="45">
        <v>2.25</v>
      </c>
      <c r="P252" s="153">
        <f t="shared" si="50"/>
        <v>23.205781249999998</v>
      </c>
      <c r="Q252" s="148">
        <f t="shared" si="51"/>
        <v>23205.781249999996</v>
      </c>
      <c r="R252" s="148">
        <f t="shared" si="52"/>
        <v>19028.740624999995</v>
      </c>
      <c r="S252" s="182"/>
      <c r="T252" s="45">
        <f t="shared" si="57"/>
        <v>2.249999999999996</v>
      </c>
      <c r="U252" s="46">
        <f t="shared" si="53"/>
        <v>22125.173539842799</v>
      </c>
      <c r="V252" s="164">
        <f t="shared" si="54"/>
        <v>19028.740624999995</v>
      </c>
      <c r="W252" s="47">
        <f t="shared" si="55"/>
        <v>0.86004932755592733</v>
      </c>
      <c r="X252" s="176"/>
      <c r="Y252" s="48"/>
    </row>
    <row r="253" spans="1:25" ht="16.5" thickTop="1" thickBot="1" x14ac:dyDescent="0.3">
      <c r="A253" s="51"/>
      <c r="B253" s="51"/>
      <c r="C253">
        <f t="shared" si="56"/>
        <v>22.829334781610708</v>
      </c>
      <c r="D253" s="45">
        <v>2.2599999999999998</v>
      </c>
      <c r="E253" s="129">
        <f xml:space="preserve"> E$10*(E$8/2)^2*(ACOS(1-D253/(E$8/2)) - (1-D253/(E$8/2))*SIN(ACOS(1-D253/(E$8/2))))</f>
        <v>24.030878717484956</v>
      </c>
      <c r="F253" s="136">
        <f>(PI()*E$12*D253^2*(1-(D253/(1.5*E$8))))</f>
        <v>3.0324910514006467</v>
      </c>
      <c r="G253" s="57">
        <f t="shared" si="44"/>
        <v>27.063369768885604</v>
      </c>
      <c r="H253" s="117">
        <f t="shared" si="45"/>
        <v>27063.369768885605</v>
      </c>
      <c r="I253" s="115">
        <f t="shared" si="46"/>
        <v>22191.963210486196</v>
      </c>
      <c r="J253" s="118">
        <f t="shared" si="47"/>
        <v>27.006801466399992</v>
      </c>
      <c r="K253" s="102">
        <f t="shared" si="48"/>
        <v>27006.801466399993</v>
      </c>
      <c r="L253" s="103">
        <f t="shared" si="49"/>
        <v>22145.577202447992</v>
      </c>
      <c r="N253" s="176"/>
      <c r="O253" s="45">
        <v>2.2599999999999998</v>
      </c>
      <c r="P253" s="153">
        <f t="shared" si="50"/>
        <v>23.278988079999998</v>
      </c>
      <c r="Q253" s="148">
        <f t="shared" si="51"/>
        <v>23278.988079999999</v>
      </c>
      <c r="R253" s="148">
        <f t="shared" si="52"/>
        <v>19088.770225599998</v>
      </c>
      <c r="S253" s="182"/>
      <c r="T253" s="45">
        <f t="shared" si="57"/>
        <v>2.2599999999999958</v>
      </c>
      <c r="U253" s="46">
        <f t="shared" si="53"/>
        <v>22191.963210486196</v>
      </c>
      <c r="V253" s="164">
        <f t="shared" si="54"/>
        <v>19088.770225599998</v>
      </c>
      <c r="W253" s="47">
        <f t="shared" si="55"/>
        <v>0.86016590981820529</v>
      </c>
      <c r="X253" s="176"/>
      <c r="Y253" s="48"/>
    </row>
    <row r="254" spans="1:25" ht="16.5" thickTop="1" thickBot="1" x14ac:dyDescent="0.3">
      <c r="A254" s="51"/>
      <c r="B254" s="51"/>
      <c r="C254">
        <f t="shared" si="56"/>
        <v>22.899280142893311</v>
      </c>
      <c r="D254" s="45">
        <v>2.27</v>
      </c>
      <c r="E254" s="129">
        <f xml:space="preserve"> E$10*(E$8/2)^2*(ACOS(1-D254/(E$8/2)) - (1-D254/(E$8/2))*SIN(ACOS(1-D254/(E$8/2))))</f>
        <v>24.104505413571907</v>
      </c>
      <c r="F254" s="136">
        <f>(PI()*E$12*D254^2*(1-(D254/(1.5*E$8))))</f>
        <v>3.0386027509823679</v>
      </c>
      <c r="G254" s="57">
        <f t="shared" si="44"/>
        <v>27.143108164554274</v>
      </c>
      <c r="H254" s="117">
        <f t="shared" si="45"/>
        <v>27143.108164554273</v>
      </c>
      <c r="I254" s="115">
        <f t="shared" si="46"/>
        <v>22257.348694934502</v>
      </c>
      <c r="J254" s="118">
        <f t="shared" si="47"/>
        <v>27.087584183699995</v>
      </c>
      <c r="K254" s="102">
        <f t="shared" si="48"/>
        <v>27087.584183699997</v>
      </c>
      <c r="L254" s="103">
        <f t="shared" si="49"/>
        <v>22211.819030633997</v>
      </c>
      <c r="N254" s="176"/>
      <c r="O254" s="45">
        <v>2.27</v>
      </c>
      <c r="P254" s="153">
        <f t="shared" si="50"/>
        <v>23.351164390000001</v>
      </c>
      <c r="Q254" s="148">
        <f t="shared" si="51"/>
        <v>23351.164390000002</v>
      </c>
      <c r="R254" s="148">
        <f t="shared" si="52"/>
        <v>19147.954799800002</v>
      </c>
      <c r="S254" s="182"/>
      <c r="T254" s="68">
        <f t="shared" si="57"/>
        <v>2.2699999999999956</v>
      </c>
      <c r="U254" s="46">
        <f t="shared" si="53"/>
        <v>22257.348694934502</v>
      </c>
      <c r="V254" s="164">
        <f t="shared" si="54"/>
        <v>19147.954799800002</v>
      </c>
      <c r="W254" s="47">
        <f t="shared" si="55"/>
        <v>0.86029810029250431</v>
      </c>
      <c r="X254" s="176"/>
      <c r="Y254" s="69"/>
    </row>
    <row r="255" spans="1:25" ht="16.5" thickTop="1" thickBot="1" x14ac:dyDescent="0.3">
      <c r="A255" s="51"/>
      <c r="B255" s="51"/>
      <c r="C255">
        <f t="shared" si="56"/>
        <v>22.967789822378656</v>
      </c>
      <c r="D255" s="45">
        <v>2.2799999999999998</v>
      </c>
      <c r="E255" s="129">
        <f xml:space="preserve"> E$10*(E$8/2)^2*(ACOS(1-D255/(E$8/2)) - (1-D255/(E$8/2))*SIN(ACOS(1-D255/(E$8/2))))</f>
        <v>24.176620865661743</v>
      </c>
      <c r="F255" s="136">
        <f>(PI()*E$12*D255^2*(1-(D255/(1.5*E$8))))</f>
        <v>3.0444661524329093</v>
      </c>
      <c r="G255" s="57">
        <f t="shared" si="44"/>
        <v>27.221087018094654</v>
      </c>
      <c r="H255" s="117">
        <f t="shared" si="45"/>
        <v>27221.087018094655</v>
      </c>
      <c r="I255" s="115">
        <f t="shared" si="46"/>
        <v>22321.291354837616</v>
      </c>
      <c r="J255" s="118">
        <f t="shared" si="47"/>
        <v>27.167020972799993</v>
      </c>
      <c r="K255" s="102">
        <f t="shared" si="48"/>
        <v>27167.020972799994</v>
      </c>
      <c r="L255" s="103">
        <f t="shared" si="49"/>
        <v>22276.957197695992</v>
      </c>
      <c r="N255" s="176"/>
      <c r="O255" s="45">
        <v>2.2799999999999998</v>
      </c>
      <c r="P255" s="153">
        <f t="shared" si="50"/>
        <v>23.422300159999995</v>
      </c>
      <c r="Q255" s="148">
        <f t="shared" si="51"/>
        <v>23422.300159999995</v>
      </c>
      <c r="R255" s="148">
        <f t="shared" si="52"/>
        <v>19206.286131199995</v>
      </c>
      <c r="S255" s="182"/>
      <c r="T255" s="45">
        <f t="shared" si="57"/>
        <v>2.2799999999999954</v>
      </c>
      <c r="U255" s="46">
        <f t="shared" si="53"/>
        <v>22321.291354837616</v>
      </c>
      <c r="V255" s="164">
        <f t="shared" si="54"/>
        <v>19206.286131199995</v>
      </c>
      <c r="W255" s="47">
        <f t="shared" si="55"/>
        <v>0.86044690810585578</v>
      </c>
      <c r="X255" s="176"/>
      <c r="Y255" s="48"/>
    </row>
    <row r="256" spans="1:25" ht="16.5" thickTop="1" thickBot="1" x14ac:dyDescent="0.3">
      <c r="A256" s="51"/>
      <c r="B256" s="51"/>
      <c r="C256">
        <f t="shared" si="56"/>
        <v>23.034818625585224</v>
      </c>
      <c r="D256" s="45">
        <v>2.29</v>
      </c>
      <c r="E256" s="129">
        <f xml:space="preserve"> E$10*(E$8/2)^2*(ACOS(1-D256/(E$8/2)) - (1-D256/(E$8/2))*SIN(ACOS(1-D256/(E$8/2))))</f>
        <v>24.247177500616026</v>
      </c>
      <c r="F256" s="136">
        <f>(PI()*E$12*D256^2*(1-(D256/(1.5*E$8))))</f>
        <v>3.0500788356925135</v>
      </c>
      <c r="G256" s="57">
        <f t="shared" si="44"/>
        <v>27.297256336308539</v>
      </c>
      <c r="H256" s="117">
        <f t="shared" si="45"/>
        <v>27297.256336308539</v>
      </c>
      <c r="I256" s="115">
        <f t="shared" si="46"/>
        <v>22383.750195773002</v>
      </c>
      <c r="J256" s="118">
        <f t="shared" si="47"/>
        <v>27.245098717100003</v>
      </c>
      <c r="K256" s="102">
        <f t="shared" si="48"/>
        <v>27245.098717100002</v>
      </c>
      <c r="L256" s="103">
        <f t="shared" si="49"/>
        <v>22340.980948021999</v>
      </c>
      <c r="N256" s="176"/>
      <c r="O256" s="45">
        <v>2.29</v>
      </c>
      <c r="P256" s="153">
        <f t="shared" si="50"/>
        <v>23.492385370000001</v>
      </c>
      <c r="Q256" s="148">
        <f t="shared" si="51"/>
        <v>23492.38537</v>
      </c>
      <c r="R256" s="148">
        <f t="shared" si="52"/>
        <v>19263.756003399998</v>
      </c>
      <c r="S256" s="182"/>
      <c r="T256" s="45">
        <f t="shared" si="57"/>
        <v>2.2899999999999952</v>
      </c>
      <c r="U256" s="46">
        <f t="shared" si="53"/>
        <v>22383.750195773002</v>
      </c>
      <c r="V256" s="164">
        <f t="shared" si="54"/>
        <v>19263.756003399998</v>
      </c>
      <c r="W256" s="47">
        <f t="shared" si="55"/>
        <v>0.86061342871123581</v>
      </c>
      <c r="X256" s="176"/>
      <c r="Y256" s="48"/>
    </row>
    <row r="257" spans="1:25" ht="16.5" thickTop="1" thickBot="1" x14ac:dyDescent="0.3">
      <c r="A257" s="51"/>
      <c r="B257" s="51"/>
      <c r="C257">
        <f t="shared" si="56"/>
        <v>23.100318291472096</v>
      </c>
      <c r="D257" s="45">
        <v>2.2999999999999998</v>
      </c>
      <c r="E257" s="129">
        <f xml:space="preserve"> E$10*(E$8/2)^2*(ACOS(1-D257/(E$8/2)) - (1-D257/(E$8/2))*SIN(ACOS(1-D257/(E$8/2))))</f>
        <v>24.316124517339048</v>
      </c>
      <c r="F257" s="136">
        <f>(PI()*E$12*D257^2*(1-(D257/(1.5*E$8))))</f>
        <v>3.0554383807014216</v>
      </c>
      <c r="G257" s="57">
        <f t="shared" si="44"/>
        <v>27.371562898040469</v>
      </c>
      <c r="H257" s="117">
        <f t="shared" si="45"/>
        <v>27371.562898040469</v>
      </c>
      <c r="I257" s="115">
        <f t="shared" si="46"/>
        <v>22444.681576393185</v>
      </c>
      <c r="J257" s="118">
        <f t="shared" si="47"/>
        <v>27.321804299999997</v>
      </c>
      <c r="K257" s="102">
        <f t="shared" si="48"/>
        <v>27321.804299999996</v>
      </c>
      <c r="L257" s="103">
        <f t="shared" si="49"/>
        <v>22403.879525999997</v>
      </c>
      <c r="N257" s="176"/>
      <c r="O257" s="45">
        <v>2.2999999999999998</v>
      </c>
      <c r="P257" s="153">
        <f t="shared" si="50"/>
        <v>23.561409999999999</v>
      </c>
      <c r="Q257" s="152">
        <f t="shared" si="51"/>
        <v>23561.41</v>
      </c>
      <c r="R257" s="148">
        <f t="shared" si="52"/>
        <v>19320.356199999998</v>
      </c>
      <c r="S257" s="182"/>
      <c r="T257" s="55">
        <f t="shared" si="57"/>
        <v>2.2999999999999949</v>
      </c>
      <c r="U257" s="46">
        <f t="shared" si="53"/>
        <v>22444.681576393185</v>
      </c>
      <c r="V257" s="163">
        <f t="shared" si="54"/>
        <v>19320.356199999998</v>
      </c>
      <c r="W257" s="47">
        <f t="shared" si="55"/>
        <v>0.86079885491985408</v>
      </c>
      <c r="X257" s="176"/>
      <c r="Y257" s="48"/>
    </row>
    <row r="258" spans="1:25" ht="16.5" thickTop="1" thickBot="1" x14ac:dyDescent="0.3">
      <c r="A258" s="51"/>
      <c r="B258" s="51"/>
      <c r="C258">
        <f t="shared" si="56"/>
        <v>23.164237093883337</v>
      </c>
      <c r="D258" s="45">
        <v>2.31</v>
      </c>
      <c r="E258" s="129">
        <f xml:space="preserve"> E$10*(E$8/2)^2*(ACOS(1-D258/(E$8/2)) - (1-D258/(E$8/2))*SIN(ACOS(1-D258/(E$8/2))))</f>
        <v>24.383407467245618</v>
      </c>
      <c r="F258" s="136">
        <f>(PI()*E$12*D258^2*(1-(D258/(1.5*E$8))))</f>
        <v>3.0605423673998757</v>
      </c>
      <c r="G258" s="57">
        <f t="shared" si="44"/>
        <v>27.443949834645494</v>
      </c>
      <c r="H258" s="117">
        <f t="shared" si="45"/>
        <v>27443.949834645493</v>
      </c>
      <c r="I258" s="115">
        <f t="shared" si="46"/>
        <v>22504.038864409304</v>
      </c>
      <c r="J258" s="118">
        <f t="shared" si="47"/>
        <v>27.397124604899993</v>
      </c>
      <c r="K258" s="102">
        <f t="shared" si="48"/>
        <v>27397.124604899993</v>
      </c>
      <c r="L258" s="103">
        <f t="shared" si="49"/>
        <v>22465.642176017991</v>
      </c>
      <c r="N258" s="176"/>
      <c r="O258" s="45">
        <v>2.31</v>
      </c>
      <c r="P258" s="153">
        <f t="shared" si="50"/>
        <v>23.629364030000001</v>
      </c>
      <c r="Q258" s="148">
        <f t="shared" si="51"/>
        <v>23629.364030000001</v>
      </c>
      <c r="R258" s="148">
        <f t="shared" si="52"/>
        <v>19376.078504599998</v>
      </c>
      <c r="S258" s="182"/>
      <c r="T258" s="45">
        <f t="shared" si="57"/>
        <v>2.3099999999999947</v>
      </c>
      <c r="U258" s="46">
        <f t="shared" si="53"/>
        <v>22504.038864409304</v>
      </c>
      <c r="V258" s="164">
        <f t="shared" si="54"/>
        <v>19376.078504599998</v>
      </c>
      <c r="W258" s="47">
        <f t="shared" si="55"/>
        <v>0.86100448996485457</v>
      </c>
      <c r="X258" s="176"/>
      <c r="Y258" s="48"/>
    </row>
    <row r="259" spans="1:25" ht="16.5" thickTop="1" thickBot="1" x14ac:dyDescent="0.3">
      <c r="A259" s="51"/>
      <c r="B259" s="51"/>
      <c r="C259">
        <f t="shared" si="56"/>
        <v>23.226519366058874</v>
      </c>
      <c r="D259" s="45">
        <v>2.3199999999999998</v>
      </c>
      <c r="E259" s="129">
        <f xml:space="preserve"> E$10*(E$8/2)^2*(ACOS(1-D259/(E$8/2)) - (1-D259/(E$8/2))*SIN(ACOS(1-D259/(E$8/2))))</f>
        <v>24.448967753746182</v>
      </c>
      <c r="F259" s="136">
        <f>(PI()*E$12*D259^2*(1-(D259/(1.5*E$8))))</f>
        <v>3.0653883757281193</v>
      </c>
      <c r="G259" s="57">
        <f t="shared" si="44"/>
        <v>27.514356129474301</v>
      </c>
      <c r="H259" s="117">
        <f t="shared" si="45"/>
        <v>27514.356129474301</v>
      </c>
      <c r="I259" s="115">
        <f t="shared" si="46"/>
        <v>22561.772026168925</v>
      </c>
      <c r="J259" s="118">
        <f t="shared" si="47"/>
        <v>27.471046515199994</v>
      </c>
      <c r="K259" s="102">
        <f t="shared" si="48"/>
        <v>27471.046515199992</v>
      </c>
      <c r="L259" s="103">
        <f t="shared" si="49"/>
        <v>22526.258142463994</v>
      </c>
      <c r="N259" s="176"/>
      <c r="O259" s="45">
        <v>2.3199999999999998</v>
      </c>
      <c r="P259" s="153">
        <f t="shared" si="50"/>
        <v>23.696237439999994</v>
      </c>
      <c r="Q259" s="152">
        <f t="shared" si="51"/>
        <v>23696.237439999994</v>
      </c>
      <c r="R259" s="148">
        <f t="shared" si="52"/>
        <v>19430.914700799993</v>
      </c>
      <c r="S259" s="182"/>
      <c r="T259" s="55">
        <f t="shared" si="57"/>
        <v>2.3199999999999945</v>
      </c>
      <c r="U259" s="46">
        <f t="shared" si="53"/>
        <v>22561.772026168925</v>
      </c>
      <c r="V259" s="163">
        <f t="shared" si="54"/>
        <v>19430.914700799993</v>
      </c>
      <c r="W259" s="47">
        <f t="shared" si="55"/>
        <v>0.86123176310187355</v>
      </c>
      <c r="X259" s="176"/>
      <c r="Y259" s="48"/>
    </row>
    <row r="260" spans="1:25" ht="16.5" thickTop="1" thickBot="1" x14ac:dyDescent="0.3">
      <c r="A260" s="182"/>
      <c r="B260" s="182"/>
      <c r="C260">
        <f t="shared" si="56"/>
        <v>23.287104927914953</v>
      </c>
      <c r="D260" s="45">
        <v>2.33</v>
      </c>
      <c r="E260" s="129">
        <f xml:space="preserve"> E$10*(E$8/2)^2*(ACOS(1-D260/(E$8/2)) - (1-D260/(E$8/2))*SIN(ACOS(1-D260/(E$8/2))))</f>
        <v>24.51274202938416</v>
      </c>
      <c r="F260" s="136">
        <f>(PI()*E$12*D260^2*(1-(D260/(1.5*E$8))))</f>
        <v>3.0699739856263935</v>
      </c>
      <c r="G260" s="57">
        <f t="shared" si="44"/>
        <v>27.582716015010554</v>
      </c>
      <c r="H260" s="117">
        <f t="shared" si="45"/>
        <v>27582.716015010556</v>
      </c>
      <c r="I260" s="115">
        <f t="shared" si="46"/>
        <v>22617.827132308656</v>
      </c>
      <c r="J260" s="118">
        <f t="shared" si="47"/>
        <v>27.543556914299998</v>
      </c>
      <c r="K260" s="102">
        <f t="shared" si="48"/>
        <v>27543.556914299999</v>
      </c>
      <c r="L260" s="103">
        <f t="shared" si="49"/>
        <v>22585.716669725996</v>
      </c>
      <c r="N260" s="182"/>
      <c r="O260" s="45">
        <v>2.33</v>
      </c>
      <c r="P260" s="153">
        <f t="shared" si="50"/>
        <v>23.762020209999999</v>
      </c>
      <c r="Q260" s="152">
        <f t="shared" si="51"/>
        <v>23762.020209999999</v>
      </c>
      <c r="R260" s="148">
        <f t="shared" si="52"/>
        <v>19484.856572199998</v>
      </c>
      <c r="S260" s="182"/>
      <c r="T260" s="55">
        <f t="shared" si="57"/>
        <v>2.3299999999999943</v>
      </c>
      <c r="U260" s="46">
        <f t="shared" si="53"/>
        <v>22617.827132308656</v>
      </c>
      <c r="V260" s="163">
        <f t="shared" si="54"/>
        <v>19484.856572199998</v>
      </c>
      <c r="W260" s="47">
        <f t="shared" si="55"/>
        <v>0.86148224841486498</v>
      </c>
      <c r="X260" s="182"/>
      <c r="Y260" s="179"/>
    </row>
    <row r="261" spans="1:25" ht="16.5" thickTop="1" thickBot="1" x14ac:dyDescent="0.3">
      <c r="A261" s="1"/>
      <c r="B261" s="1"/>
      <c r="C261">
        <f t="shared" si="56"/>
        <v>23.345928388828057</v>
      </c>
      <c r="D261" s="45">
        <v>2.34</v>
      </c>
      <c r="E261" s="129">
        <f xml:space="preserve"> E$10*(E$8/2)^2*(ACOS(1-D261/(E$8/2)) - (1-D261/(E$8/2))*SIN(ACOS(1-D261/(E$8/2))))</f>
        <v>24.574661461924272</v>
      </c>
      <c r="F261" s="136">
        <f>(PI()*E$12*D261^2*(1-(D261/(1.5*E$8))))</f>
        <v>3.0742967770349385</v>
      </c>
      <c r="G261" s="57">
        <f t="shared" si="44"/>
        <v>27.64895823895921</v>
      </c>
      <c r="H261" s="117">
        <f t="shared" si="45"/>
        <v>27648.958238959211</v>
      </c>
      <c r="I261" s="115">
        <f t="shared" si="46"/>
        <v>22672.145755946553</v>
      </c>
      <c r="J261" s="118">
        <f t="shared" si="47"/>
        <v>27.614642685599996</v>
      </c>
      <c r="K261" s="102">
        <f t="shared" si="48"/>
        <v>27614.642685599996</v>
      </c>
      <c r="L261" s="103">
        <f t="shared" si="49"/>
        <v>22644.007002191996</v>
      </c>
      <c r="N261" s="1"/>
      <c r="O261" s="45">
        <v>2.34</v>
      </c>
      <c r="P261" s="153">
        <f t="shared" si="50"/>
        <v>23.826702319999999</v>
      </c>
      <c r="Q261" s="152">
        <f t="shared" si="51"/>
        <v>23826.70232</v>
      </c>
      <c r="R261" s="148">
        <f t="shared" si="52"/>
        <v>19537.8959024</v>
      </c>
      <c r="S261" s="1"/>
      <c r="T261" s="55">
        <f t="shared" si="57"/>
        <v>2.3399999999999941</v>
      </c>
      <c r="U261" s="46">
        <f t="shared" si="53"/>
        <v>22672.145755946553</v>
      </c>
      <c r="V261" s="163">
        <f t="shared" si="54"/>
        <v>19537.8959024</v>
      </c>
      <c r="W261" s="47">
        <f t="shared" si="55"/>
        <v>0.86175768772461747</v>
      </c>
      <c r="X261" s="1"/>
      <c r="Y261" s="2"/>
    </row>
    <row r="262" spans="1:25" ht="16.5" thickTop="1" thickBot="1" x14ac:dyDescent="0.3">
      <c r="A262" s="1"/>
      <c r="B262" s="1"/>
      <c r="C262">
        <f t="shared" si="56"/>
        <v>23.402918288664836</v>
      </c>
      <c r="D262" s="45">
        <v>2.35</v>
      </c>
      <c r="E262" s="129">
        <f xml:space="preserve"> E$10*(E$8/2)^2*(ACOS(1-D262/(E$8/2)) - (1-D262/(E$8/2))*SIN(ACOS(1-D262/(E$8/2))))</f>
        <v>24.634650830173513</v>
      </c>
      <c r="F262" s="136">
        <f>(PI()*E$12*D262^2*(1-(D262/(1.5*E$8))))</f>
        <v>3.0783543298939993</v>
      </c>
      <c r="G262" s="57">
        <f t="shared" si="44"/>
        <v>27.71300516006751</v>
      </c>
      <c r="H262" s="117">
        <f t="shared" si="45"/>
        <v>27713.005160067511</v>
      </c>
      <c r="I262" s="115">
        <f t="shared" si="46"/>
        <v>22724.664231255356</v>
      </c>
      <c r="J262" s="118">
        <f t="shared" si="47"/>
        <v>27.684290712500001</v>
      </c>
      <c r="K262" s="102">
        <f t="shared" si="48"/>
        <v>27684.290712500002</v>
      </c>
      <c r="L262" s="103">
        <f t="shared" si="49"/>
        <v>22701.11838425</v>
      </c>
      <c r="N262" s="1"/>
      <c r="O262" s="45">
        <v>2.35</v>
      </c>
      <c r="P262" s="153">
        <f t="shared" si="50"/>
        <v>23.890273750000002</v>
      </c>
      <c r="Q262" s="152">
        <f t="shared" si="51"/>
        <v>23890.273750000004</v>
      </c>
      <c r="R262" s="148">
        <f t="shared" si="52"/>
        <v>19590.024475000002</v>
      </c>
      <c r="S262" s="1"/>
      <c r="T262" s="55">
        <f t="shared" si="57"/>
        <v>2.3499999999999939</v>
      </c>
      <c r="U262" s="46">
        <f t="shared" si="53"/>
        <v>22724.664231255356</v>
      </c>
      <c r="V262" s="163">
        <f t="shared" si="54"/>
        <v>19590.024475000002</v>
      </c>
      <c r="W262" s="47">
        <f t="shared" si="55"/>
        <v>0.86206001882553707</v>
      </c>
      <c r="X262" s="1"/>
      <c r="Y262" s="2"/>
    </row>
    <row r="263" spans="1:25" ht="16.5" thickTop="1" thickBot="1" x14ac:dyDescent="0.3">
      <c r="A263" s="1"/>
      <c r="B263" s="1"/>
      <c r="C263">
        <f t="shared" si="56"/>
        <v>23.457996025164469</v>
      </c>
      <c r="D263" s="45">
        <v>2.36</v>
      </c>
      <c r="E263" s="129">
        <f xml:space="preserve"> E$10*(E$8/2)^2*(ACOS(1-D263/(E$8/2)) - (1-D263/(E$8/2))*SIN(ACOS(1-D263/(E$8/2))))</f>
        <v>24.692627394909966</v>
      </c>
      <c r="F263" s="136">
        <f>(PI()*E$12*D263^2*(1-(D263/(1.5*E$8))))</f>
        <v>3.0821442241438155</v>
      </c>
      <c r="G263" s="57">
        <f t="shared" si="44"/>
        <v>27.77477161905378</v>
      </c>
      <c r="H263" s="117">
        <f t="shared" si="45"/>
        <v>27774.771619053779</v>
      </c>
      <c r="I263" s="115">
        <f t="shared" si="46"/>
        <v>22775.312727624099</v>
      </c>
      <c r="J263" s="118">
        <f t="shared" si="47"/>
        <v>27.752487878399997</v>
      </c>
      <c r="K263" s="102">
        <f t="shared" si="48"/>
        <v>27752.487878399996</v>
      </c>
      <c r="L263" s="103">
        <f t="shared" si="49"/>
        <v>22757.040060287996</v>
      </c>
      <c r="N263" s="1"/>
      <c r="O263" s="45">
        <v>2.36</v>
      </c>
      <c r="P263" s="153">
        <f t="shared" si="50"/>
        <v>23.952724479999993</v>
      </c>
      <c r="Q263" s="152">
        <f t="shared" si="51"/>
        <v>23952.724479999993</v>
      </c>
      <c r="R263" s="148">
        <f t="shared" si="52"/>
        <v>19641.234073599993</v>
      </c>
      <c r="S263" s="1"/>
      <c r="T263" s="55">
        <f t="shared" si="57"/>
        <v>2.3599999999999937</v>
      </c>
      <c r="U263" s="46">
        <f t="shared" si="53"/>
        <v>22775.312727624099</v>
      </c>
      <c r="V263" s="163">
        <f t="shared" si="54"/>
        <v>19641.234073599993</v>
      </c>
      <c r="W263" s="47">
        <f t="shared" si="55"/>
        <v>0.86239141075666581</v>
      </c>
      <c r="X263" s="1"/>
      <c r="Y263" s="2"/>
    </row>
    <row r="264" spans="1:25" ht="16.5" thickTop="1" thickBot="1" x14ac:dyDescent="0.3">
      <c r="A264" s="1"/>
      <c r="B264" s="1"/>
      <c r="C264">
        <f t="shared" si="56"/>
        <v>23.511074493810792</v>
      </c>
      <c r="D264" s="45">
        <v>2.37</v>
      </c>
      <c r="E264" s="129">
        <f xml:space="preserve"> E$10*(E$8/2)^2*(ACOS(1-D264/(E$8/2)) - (1-D264/(E$8/2))*SIN(ACOS(1-D264/(E$8/2))))</f>
        <v>24.748499467169253</v>
      </c>
      <c r="F264" s="136">
        <f>(PI()*E$12*D264^2*(1-(D264/(1.5*E$8))))</f>
        <v>3.0856640397246289</v>
      </c>
      <c r="G264" s="57">
        <f t="shared" si="44"/>
        <v>27.834163506893884</v>
      </c>
      <c r="H264" s="117">
        <f t="shared" si="45"/>
        <v>27834.163506893885</v>
      </c>
      <c r="I264" s="115">
        <f t="shared" si="46"/>
        <v>22824.014075652984</v>
      </c>
      <c r="J264" s="118">
        <f t="shared" si="47"/>
        <v>27.819221066699999</v>
      </c>
      <c r="K264" s="102">
        <f t="shared" si="48"/>
        <v>27819.2210667</v>
      </c>
      <c r="L264" s="103">
        <f t="shared" si="49"/>
        <v>22811.761274693999</v>
      </c>
      <c r="N264" s="1"/>
      <c r="O264" s="45">
        <v>2.37</v>
      </c>
      <c r="P264" s="153">
        <f t="shared" si="50"/>
        <v>24.014044489999996</v>
      </c>
      <c r="Q264" s="152">
        <f t="shared" si="51"/>
        <v>24014.044489999997</v>
      </c>
      <c r="R264" s="148">
        <f t="shared" si="52"/>
        <v>19691.516481799998</v>
      </c>
      <c r="S264" s="1"/>
      <c r="T264" s="55">
        <f t="shared" si="57"/>
        <v>2.3699999999999934</v>
      </c>
      <c r="U264" s="46">
        <f t="shared" si="53"/>
        <v>22824.014075652984</v>
      </c>
      <c r="V264" s="163">
        <f t="shared" si="54"/>
        <v>19691.516481799998</v>
      </c>
      <c r="W264" s="47">
        <f t="shared" si="55"/>
        <v>0.86275430853354984</v>
      </c>
      <c r="X264" s="1"/>
      <c r="Y264" s="2"/>
    </row>
    <row r="265" spans="1:25" ht="16.5" thickTop="1" thickBot="1" x14ac:dyDescent="0.3">
      <c r="A265" s="1"/>
      <c r="B265" s="1"/>
      <c r="C265">
        <f t="shared" si="56"/>
        <v>23.562056332426476</v>
      </c>
      <c r="D265" s="45">
        <v>2.38</v>
      </c>
      <c r="E265" s="129">
        <f xml:space="preserve"> E$10*(E$8/2)^2*(ACOS(1-D265/(E$8/2)) - (1-D265/(E$8/2))*SIN(ACOS(1-D265/(E$8/2))))</f>
        <v>24.802164560448922</v>
      </c>
      <c r="F265" s="136">
        <f>(PI()*E$12*D265^2*(1-(D265/(1.5*E$8))))</f>
        <v>3.0889113565766833</v>
      </c>
      <c r="G265" s="57">
        <f t="shared" si="44"/>
        <v>27.891075917025606</v>
      </c>
      <c r="H265" s="117">
        <f t="shared" si="45"/>
        <v>27891.075917025606</v>
      </c>
      <c r="I265" s="115">
        <f t="shared" si="46"/>
        <v>22870.682251960996</v>
      </c>
      <c r="J265" s="118">
        <f t="shared" si="47"/>
        <v>27.884477160800003</v>
      </c>
      <c r="K265" s="102">
        <f t="shared" si="48"/>
        <v>27884.477160800005</v>
      </c>
      <c r="L265" s="103">
        <f t="shared" si="49"/>
        <v>22865.271271856003</v>
      </c>
      <c r="N265" s="1"/>
      <c r="O265" s="45">
        <v>2.38</v>
      </c>
      <c r="P265" s="153">
        <f t="shared" si="50"/>
        <v>24.074223759999999</v>
      </c>
      <c r="Q265" s="152">
        <f t="shared" si="51"/>
        <v>24074.223759999997</v>
      </c>
      <c r="R265" s="148">
        <f t="shared" si="52"/>
        <v>19740.863483199995</v>
      </c>
      <c r="S265" s="1"/>
      <c r="T265" s="55">
        <f t="shared" si="57"/>
        <v>2.3799999999999932</v>
      </c>
      <c r="U265" s="46">
        <f t="shared" si="53"/>
        <v>22870.682251960996</v>
      </c>
      <c r="V265" s="163">
        <f t="shared" si="54"/>
        <v>19740.863483199995</v>
      </c>
      <c r="W265" s="47">
        <f t="shared" si="55"/>
        <v>0.86315149087899901</v>
      </c>
      <c r="X265" s="1"/>
      <c r="Y265" s="2"/>
    </row>
    <row r="266" spans="1:25" ht="16.5" thickTop="1" thickBot="1" x14ac:dyDescent="0.3">
      <c r="A266" s="1"/>
      <c r="B266" s="1"/>
      <c r="C266">
        <f t="shared" si="56"/>
        <v>23.61083160869801</v>
      </c>
      <c r="D266" s="45">
        <v>2.39</v>
      </c>
      <c r="E266" s="129">
        <f xml:space="preserve"> E$10*(E$8/2)^2*(ACOS(1-D266/(E$8/2)) - (1-D266/(E$8/2))*SIN(ACOS(1-D266/(E$8/2))))</f>
        <v>24.853506956524221</v>
      </c>
      <c r="F266" s="136">
        <f>(PI()*E$12*D266^2*(1-(D266/(1.5*E$8))))</f>
        <v>3.0918837546402189</v>
      </c>
      <c r="G266" s="57">
        <f t="shared" si="44"/>
        <v>27.945390711164439</v>
      </c>
      <c r="H266" s="117">
        <f t="shared" si="45"/>
        <v>27945.39071116444</v>
      </c>
      <c r="I266" s="115">
        <f t="shared" si="46"/>
        <v>22915.22038315484</v>
      </c>
      <c r="J266" s="118">
        <f t="shared" si="47"/>
        <v>27.948243044100003</v>
      </c>
      <c r="K266" s="102">
        <f t="shared" si="48"/>
        <v>27948.243044100003</v>
      </c>
      <c r="L266" s="103">
        <f t="shared" si="49"/>
        <v>22917.559296162002</v>
      </c>
      <c r="N266" s="1"/>
      <c r="O266" s="45">
        <v>2.39</v>
      </c>
      <c r="P266" s="153">
        <f t="shared" si="50"/>
        <v>24.133252269999996</v>
      </c>
      <c r="Q266" s="152">
        <f t="shared" si="51"/>
        <v>24133.252269999997</v>
      </c>
      <c r="R266" s="148">
        <f t="shared" si="52"/>
        <v>19789.266861399996</v>
      </c>
      <c r="S266" s="1"/>
      <c r="T266" s="55">
        <f t="shared" si="57"/>
        <v>2.389999999999993</v>
      </c>
      <c r="U266" s="46">
        <f t="shared" si="53"/>
        <v>22915.22038315484</v>
      </c>
      <c r="V266" s="163">
        <f t="shared" si="54"/>
        <v>19789.266861399996</v>
      </c>
      <c r="W266" s="47">
        <f t="shared" si="55"/>
        <v>0.86358614626055452</v>
      </c>
      <c r="X266" s="1"/>
      <c r="Y266" s="2"/>
    </row>
    <row r="267" spans="1:25" ht="16.5" thickTop="1" thickBot="1" x14ac:dyDescent="0.3">
      <c r="A267" s="1"/>
      <c r="B267" s="1"/>
      <c r="C267">
        <f t="shared" si="56"/>
        <v>23.657274699498863</v>
      </c>
      <c r="D267" s="45">
        <v>2.4</v>
      </c>
      <c r="E267" s="129">
        <f xml:space="preserve"> E$10*(E$8/2)^2*(ACOS(1-D267/(E$8/2)) - (1-D267/(E$8/2))*SIN(ACOS(1-D267/(E$8/2))))</f>
        <v>24.90239442052512</v>
      </c>
      <c r="F267" s="136">
        <f>(PI()*E$12*D267^2*(1-(D267/(1.5*E$8))))</f>
        <v>3.0945788138554788</v>
      </c>
      <c r="G267" s="57">
        <f t="shared" si="44"/>
        <v>27.996973234380597</v>
      </c>
      <c r="H267" s="117">
        <f t="shared" si="45"/>
        <v>27996.973234380599</v>
      </c>
      <c r="I267" s="115">
        <f t="shared" si="46"/>
        <v>22957.518052192088</v>
      </c>
      <c r="J267" s="118">
        <f t="shared" si="47"/>
        <v>28.010505599999995</v>
      </c>
      <c r="K267" s="102">
        <f t="shared" si="48"/>
        <v>28010.505599999993</v>
      </c>
      <c r="L267" s="103">
        <f t="shared" si="49"/>
        <v>22968.614591999994</v>
      </c>
      <c r="N267" s="1"/>
      <c r="O267" s="45">
        <v>2.4</v>
      </c>
      <c r="P267" s="153">
        <f t="shared" si="50"/>
        <v>24.191120000000002</v>
      </c>
      <c r="Q267" s="152">
        <f t="shared" si="51"/>
        <v>24191.120000000003</v>
      </c>
      <c r="R267" s="148">
        <f t="shared" si="52"/>
        <v>19836.718400000002</v>
      </c>
      <c r="S267" s="1"/>
      <c r="T267" s="55">
        <f t="shared" si="57"/>
        <v>2.3999999999999928</v>
      </c>
      <c r="U267" s="46">
        <f t="shared" si="53"/>
        <v>22957.518052192088</v>
      </c>
      <c r="V267" s="163">
        <f t="shared" si="54"/>
        <v>19836.718400000002</v>
      </c>
      <c r="W267" s="47">
        <f t="shared" si="55"/>
        <v>0.86406197546715646</v>
      </c>
      <c r="X267" s="1"/>
      <c r="Y267" s="2"/>
    </row>
    <row r="268" spans="1:25" ht="16.5" thickTop="1" thickBot="1" x14ac:dyDescent="0.3">
      <c r="A268" s="1"/>
      <c r="B268" s="1"/>
      <c r="C268">
        <f t="shared" si="56"/>
        <v>23.701239956508729</v>
      </c>
      <c r="D268" s="45">
        <v>2.41</v>
      </c>
      <c r="E268" s="129">
        <f xml:space="preserve"> E$10*(E$8/2)^2*(ACOS(1-D268/(E$8/2)) - (1-D268/(E$8/2))*SIN(ACOS(1-D268/(E$8/2))))</f>
        <v>24.94867363843024</v>
      </c>
      <c r="F268" s="136">
        <f>(PI()*E$12*D268^2*(1-(D268/(1.5*E$8))))</f>
        <v>3.0969941141627042</v>
      </c>
      <c r="G268" s="57">
        <f t="shared" si="44"/>
        <v>28.045667752592944</v>
      </c>
      <c r="H268" s="117">
        <f t="shared" si="45"/>
        <v>28045.667752592944</v>
      </c>
      <c r="I268" s="115">
        <f t="shared" si="46"/>
        <v>22997.447557126212</v>
      </c>
      <c r="J268" s="118">
        <f t="shared" si="47"/>
        <v>28.071251711899997</v>
      </c>
      <c r="K268" s="102">
        <f t="shared" si="48"/>
        <v>28071.251711899997</v>
      </c>
      <c r="L268" s="103">
        <f t="shared" si="49"/>
        <v>23018.426403757996</v>
      </c>
      <c r="N268" s="1"/>
      <c r="O268" s="45">
        <v>2.41</v>
      </c>
      <c r="P268" s="153">
        <f t="shared" si="50"/>
        <v>24.247816929999995</v>
      </c>
      <c r="Q268" s="152">
        <f t="shared" si="51"/>
        <v>24247.816929999997</v>
      </c>
      <c r="R268" s="148">
        <f t="shared" si="52"/>
        <v>19883.209882599996</v>
      </c>
      <c r="S268" s="1"/>
      <c r="T268" s="55">
        <f t="shared" si="57"/>
        <v>2.4099999999999926</v>
      </c>
      <c r="U268" s="46">
        <f t="shared" si="53"/>
        <v>22997.447557126212</v>
      </c>
      <c r="V268" s="163">
        <f t="shared" si="54"/>
        <v>19883.209882599996</v>
      </c>
      <c r="W268" s="47">
        <f t="shared" si="55"/>
        <v>0.86458333400737741</v>
      </c>
      <c r="X268" s="1"/>
      <c r="Y268" s="2"/>
    </row>
    <row r="269" spans="1:25" ht="16.5" thickTop="1" thickBot="1" x14ac:dyDescent="0.3">
      <c r="A269" s="1"/>
      <c r="B269" s="1"/>
      <c r="C269">
        <f t="shared" si="56"/>
        <v>23.742555471493933</v>
      </c>
      <c r="D269" s="45">
        <v>2.42</v>
      </c>
      <c r="E269" s="129">
        <f xml:space="preserve"> E$10*(E$8/2)^2*(ACOS(1-D269/(E$8/2)) - (1-D269/(E$8/2))*SIN(ACOS(1-D269/(E$8/2))))</f>
        <v>24.992163654204141</v>
      </c>
      <c r="F269" s="136">
        <f>(PI()*E$12*D269^2*(1-(D269/(1.5*E$8))))</f>
        <v>3.0991272355021358</v>
      </c>
      <c r="G269" s="57">
        <f t="shared" si="44"/>
        <v>28.091290889706276</v>
      </c>
      <c r="H269" s="117">
        <f t="shared" si="45"/>
        <v>28091.290889706277</v>
      </c>
      <c r="I269" s="115">
        <f t="shared" si="46"/>
        <v>23034.858529559147</v>
      </c>
      <c r="J269" s="118">
        <f t="shared" si="47"/>
        <v>28.130468263199994</v>
      </c>
      <c r="K269" s="102">
        <f t="shared" si="48"/>
        <v>28130.468263199993</v>
      </c>
      <c r="L269" s="103">
        <f t="shared" si="49"/>
        <v>23066.983975823994</v>
      </c>
      <c r="N269" s="1"/>
      <c r="O269" s="45">
        <v>2.42</v>
      </c>
      <c r="P269" s="153">
        <f t="shared" si="50"/>
        <v>24.303333039999995</v>
      </c>
      <c r="Q269" s="152">
        <f t="shared" si="51"/>
        <v>24303.333039999994</v>
      </c>
      <c r="R269" s="148">
        <f t="shared" si="52"/>
        <v>19928.733092799994</v>
      </c>
      <c r="S269" s="1"/>
      <c r="T269" s="55">
        <f t="shared" si="57"/>
        <v>2.4199999999999924</v>
      </c>
      <c r="U269" s="46">
        <f t="shared" si="53"/>
        <v>23034.858529559147</v>
      </c>
      <c r="V269" s="163">
        <f t="shared" si="54"/>
        <v>19928.733092799994</v>
      </c>
      <c r="W269" s="47">
        <f t="shared" si="55"/>
        <v>0.86515543680143447</v>
      </c>
      <c r="X269" s="1"/>
      <c r="Y269" s="2"/>
    </row>
    <row r="270" spans="1:25" ht="16.5" thickTop="1" thickBot="1" x14ac:dyDescent="0.3">
      <c r="A270" s="1"/>
      <c r="B270" s="1"/>
      <c r="C270">
        <f t="shared" si="56"/>
        <v>23.781013708583448</v>
      </c>
      <c r="D270" s="45">
        <v>2.4300000000000002</v>
      </c>
      <c r="E270" s="129">
        <f xml:space="preserve"> E$10*(E$8/2)^2*(ACOS(1-D270/(E$8/2)) - (1-D270/(E$8/2))*SIN(ACOS(1-D270/(E$8/2))))</f>
        <v>25.032646009035208</v>
      </c>
      <c r="F270" s="136">
        <f>(PI()*E$12*D270^2*(1-(D270/(1.5*E$8))))</f>
        <v>3.1009757578140178</v>
      </c>
      <c r="G270" s="57">
        <f t="shared" si="44"/>
        <v>28.133621766849224</v>
      </c>
      <c r="H270" s="117">
        <f t="shared" si="45"/>
        <v>28133.621766849225</v>
      </c>
      <c r="I270" s="115">
        <f t="shared" si="46"/>
        <v>23069.569848816362</v>
      </c>
      <c r="J270" s="118">
        <f t="shared" si="47"/>
        <v>28.188142137299998</v>
      </c>
      <c r="K270" s="102">
        <f t="shared" si="48"/>
        <v>28188.142137299998</v>
      </c>
      <c r="L270" s="103">
        <f t="shared" si="49"/>
        <v>23114.276552585998</v>
      </c>
      <c r="N270" s="1"/>
      <c r="O270" s="45">
        <v>2.4300000000000002</v>
      </c>
      <c r="P270" s="153">
        <f t="shared" si="50"/>
        <v>24.357658309999994</v>
      </c>
      <c r="Q270" s="152">
        <f t="shared" si="51"/>
        <v>24357.658309999995</v>
      </c>
      <c r="R270" s="148">
        <f t="shared" si="52"/>
        <v>19973.279814199996</v>
      </c>
      <c r="S270" s="1"/>
      <c r="T270" s="55">
        <f t="shared" si="57"/>
        <v>2.4299999999999922</v>
      </c>
      <c r="U270" s="46">
        <f t="shared" si="53"/>
        <v>23069.569848816362</v>
      </c>
      <c r="V270" s="163">
        <f t="shared" si="54"/>
        <v>19973.279814199996</v>
      </c>
      <c r="W270" s="47">
        <f t="shared" si="55"/>
        <v>0.86578466547458277</v>
      </c>
      <c r="X270" s="1"/>
      <c r="Y270" s="2"/>
    </row>
    <row r="271" spans="1:25" ht="16.5" thickTop="1" thickBot="1" x14ac:dyDescent="0.3">
      <c r="A271" s="1"/>
      <c r="B271" s="1"/>
      <c r="C271">
        <f t="shared" si="56"/>
        <v>23.816356620959017</v>
      </c>
      <c r="D271" s="45">
        <v>2.44</v>
      </c>
      <c r="E271" s="129">
        <f xml:space="preserve"> E$10*(E$8/2)^2*(ACOS(1-D271/(E$8/2)) - (1-D271/(E$8/2))*SIN(ACOS(1-D271/(E$8/2))))</f>
        <v>25.069849074693703</v>
      </c>
      <c r="F271" s="136">
        <f>(PI()*E$12*D271^2*(1-(D271/(1.5*E$8))))</f>
        <v>3.1025372610385915</v>
      </c>
      <c r="G271" s="57">
        <f t="shared" si="44"/>
        <v>28.172386335732295</v>
      </c>
      <c r="H271" s="117">
        <f t="shared" si="45"/>
        <v>28172.386335732295</v>
      </c>
      <c r="I271" s="115">
        <f t="shared" si="46"/>
        <v>23101.356795300482</v>
      </c>
      <c r="J271" s="118">
        <f t="shared" si="47"/>
        <v>28.244260217600001</v>
      </c>
      <c r="K271" s="102">
        <f t="shared" si="48"/>
        <v>28244.2602176</v>
      </c>
      <c r="L271" s="103">
        <f t="shared" si="49"/>
        <v>23160.293378431998</v>
      </c>
      <c r="N271" s="1"/>
      <c r="O271" s="45">
        <v>2.44</v>
      </c>
      <c r="P271" s="153">
        <f t="shared" si="50"/>
        <v>24.410782719999997</v>
      </c>
      <c r="Q271" s="152">
        <f t="shared" si="51"/>
        <v>24410.782719999996</v>
      </c>
      <c r="R271" s="148">
        <f t="shared" si="52"/>
        <v>20016.841830399997</v>
      </c>
      <c r="S271" s="1"/>
      <c r="T271" s="55">
        <f t="shared" si="57"/>
        <v>2.439999999999992</v>
      </c>
      <c r="U271" s="46">
        <f t="shared" si="53"/>
        <v>23101.356795300482</v>
      </c>
      <c r="V271" s="163">
        <f t="shared" si="54"/>
        <v>20016.841830399997</v>
      </c>
      <c r="W271" s="47">
        <f t="shared" si="55"/>
        <v>0.86647905609042108</v>
      </c>
      <c r="X271" s="1"/>
      <c r="Y271" s="2"/>
    </row>
    <row r="272" spans="1:25" ht="16.5" thickTop="1" thickBot="1" x14ac:dyDescent="0.3">
      <c r="A272" s="1"/>
      <c r="B272" s="1"/>
      <c r="C272">
        <f t="shared" si="56"/>
        <v>23.848250178487387</v>
      </c>
      <c r="D272" s="45">
        <v>2.4500000000000002</v>
      </c>
      <c r="E272" s="129">
        <f xml:space="preserve"> E$10*(E$8/2)^2*(ACOS(1-D272/(E$8/2)) - (1-D272/(E$8/2))*SIN(ACOS(1-D272/(E$8/2))))</f>
        <v>25.10342124051304</v>
      </c>
      <c r="F272" s="136">
        <f>(PI()*E$12*D272^2*(1-(D272/(1.5*E$8))))</f>
        <v>3.103809325116099</v>
      </c>
      <c r="G272" s="57">
        <f t="shared" si="44"/>
        <v>28.207230565629139</v>
      </c>
      <c r="H272" s="117">
        <f t="shared" si="45"/>
        <v>28207.230565629139</v>
      </c>
      <c r="I272" s="115">
        <f t="shared" si="46"/>
        <v>23129.929063815893</v>
      </c>
      <c r="J272" s="118">
        <f t="shared" si="47"/>
        <v>28.298809387500004</v>
      </c>
      <c r="K272" s="102">
        <f t="shared" si="48"/>
        <v>28298.809387500005</v>
      </c>
      <c r="L272" s="103">
        <f t="shared" si="49"/>
        <v>23205.023697750003</v>
      </c>
      <c r="N272" s="1"/>
      <c r="O272" s="45">
        <v>2.4500000000000002</v>
      </c>
      <c r="P272" s="153">
        <f t="shared" si="50"/>
        <v>24.462696250000004</v>
      </c>
      <c r="Q272" s="152">
        <f t="shared" si="51"/>
        <v>24462.696250000005</v>
      </c>
      <c r="R272" s="148">
        <f t="shared" si="52"/>
        <v>20059.410925000004</v>
      </c>
      <c r="S272" s="1"/>
      <c r="T272" s="55">
        <f t="shared" si="57"/>
        <v>2.4499999999999917</v>
      </c>
      <c r="U272" s="46">
        <f t="shared" si="53"/>
        <v>23129.929063815893</v>
      </c>
      <c r="V272" s="163">
        <f t="shared" si="54"/>
        <v>20059.410925000004</v>
      </c>
      <c r="W272" s="47">
        <f t="shared" si="55"/>
        <v>0.86724913291587391</v>
      </c>
      <c r="X272" s="1"/>
      <c r="Y272" s="2"/>
    </row>
    <row r="273" spans="1:25" ht="16.5" thickTop="1" thickBot="1" x14ac:dyDescent="0.3">
      <c r="A273" s="1"/>
      <c r="B273" s="1"/>
      <c r="C273">
        <f t="shared" si="56"/>
        <v>23.876235956401981</v>
      </c>
      <c r="D273" s="45">
        <v>2.46</v>
      </c>
      <c r="E273" s="129">
        <f xml:space="preserve"> E$10*(E$8/2)^2*(ACOS(1-D273/(E$8/2)) - (1-D273/(E$8/2))*SIN(ACOS(1-D273/(E$8/2))))</f>
        <v>25.132879954107349</v>
      </c>
      <c r="F273" s="136">
        <f>(PI()*E$12*D273^2*(1-(D273/(1.5*E$8))))</f>
        <v>3.1047895299867805</v>
      </c>
      <c r="G273" s="57">
        <f t="shared" si="44"/>
        <v>28.23766948409413</v>
      </c>
      <c r="H273" s="117">
        <f t="shared" si="45"/>
        <v>28237.669484094131</v>
      </c>
      <c r="I273" s="115">
        <f t="shared" si="46"/>
        <v>23154.888976957187</v>
      </c>
      <c r="J273" s="118">
        <f t="shared" si="47"/>
        <v>28.351776530400002</v>
      </c>
      <c r="K273" s="102">
        <f t="shared" si="48"/>
        <v>28351.776530400002</v>
      </c>
      <c r="L273" s="103">
        <f t="shared" si="49"/>
        <v>23248.456754928</v>
      </c>
      <c r="N273" s="1"/>
      <c r="O273" s="45">
        <v>2.46</v>
      </c>
      <c r="P273" s="153">
        <f t="shared" si="50"/>
        <v>24.513388880000001</v>
      </c>
      <c r="Q273" s="152">
        <f t="shared" si="51"/>
        <v>24513.388880000002</v>
      </c>
      <c r="R273" s="148">
        <f t="shared" si="52"/>
        <v>20100.9788816</v>
      </c>
      <c r="S273" s="1"/>
      <c r="T273" s="55">
        <f t="shared" si="57"/>
        <v>2.4599999999999915</v>
      </c>
      <c r="U273" s="46">
        <f t="shared" si="53"/>
        <v>23154.888976957187</v>
      </c>
      <c r="V273" s="163">
        <f t="shared" si="54"/>
        <v>20100.9788816</v>
      </c>
      <c r="W273" s="47">
        <f t="shared" si="55"/>
        <v>0.8681094908986039</v>
      </c>
      <c r="X273" s="1"/>
      <c r="Y273" s="2"/>
    </row>
    <row r="274" spans="1:25" ht="16.5" thickTop="1" thickBot="1" x14ac:dyDescent="0.3">
      <c r="A274" s="1"/>
      <c r="B274" s="1"/>
      <c r="C274">
        <f t="shared" si="56"/>
        <v>23.899623029032277</v>
      </c>
      <c r="D274" s="45">
        <v>2.4700000000000002</v>
      </c>
      <c r="E274" s="129">
        <f xml:space="preserve"> E$10*(E$8/2)^2*(ACOS(1-D274/(E$8/2)) - (1-D274/(E$8/2))*SIN(ACOS(1-D274/(E$8/2))))</f>
        <v>25.157497925297132</v>
      </c>
      <c r="F274" s="136">
        <f>(PI()*E$12*D274^2*(1-(D274/(1.5*E$8))))</f>
        <v>3.1054754555908803</v>
      </c>
      <c r="G274" s="57">
        <f t="shared" si="44"/>
        <v>28.262973380888013</v>
      </c>
      <c r="H274" s="117">
        <f t="shared" si="45"/>
        <v>28262.973380888012</v>
      </c>
      <c r="I274" s="115">
        <f t="shared" si="46"/>
        <v>23175.63817232817</v>
      </c>
      <c r="J274" s="118">
        <f t="shared" si="47"/>
        <v>28.403148529699997</v>
      </c>
      <c r="K274" s="102">
        <f t="shared" si="48"/>
        <v>28403.148529699996</v>
      </c>
      <c r="L274" s="103">
        <f t="shared" si="49"/>
        <v>23290.581794353995</v>
      </c>
      <c r="N274" s="1"/>
      <c r="O274" s="45">
        <v>2.4700000000000002</v>
      </c>
      <c r="P274" s="153">
        <f t="shared" si="50"/>
        <v>24.56285059</v>
      </c>
      <c r="Q274" s="152">
        <f t="shared" si="51"/>
        <v>24562.850590000002</v>
      </c>
      <c r="R274" s="148">
        <f t="shared" si="52"/>
        <v>20141.537483799999</v>
      </c>
      <c r="S274" s="1"/>
      <c r="T274" s="55">
        <f t="shared" si="57"/>
        <v>2.4699999999999913</v>
      </c>
      <c r="U274" s="46">
        <f t="shared" si="53"/>
        <v>23175.63817232817</v>
      </c>
      <c r="V274" s="163">
        <f t="shared" si="54"/>
        <v>20141.537483799999</v>
      </c>
      <c r="W274" s="47">
        <f t="shared" si="55"/>
        <v>0.86908232403494701</v>
      </c>
      <c r="X274" s="1"/>
      <c r="Y274" s="2"/>
    </row>
    <row r="275" spans="1:25" ht="16.5" thickTop="1" thickBot="1" x14ac:dyDescent="0.3">
      <c r="A275" s="1"/>
      <c r="B275" s="1"/>
      <c r="C275">
        <f t="shared" si="56"/>
        <v>23.917163836981167</v>
      </c>
      <c r="D275" s="45">
        <v>2.48</v>
      </c>
      <c r="E275" s="129">
        <f xml:space="preserve"> E$10*(E$8/2)^2*(ACOS(1-D275/(E$8/2)) - (1-D275/(E$8/2))*SIN(ACOS(1-D275/(E$8/2))))</f>
        <v>25.175961933664386</v>
      </c>
      <c r="F275" s="136">
        <f>(PI()*E$12*D275^2*(1-(D275/(1.5*E$8))))</f>
        <v>3.1058646818686388</v>
      </c>
      <c r="G275" s="57">
        <f t="shared" si="44"/>
        <v>28.281826615533024</v>
      </c>
      <c r="H275" s="117">
        <f t="shared" si="45"/>
        <v>28281.826615533024</v>
      </c>
      <c r="I275" s="115">
        <f t="shared" si="46"/>
        <v>23191.097824737077</v>
      </c>
      <c r="J275" s="118">
        <f t="shared" si="47"/>
        <v>28.452912268799995</v>
      </c>
      <c r="K275" s="102">
        <f t="shared" si="48"/>
        <v>28452.912268799995</v>
      </c>
      <c r="L275" s="103">
        <f t="shared" si="49"/>
        <v>23331.388060415993</v>
      </c>
      <c r="N275" s="1"/>
      <c r="O275" s="45">
        <v>2.48</v>
      </c>
      <c r="P275" s="153">
        <f t="shared" si="50"/>
        <v>24.61107136</v>
      </c>
      <c r="Q275" s="152">
        <f t="shared" si="51"/>
        <v>24611.071360000002</v>
      </c>
      <c r="R275" s="148">
        <f t="shared" si="52"/>
        <v>20181.078515199999</v>
      </c>
      <c r="S275" s="1"/>
      <c r="T275" s="55">
        <f t="shared" si="57"/>
        <v>2.4799999999999911</v>
      </c>
      <c r="U275" s="46">
        <f t="shared" si="53"/>
        <v>23191.097824737077</v>
      </c>
      <c r="V275" s="163">
        <f t="shared" si="54"/>
        <v>20181.078515199999</v>
      </c>
      <c r="W275" s="47">
        <f t="shared" si="55"/>
        <v>0.87020798531036325</v>
      </c>
      <c r="X275" s="1"/>
      <c r="Y275" s="2"/>
    </row>
    <row r="276" spans="1:25" ht="16.5" thickTop="1" thickBot="1" x14ac:dyDescent="0.3">
      <c r="A276" s="1"/>
      <c r="B276" s="1"/>
      <c r="D276" s="45">
        <v>2.4900000000000002</v>
      </c>
      <c r="E276" s="129" t="e">
        <f xml:space="preserve"> E$10*(E$8/2)^2*(ACOS(1-D276/(E$8/2)) - (1-D276/(E$8/2))*SIN(ACOS(1-D276/(E$8/2))))</f>
        <v>#NUM!</v>
      </c>
      <c r="F276" s="136">
        <f>(PI()*E$12*D276^2*(1-(D276/(1.5*E$8))))</f>
        <v>3.1059547887602976</v>
      </c>
      <c r="G276" s="57" t="e">
        <f t="shared" si="44"/>
        <v>#NUM!</v>
      </c>
      <c r="H276" s="117" t="e">
        <f t="shared" si="45"/>
        <v>#NUM!</v>
      </c>
      <c r="I276" s="115" t="e">
        <f t="shared" si="46"/>
        <v>#NUM!</v>
      </c>
      <c r="J276" s="118">
        <f t="shared" si="47"/>
        <v>28.501054631100004</v>
      </c>
      <c r="K276" s="102">
        <f t="shared" si="48"/>
        <v>28501.054631100003</v>
      </c>
      <c r="L276" s="103">
        <f t="shared" si="49"/>
        <v>23370.864797502003</v>
      </c>
      <c r="N276" s="1"/>
      <c r="O276" s="45">
        <v>2.4900000000000002</v>
      </c>
      <c r="P276" s="153">
        <f t="shared" si="50"/>
        <v>24.658041170000001</v>
      </c>
      <c r="Q276" s="152">
        <f t="shared" si="51"/>
        <v>24658.04117</v>
      </c>
      <c r="R276" s="148">
        <f t="shared" si="52"/>
        <v>20219.593759399999</v>
      </c>
      <c r="S276" s="1"/>
      <c r="T276" s="55">
        <f t="shared" si="57"/>
        <v>2.4899999999999909</v>
      </c>
      <c r="U276" s="46" t="e">
        <f t="shared" si="53"/>
        <v>#NUM!</v>
      </c>
      <c r="V276" s="163">
        <f t="shared" si="54"/>
        <v>20219.593759399999</v>
      </c>
      <c r="W276" s="47" t="e">
        <f t="shared" si="55"/>
        <v>#NUM!</v>
      </c>
      <c r="X276" s="1"/>
      <c r="Y276" s="2"/>
    </row>
    <row r="277" spans="1:25" ht="16.5" thickTop="1" thickBot="1" x14ac:dyDescent="0.3">
      <c r="A277" s="1"/>
      <c r="B277" s="1"/>
      <c r="D277" s="45">
        <v>2.5</v>
      </c>
      <c r="E277" s="129" t="e">
        <f xml:space="preserve"> E$10*(E$8/2)^2*(ACOS(1-D277/(E$8/2)) - (1-D277/(E$8/2))*SIN(ACOS(1-D277/(E$8/2))))</f>
        <v>#NUM!</v>
      </c>
      <c r="F277" s="136">
        <f>(PI()*E$12*D277^2*(1-(D277/(1.5*E$8))))</f>
        <v>3.1057433562061005</v>
      </c>
      <c r="G277" s="57" t="e">
        <f t="shared" si="44"/>
        <v>#NUM!</v>
      </c>
      <c r="H277" s="117" t="e">
        <f t="shared" si="45"/>
        <v>#NUM!</v>
      </c>
      <c r="I277" s="115" t="e">
        <f t="shared" si="46"/>
        <v>#NUM!</v>
      </c>
      <c r="J277" s="119">
        <f>-2.1861*(D277)^3+8.1577*(D277)^2+4.7695*(D277)-0.204</f>
        <v>28.547562499999991</v>
      </c>
      <c r="K277" s="104">
        <f t="shared" si="48"/>
        <v>28547.562499999989</v>
      </c>
      <c r="L277" s="103">
        <f t="shared" si="49"/>
        <v>23409.00124999999</v>
      </c>
      <c r="N277" s="1"/>
      <c r="O277" s="45">
        <v>2.5</v>
      </c>
      <c r="P277" s="153">
        <f t="shared" si="50"/>
        <v>24.703749999999996</v>
      </c>
      <c r="Q277" s="152">
        <f t="shared" si="51"/>
        <v>24703.749999999996</v>
      </c>
      <c r="R277" s="148">
        <f t="shared" si="52"/>
        <v>20257.074999999997</v>
      </c>
      <c r="S277" s="1"/>
      <c r="T277" s="55">
        <f t="shared" si="57"/>
        <v>2.4999999999999907</v>
      </c>
      <c r="U277" s="46" t="e">
        <f t="shared" si="53"/>
        <v>#NUM!</v>
      </c>
      <c r="V277" s="163">
        <f t="shared" si="54"/>
        <v>20257.074999999997</v>
      </c>
      <c r="W277" s="47" t="e">
        <f t="shared" si="55"/>
        <v>#NUM!</v>
      </c>
      <c r="X277" s="1"/>
      <c r="Y277" s="2"/>
    </row>
    <row r="278" spans="1:2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</row>
    <row r="281" spans="1:2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</row>
    <row r="295" spans="1:2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</row>
    <row r="297" spans="1:2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</row>
    <row r="298" spans="1:2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</row>
    <row r="300" spans="1:2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</row>
    <row r="301" spans="1:2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</row>
    <row r="304" spans="1:2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</row>
    <row r="305" spans="1:25" s="70" customFormat="1" x14ac:dyDescent="0.25">
      <c r="A305" s="78"/>
      <c r="B305" s="78"/>
      <c r="C305" s="78"/>
      <c r="D305" s="78"/>
      <c r="E305" s="78"/>
      <c r="F305" s="7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</sheetData>
  <mergeCells count="16">
    <mergeCell ref="E26:I26"/>
    <mergeCell ref="J26:L26"/>
    <mergeCell ref="G17:I17"/>
    <mergeCell ref="O18:R18"/>
    <mergeCell ref="O25:R25"/>
    <mergeCell ref="AB2:AH2"/>
    <mergeCell ref="I3:J3"/>
    <mergeCell ref="AB3:AB4"/>
    <mergeCell ref="AC3:AE3"/>
    <mergeCell ref="AF3:AF4"/>
    <mergeCell ref="I5:J5"/>
    <mergeCell ref="G9:I9"/>
    <mergeCell ref="D25:L25"/>
    <mergeCell ref="A1:Y1"/>
    <mergeCell ref="G2:J2"/>
    <mergeCell ref="C4:E4"/>
  </mergeCells>
  <conditionalFormatting sqref="E12">
    <cfRule type="cellIs" dxfId="3" priority="1" operator="between">
      <formula>($D$11+1)/1000</formula>
      <formula>($D$11-1)/1000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5"/>
  <sheetViews>
    <sheetView zoomScale="85" zoomScaleNormal="85" workbookViewId="0">
      <selection activeCell="D9" sqref="D9"/>
    </sheetView>
  </sheetViews>
  <sheetFormatPr baseColWidth="10" defaultRowHeight="15" x14ac:dyDescent="0.25"/>
  <cols>
    <col min="3" max="3" width="27.28515625" bestFit="1" customWidth="1"/>
    <col min="4" max="4" width="7" customWidth="1"/>
    <col min="5" max="5" width="22.42578125" bestFit="1" customWidth="1"/>
    <col min="6" max="6" width="29" bestFit="1" customWidth="1"/>
    <col min="7" max="7" width="27.7109375" bestFit="1" customWidth="1"/>
    <col min="8" max="8" width="46.5703125" bestFit="1" customWidth="1"/>
    <col min="9" max="9" width="12" bestFit="1" customWidth="1"/>
    <col min="10" max="10" width="12.7109375" bestFit="1" customWidth="1"/>
    <col min="11" max="11" width="13.7109375" bestFit="1" customWidth="1"/>
    <col min="13" max="20" width="11.42578125" customWidth="1"/>
    <col min="21" max="21" width="12" bestFit="1" customWidth="1"/>
    <col min="22" max="25" width="11.42578125" customWidth="1"/>
    <col min="28" max="28" width="26.7109375" bestFit="1" customWidth="1"/>
    <col min="29" max="29" width="33.28515625" bestFit="1" customWidth="1"/>
    <col min="30" max="31" width="32.7109375" bestFit="1" customWidth="1"/>
    <col min="32" max="33" width="34.42578125" bestFit="1" customWidth="1"/>
    <col min="34" max="34" width="31.85546875" customWidth="1"/>
  </cols>
  <sheetData>
    <row r="1" spans="1:37" x14ac:dyDescent="0.25">
      <c r="A1" s="193" t="s">
        <v>83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20"/>
    </row>
    <row r="2" spans="1:37" x14ac:dyDescent="0.25">
      <c r="A2" s="173"/>
      <c r="B2" s="173"/>
      <c r="C2" s="173"/>
      <c r="D2" s="1"/>
      <c r="G2" s="218" t="s">
        <v>61</v>
      </c>
      <c r="H2" s="218"/>
      <c r="I2" s="218"/>
      <c r="J2" s="218"/>
      <c r="K2" s="1"/>
      <c r="L2" s="1"/>
      <c r="M2" s="1"/>
      <c r="N2" s="1"/>
      <c r="O2" s="1"/>
      <c r="P2" s="1"/>
      <c r="Q2" s="1"/>
      <c r="R2" s="1"/>
      <c r="S2" s="1"/>
      <c r="T2" s="2"/>
      <c r="Y2" s="3"/>
      <c r="AB2" s="198"/>
      <c r="AC2" s="198"/>
      <c r="AD2" s="198"/>
      <c r="AE2" s="198"/>
      <c r="AF2" s="198"/>
      <c r="AG2" s="198"/>
      <c r="AH2" s="198"/>
    </row>
    <row r="3" spans="1:37" x14ac:dyDescent="0.25">
      <c r="B3" s="173"/>
      <c r="C3" s="173"/>
      <c r="D3" s="2"/>
      <c r="G3" s="172" t="s">
        <v>0</v>
      </c>
      <c r="H3" s="172" t="s">
        <v>1</v>
      </c>
      <c r="I3" s="221" t="s">
        <v>62</v>
      </c>
      <c r="J3" s="221"/>
      <c r="K3" s="1"/>
      <c r="L3" s="1"/>
      <c r="M3" s="1"/>
      <c r="N3" s="1"/>
      <c r="P3" s="1"/>
      <c r="Q3" s="1"/>
      <c r="R3" s="1"/>
      <c r="S3" s="1"/>
      <c r="T3" s="2"/>
      <c r="Y3" s="3"/>
      <c r="AB3" s="201"/>
      <c r="AC3" s="198"/>
      <c r="AD3" s="198"/>
      <c r="AE3" s="198"/>
      <c r="AF3" s="202"/>
      <c r="AG3" s="171"/>
      <c r="AH3" s="171"/>
    </row>
    <row r="4" spans="1:37" x14ac:dyDescent="0.25">
      <c r="C4" s="195" t="s">
        <v>2</v>
      </c>
      <c r="D4" s="196"/>
      <c r="E4" s="197"/>
      <c r="F4" s="1"/>
      <c r="G4" s="4" t="s">
        <v>3</v>
      </c>
      <c r="H4" s="5" t="s">
        <v>52</v>
      </c>
      <c r="I4" s="81">
        <f>PI()*E8^2/4 * E7</f>
        <v>23.600098413727935</v>
      </c>
      <c r="J4" s="168">
        <f>PI()*(E8/2)^2*E7</f>
        <v>23.600098413727935</v>
      </c>
      <c r="K4" s="2"/>
      <c r="L4" s="1"/>
      <c r="M4" s="1"/>
      <c r="N4" s="1"/>
      <c r="P4" s="1"/>
      <c r="Q4" s="1"/>
      <c r="R4" s="1"/>
      <c r="S4" s="1"/>
      <c r="T4" s="2"/>
      <c r="Y4" s="3"/>
      <c r="AB4" s="201"/>
      <c r="AC4" s="169"/>
      <c r="AD4" s="169"/>
      <c r="AE4" s="169"/>
      <c r="AF4" s="202"/>
      <c r="AG4" s="169"/>
      <c r="AH4" s="169"/>
    </row>
    <row r="5" spans="1:37" x14ac:dyDescent="0.25">
      <c r="C5" s="6"/>
      <c r="D5" s="7" t="s">
        <v>4</v>
      </c>
      <c r="E5" s="7" t="s">
        <v>5</v>
      </c>
      <c r="F5" s="1"/>
      <c r="G5" s="8" t="s">
        <v>6</v>
      </c>
      <c r="H5" s="9" t="s">
        <v>7</v>
      </c>
      <c r="I5" s="217">
        <f>4/3* PI()*(E8/2)^2*E12</f>
        <v>2.4142310480079918</v>
      </c>
      <c r="J5" s="217"/>
      <c r="K5" s="1"/>
      <c r="L5" s="1"/>
      <c r="M5" s="1"/>
      <c r="N5" s="1"/>
      <c r="O5" s="1"/>
      <c r="P5" s="1"/>
      <c r="Q5" s="1"/>
      <c r="R5" s="1"/>
      <c r="S5" s="1"/>
      <c r="T5" s="2"/>
      <c r="Y5" s="3"/>
      <c r="AB5" s="169"/>
      <c r="AC5" s="169"/>
      <c r="AD5" s="169"/>
      <c r="AE5" s="169"/>
      <c r="AF5" s="169"/>
      <c r="AG5" s="169"/>
      <c r="AH5" s="169"/>
    </row>
    <row r="6" spans="1:37" x14ac:dyDescent="0.25">
      <c r="C6" s="6" t="s">
        <v>57</v>
      </c>
      <c r="D6" s="139">
        <f>6640</f>
        <v>6640</v>
      </c>
      <c r="E6" s="10">
        <f>D6/1000</f>
        <v>6.64</v>
      </c>
      <c r="F6" s="1"/>
      <c r="G6" s="8" t="s">
        <v>63</v>
      </c>
      <c r="H6" s="9" t="s">
        <v>8</v>
      </c>
      <c r="I6" s="82">
        <f>I4+I5</f>
        <v>26.014329461735926</v>
      </c>
      <c r="J6" s="11">
        <f>J4+I5</f>
        <v>26.014329461735926</v>
      </c>
      <c r="K6" s="1"/>
      <c r="L6" s="1"/>
      <c r="M6" s="1"/>
      <c r="N6" s="1"/>
      <c r="O6" s="1"/>
      <c r="P6" s="1"/>
      <c r="Q6" s="1"/>
      <c r="R6" s="1"/>
      <c r="S6" s="1"/>
      <c r="T6" s="2"/>
      <c r="Y6" s="3"/>
      <c r="AB6" s="169"/>
      <c r="AC6" s="169"/>
      <c r="AD6" s="169"/>
      <c r="AE6" s="169"/>
      <c r="AF6" s="169"/>
      <c r="AG6" s="169"/>
      <c r="AH6" s="169"/>
    </row>
    <row r="7" spans="1:37" x14ac:dyDescent="0.25">
      <c r="C7" s="6" t="s">
        <v>58</v>
      </c>
      <c r="D7" s="140">
        <v>5740</v>
      </c>
      <c r="E7" s="10">
        <f>D7/1000</f>
        <v>5.74</v>
      </c>
      <c r="F7" s="12"/>
      <c r="K7" s="1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3"/>
      <c r="Z7" s="174"/>
      <c r="AA7" s="174"/>
      <c r="AB7" s="174"/>
      <c r="AC7" s="174"/>
      <c r="AD7" s="169"/>
      <c r="AE7" s="169"/>
      <c r="AF7" s="169"/>
      <c r="AG7" s="169"/>
      <c r="AH7" s="169"/>
    </row>
    <row r="8" spans="1:37" x14ac:dyDescent="0.25">
      <c r="C8" s="15" t="s">
        <v>64</v>
      </c>
      <c r="D8" s="16">
        <v>2300</v>
      </c>
      <c r="E8" s="10">
        <f>D8/1000-E9*2</f>
        <v>2.2879999999999998</v>
      </c>
      <c r="F8" s="1"/>
      <c r="G8" s="14" t="s">
        <v>9</v>
      </c>
      <c r="H8" s="170" t="s">
        <v>60</v>
      </c>
      <c r="I8" s="124">
        <v>2.2999999999999998</v>
      </c>
      <c r="K8" s="12"/>
      <c r="L8" s="1"/>
      <c r="M8" s="1"/>
      <c r="N8" s="1"/>
      <c r="O8" s="1"/>
      <c r="P8" s="1"/>
      <c r="Q8" s="1"/>
      <c r="R8" s="1"/>
      <c r="S8" s="1"/>
      <c r="T8" s="2"/>
      <c r="Y8" s="3"/>
      <c r="AB8" s="169"/>
      <c r="AC8" s="169"/>
      <c r="AE8" s="169"/>
      <c r="AF8" s="169"/>
      <c r="AG8" s="169"/>
      <c r="AH8" s="169"/>
    </row>
    <row r="9" spans="1:37" x14ac:dyDescent="0.25">
      <c r="B9" s="1"/>
      <c r="C9" s="17" t="s">
        <v>65</v>
      </c>
      <c r="D9" s="18">
        <v>6</v>
      </c>
      <c r="E9" s="10">
        <f>D9/1000</f>
        <v>6.0000000000000001E-3</v>
      </c>
      <c r="G9" s="187" t="s">
        <v>10</v>
      </c>
      <c r="H9" s="188"/>
      <c r="I9" s="189"/>
      <c r="K9" s="12"/>
      <c r="L9" s="1"/>
      <c r="M9" s="1"/>
      <c r="N9" s="1"/>
      <c r="Y9" s="3"/>
      <c r="AB9" s="169"/>
      <c r="AC9" s="169"/>
      <c r="AD9" s="169"/>
      <c r="AE9" s="169"/>
      <c r="AF9" s="169"/>
      <c r="AG9" s="169"/>
      <c r="AH9" s="169"/>
    </row>
    <row r="10" spans="1:37" x14ac:dyDescent="0.25">
      <c r="C10" s="19" t="s">
        <v>66</v>
      </c>
      <c r="D10" s="141">
        <f>D7+2*(1000*J24)</f>
        <v>5740</v>
      </c>
      <c r="E10" s="10">
        <f>D10/1000</f>
        <v>5.74</v>
      </c>
      <c r="F10" s="12"/>
      <c r="G10" s="172" t="s">
        <v>0</v>
      </c>
      <c r="H10" s="172" t="s">
        <v>1</v>
      </c>
      <c r="I10" s="172" t="s">
        <v>11</v>
      </c>
      <c r="K10" s="1"/>
      <c r="L10" s="1"/>
      <c r="M10" s="1"/>
      <c r="N10" s="173"/>
      <c r="Y10" s="3"/>
      <c r="AA10" s="2"/>
      <c r="AB10" s="169"/>
      <c r="AC10" s="169"/>
      <c r="AD10" s="169"/>
      <c r="AE10" s="169"/>
      <c r="AF10" s="169"/>
      <c r="AG10" s="169"/>
      <c r="AH10" s="169"/>
      <c r="AI10" s="2"/>
      <c r="AJ10" s="2"/>
      <c r="AK10" s="2"/>
    </row>
    <row r="11" spans="1:37" x14ac:dyDescent="0.25">
      <c r="B11" s="2"/>
      <c r="C11" s="6" t="s">
        <v>56</v>
      </c>
      <c r="D11" s="139">
        <v>450</v>
      </c>
      <c r="E11" s="10">
        <f>D11/1000</f>
        <v>0.45</v>
      </c>
      <c r="G11" s="125" t="s">
        <v>12</v>
      </c>
      <c r="H11" s="126" t="s">
        <v>13</v>
      </c>
      <c r="I11" s="127" t="e">
        <f xml:space="preserve"> E$10*(E8/2)^2*(ACOS(1-I8/(E8/2)) - (1-I8/(E8/2))*SIN(ACOS(1-I8/(E8/2))))</f>
        <v>#NUM!</v>
      </c>
      <c r="J11" s="120"/>
      <c r="K11" s="121"/>
      <c r="L11" s="1"/>
      <c r="M11" s="1"/>
      <c r="N11" s="20"/>
      <c r="Y11" s="3"/>
      <c r="AA11" s="2"/>
      <c r="AB11" s="169"/>
      <c r="AC11" s="169"/>
      <c r="AD11" s="169"/>
      <c r="AE11" s="169"/>
      <c r="AF11" s="169"/>
      <c r="AG11" s="169"/>
      <c r="AH11" s="169"/>
      <c r="AI11" s="2"/>
      <c r="AJ11" s="2"/>
      <c r="AK11" s="2"/>
    </row>
    <row r="12" spans="1:37" x14ac:dyDescent="0.25">
      <c r="C12" s="15" t="s">
        <v>67</v>
      </c>
      <c r="E12" s="222">
        <f>I21</f>
        <v>0.44039073394832751</v>
      </c>
      <c r="F12" s="2"/>
      <c r="G12" s="130" t="s">
        <v>14</v>
      </c>
      <c r="H12" s="130" t="s">
        <v>15</v>
      </c>
      <c r="I12" s="131">
        <f>(PI()*I$21*I8^2*(1-(I8/(1.5*E8))))</f>
        <v>2.4140311233319278</v>
      </c>
      <c r="J12" s="120"/>
      <c r="K12" s="121" t="s">
        <v>32</v>
      </c>
      <c r="L12" s="1"/>
      <c r="M12" s="1"/>
      <c r="N12" s="173"/>
      <c r="S12" s="1"/>
      <c r="T12" s="2"/>
      <c r="Y12" s="3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C13" s="138" t="s">
        <v>54</v>
      </c>
      <c r="F13" s="2"/>
      <c r="G13" s="22" t="s">
        <v>68</v>
      </c>
      <c r="H13" s="22" t="s">
        <v>16</v>
      </c>
      <c r="I13" s="122" t="e">
        <f>I11+I12</f>
        <v>#NUM!</v>
      </c>
      <c r="J13" s="120"/>
      <c r="K13" s="121">
        <f>-3.1835*(I8)^3+11.407*(I8)^2+2.0763*(I8)-0.254</f>
        <v>26.130875499999998</v>
      </c>
      <c r="L13" s="1"/>
      <c r="M13" s="1"/>
      <c r="N13" s="1"/>
      <c r="P13" s="153">
        <f>-2*(I8)^3+6.82*(I8)^2+5*(I8)-0.18</f>
        <v>23.063800000000004</v>
      </c>
      <c r="Q13" s="1"/>
      <c r="R13" s="71"/>
      <c r="S13" s="71"/>
      <c r="T13" s="71"/>
      <c r="Y13" s="3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C14" s="175" t="s">
        <v>69</v>
      </c>
      <c r="F14" s="2"/>
      <c r="G14" s="172" t="s">
        <v>70</v>
      </c>
      <c r="H14" s="172" t="s">
        <v>18</v>
      </c>
      <c r="I14" s="123" t="e">
        <f>I13*1000</f>
        <v>#NUM!</v>
      </c>
      <c r="J14" s="120"/>
      <c r="K14" s="121">
        <f>K13*1000</f>
        <v>26130.875499999998</v>
      </c>
      <c r="L14" s="1"/>
      <c r="P14" s="148">
        <f>P13*1000</f>
        <v>23063.800000000003</v>
      </c>
      <c r="Q14" s="1"/>
      <c r="R14" s="71"/>
      <c r="S14" s="71"/>
      <c r="T14" s="71"/>
      <c r="Y14" s="3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C15" s="24" t="s">
        <v>19</v>
      </c>
      <c r="F15" s="2"/>
      <c r="G15" s="172" t="s">
        <v>71</v>
      </c>
      <c r="H15" s="172" t="s">
        <v>20</v>
      </c>
      <c r="I15" s="123" t="e">
        <f>I14*D17</f>
        <v>#NUM!</v>
      </c>
      <c r="J15" s="120"/>
      <c r="K15" s="121">
        <f>K14*$D$17</f>
        <v>23256.479195</v>
      </c>
      <c r="L15" s="1"/>
      <c r="P15" s="148">
        <f>P14*$D$17</f>
        <v>20526.782000000003</v>
      </c>
      <c r="Q15" s="1"/>
      <c r="R15" s="71"/>
      <c r="S15" s="71"/>
      <c r="T15" s="71"/>
      <c r="Y15" s="3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F16" s="26"/>
      <c r="L16" s="1"/>
      <c r="M16" s="1"/>
      <c r="S16" s="27"/>
      <c r="T16" s="173"/>
      <c r="Y16" s="3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C17" s="30" t="s">
        <v>21</v>
      </c>
      <c r="D17" s="29">
        <v>0.89</v>
      </c>
      <c r="F17" s="31"/>
      <c r="G17" s="218" t="s">
        <v>22</v>
      </c>
      <c r="H17" s="218"/>
      <c r="I17" s="218"/>
      <c r="L17" s="1"/>
      <c r="M17" s="1"/>
      <c r="N17" s="1"/>
      <c r="O17" s="27"/>
      <c r="R17" s="27"/>
      <c r="S17" s="27"/>
      <c r="T17" s="173"/>
      <c r="Y17" s="3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5.75" customHeight="1" x14ac:dyDescent="0.25">
      <c r="D18" s="31"/>
      <c r="G18" s="172" t="s">
        <v>0</v>
      </c>
      <c r="H18" s="172" t="s">
        <v>1</v>
      </c>
      <c r="I18" s="172" t="s">
        <v>62</v>
      </c>
      <c r="K18" s="1"/>
      <c r="L18" s="1"/>
      <c r="M18" s="1"/>
      <c r="N18" s="1"/>
      <c r="O18" s="209"/>
      <c r="P18" s="209"/>
      <c r="Q18" s="209"/>
      <c r="R18" s="209"/>
      <c r="T18" s="173"/>
      <c r="Y18" s="3"/>
      <c r="AA18" s="2"/>
      <c r="AB18" s="12"/>
      <c r="AC18" s="73"/>
      <c r="AD18" s="73"/>
      <c r="AE18" s="2"/>
      <c r="AF18" s="2"/>
      <c r="AG18" s="2"/>
      <c r="AH18" s="2"/>
      <c r="AI18" s="2"/>
      <c r="AJ18" s="2"/>
      <c r="AK18" s="2"/>
    </row>
    <row r="19" spans="1:37" ht="16.5" x14ac:dyDescent="0.25">
      <c r="A19" s="25"/>
      <c r="B19" s="25"/>
      <c r="C19" s="25" t="s">
        <v>86</v>
      </c>
      <c r="D19" s="31"/>
      <c r="G19" s="172" t="s">
        <v>23</v>
      </c>
      <c r="H19" s="172" t="s">
        <v>24</v>
      </c>
      <c r="I19" s="32">
        <f>E8</f>
        <v>2.2879999999999998</v>
      </c>
      <c r="K19" s="1"/>
      <c r="L19" s="1"/>
      <c r="M19" s="1"/>
      <c r="N19" s="1"/>
      <c r="S19" s="33"/>
      <c r="T19" s="173"/>
      <c r="Y19" s="3"/>
      <c r="AA19" s="2"/>
      <c r="AB19" s="74"/>
      <c r="AC19" s="73"/>
      <c r="AD19" s="73"/>
      <c r="AE19" s="2"/>
      <c r="AF19" s="2"/>
      <c r="AG19" s="2"/>
      <c r="AH19" s="2"/>
      <c r="AI19" s="2"/>
      <c r="AJ19" s="2"/>
      <c r="AK19" s="2"/>
    </row>
    <row r="20" spans="1:37" ht="15.75" thickBot="1" x14ac:dyDescent="0.3">
      <c r="A20" s="28"/>
      <c r="B20" s="28"/>
      <c r="D20" s="31"/>
      <c r="G20" s="172" t="s">
        <v>25</v>
      </c>
      <c r="H20" s="172" t="s">
        <v>26</v>
      </c>
      <c r="I20" s="32">
        <f>0.1*I19</f>
        <v>0.2288</v>
      </c>
      <c r="L20" s="1"/>
      <c r="M20" s="1"/>
      <c r="N20" s="1"/>
      <c r="T20" s="173"/>
      <c r="Y20" s="3"/>
      <c r="AA20" s="2"/>
      <c r="AB20" s="2"/>
      <c r="AC20" s="2"/>
      <c r="AD20" s="2"/>
      <c r="AE20" s="2"/>
      <c r="AF20" s="2"/>
      <c r="AG20" s="2"/>
      <c r="AH20" s="58"/>
      <c r="AI20" s="58"/>
      <c r="AJ20" s="2"/>
      <c r="AK20" s="2"/>
    </row>
    <row r="21" spans="1:37" ht="16.5" thickTop="1" thickBot="1" x14ac:dyDescent="0.3">
      <c r="A21" s="28"/>
      <c r="B21" s="28"/>
      <c r="D21" s="31"/>
      <c r="E21" s="34" t="s">
        <v>55</v>
      </c>
      <c r="G21" s="172" t="s">
        <v>72</v>
      </c>
      <c r="H21" s="172" t="s">
        <v>27</v>
      </c>
      <c r="I21" s="32">
        <f>I19-(SQRT(ABS(((I19-I20)^2)-((I22-I20)^2))))</f>
        <v>0.44039073394832751</v>
      </c>
      <c r="L21" s="1"/>
      <c r="M21" s="35"/>
      <c r="N21" s="1"/>
      <c r="P21" s="36"/>
      <c r="T21" s="37"/>
      <c r="Y21" s="3"/>
      <c r="AA21" s="2"/>
      <c r="AB21" s="74"/>
      <c r="AC21" s="74"/>
      <c r="AD21" s="74"/>
      <c r="AE21" s="74"/>
      <c r="AF21" s="74"/>
      <c r="AG21" s="74"/>
      <c r="AH21" s="58"/>
      <c r="AI21" s="58"/>
      <c r="AJ21" s="2"/>
      <c r="AK21" s="2"/>
    </row>
    <row r="22" spans="1:37" ht="15.75" thickTop="1" x14ac:dyDescent="0.25">
      <c r="D22" s="31"/>
      <c r="G22" s="172" t="s">
        <v>28</v>
      </c>
      <c r="H22" s="172" t="s">
        <v>29</v>
      </c>
      <c r="I22" s="32">
        <f>(I19-2*E9)/2</f>
        <v>1.1379999999999999</v>
      </c>
      <c r="M22" s="1"/>
      <c r="N22" s="1"/>
      <c r="O22" s="173"/>
      <c r="P22" s="173"/>
      <c r="Q22" s="173"/>
      <c r="R22" s="37"/>
      <c r="S22" s="37"/>
      <c r="T22" s="37"/>
      <c r="Y22" s="3"/>
      <c r="AA22" s="2"/>
      <c r="AB22" s="171"/>
      <c r="AC22" s="171"/>
      <c r="AD22" s="61"/>
      <c r="AE22" s="61"/>
      <c r="AF22" s="171"/>
      <c r="AG22" s="61"/>
      <c r="AH22" s="61"/>
      <c r="AI22" s="61"/>
      <c r="AJ22" s="2"/>
      <c r="AK22" s="2"/>
    </row>
    <row r="23" spans="1:37" x14ac:dyDescent="0.25">
      <c r="D23" s="31"/>
      <c r="G23" s="172" t="s">
        <v>30</v>
      </c>
      <c r="H23" s="172" t="s">
        <v>31</v>
      </c>
      <c r="I23" s="32">
        <f>IF(E9=0.008,50,40)/1000</f>
        <v>0.04</v>
      </c>
      <c r="M23" s="1"/>
      <c r="N23" s="1"/>
      <c r="O23" s="1"/>
      <c r="P23" s="1"/>
      <c r="Q23" s="1"/>
      <c r="R23" s="1"/>
      <c r="S23" s="1"/>
      <c r="T23" s="1"/>
      <c r="Y23" s="3"/>
      <c r="AA23" s="2"/>
      <c r="AB23" s="75"/>
      <c r="AC23" s="75"/>
      <c r="AD23" s="171"/>
      <c r="AE23" s="171"/>
      <c r="AF23" s="75"/>
      <c r="AG23" s="61"/>
      <c r="AH23" s="61"/>
      <c r="AI23" s="61"/>
      <c r="AJ23" s="2"/>
      <c r="AK23" s="2"/>
    </row>
    <row r="24" spans="1:37" x14ac:dyDescent="0.25">
      <c r="D24" s="31"/>
      <c r="E24" s="38"/>
      <c r="F24" s="38"/>
      <c r="G24" s="173"/>
      <c r="M24" s="1"/>
      <c r="N24" s="1"/>
      <c r="P24" s="39"/>
      <c r="Q24" s="1"/>
      <c r="R24" s="1"/>
      <c r="S24" s="1"/>
      <c r="T24" s="2"/>
      <c r="U24" s="2"/>
      <c r="V24" s="2"/>
      <c r="W24" s="1"/>
      <c r="X24" s="1"/>
      <c r="Y24" s="3"/>
      <c r="AA24" s="2"/>
      <c r="AB24" s="59"/>
      <c r="AC24" s="171"/>
      <c r="AD24" s="171"/>
      <c r="AE24" s="171"/>
      <c r="AF24" s="171"/>
      <c r="AG24" s="62"/>
      <c r="AH24" s="62"/>
      <c r="AI24" s="62"/>
      <c r="AJ24" s="2"/>
      <c r="AK24" s="2"/>
    </row>
    <row r="25" spans="1:37" ht="20.25" x14ac:dyDescent="0.3">
      <c r="D25" s="190" t="s">
        <v>51</v>
      </c>
      <c r="E25" s="191"/>
      <c r="F25" s="191"/>
      <c r="G25" s="191"/>
      <c r="H25" s="191"/>
      <c r="I25" s="191"/>
      <c r="J25" s="191"/>
      <c r="K25" s="191"/>
      <c r="L25" s="192"/>
      <c r="M25" s="1"/>
      <c r="O25" s="210" t="s">
        <v>33</v>
      </c>
      <c r="P25" s="210"/>
      <c r="Q25" s="210"/>
      <c r="R25" s="210"/>
      <c r="S25" s="1"/>
      <c r="T25" s="2"/>
      <c r="U25" s="2"/>
      <c r="V25" s="2"/>
      <c r="W25" s="1"/>
      <c r="X25" s="1"/>
      <c r="Y25" s="3"/>
      <c r="AA25" s="2"/>
      <c r="AB25" s="59"/>
      <c r="AC25" s="76"/>
      <c r="AD25" s="76"/>
      <c r="AE25" s="76"/>
      <c r="AF25" s="76"/>
      <c r="AG25" s="66"/>
      <c r="AH25" s="66"/>
      <c r="AI25" s="66"/>
      <c r="AJ25" s="2"/>
      <c r="AK25" s="2"/>
    </row>
    <row r="26" spans="1:37" ht="15.75" thickBot="1" x14ac:dyDescent="0.3">
      <c r="D26" s="31"/>
      <c r="E26" s="211" t="s">
        <v>73</v>
      </c>
      <c r="F26" s="212"/>
      <c r="G26" s="212"/>
      <c r="H26" s="212"/>
      <c r="I26" s="213"/>
      <c r="J26" s="214" t="s">
        <v>32</v>
      </c>
      <c r="K26" s="215"/>
      <c r="L26" s="216"/>
      <c r="M26" s="1"/>
      <c r="O26" s="2"/>
      <c r="P26" s="1"/>
      <c r="Q26" s="1"/>
      <c r="R26" s="1"/>
      <c r="S26" s="1"/>
      <c r="T26" s="2"/>
      <c r="U26" s="144" t="s">
        <v>53</v>
      </c>
      <c r="V26" s="158" t="s">
        <v>33</v>
      </c>
      <c r="W26" s="12" t="s">
        <v>34</v>
      </c>
      <c r="Y26" s="3"/>
      <c r="AA26" s="2"/>
      <c r="AB26" s="77"/>
      <c r="AC26" s="77"/>
      <c r="AD26" s="77"/>
      <c r="AE26" s="2"/>
      <c r="AF26" s="2"/>
      <c r="AG26" s="2"/>
      <c r="AH26" s="2"/>
      <c r="AI26" s="2"/>
      <c r="AJ26" s="2"/>
      <c r="AK26" s="2"/>
    </row>
    <row r="27" spans="1:37" ht="15.75" thickBot="1" x14ac:dyDescent="0.3">
      <c r="C27" t="s">
        <v>89</v>
      </c>
      <c r="D27" s="31" t="s">
        <v>35</v>
      </c>
      <c r="E27" s="128" t="s">
        <v>12</v>
      </c>
      <c r="F27" s="132" t="s">
        <v>14</v>
      </c>
      <c r="G27" s="143" t="s">
        <v>38</v>
      </c>
      <c r="H27" s="40" t="s">
        <v>74</v>
      </c>
      <c r="I27" s="40" t="s">
        <v>37</v>
      </c>
      <c r="J27" s="41" t="s">
        <v>39</v>
      </c>
      <c r="K27" s="40" t="s">
        <v>74</v>
      </c>
      <c r="L27" s="40" t="s">
        <v>40</v>
      </c>
      <c r="M27" s="1"/>
      <c r="O27" s="83" t="s">
        <v>41</v>
      </c>
      <c r="P27" s="154" t="s">
        <v>39</v>
      </c>
      <c r="Q27" s="84" t="s">
        <v>42</v>
      </c>
      <c r="R27" s="84" t="s">
        <v>43</v>
      </c>
      <c r="S27" s="1"/>
      <c r="T27" s="42" t="s">
        <v>44</v>
      </c>
      <c r="U27" s="145" t="s">
        <v>45</v>
      </c>
      <c r="V27" s="159" t="s">
        <v>37</v>
      </c>
      <c r="W27" s="1"/>
      <c r="Y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6.5" thickTop="1" thickBot="1" x14ac:dyDescent="0.3">
      <c r="C28">
        <f t="shared" ref="C28:C91" si="0">E28-(E28*5)/100</f>
        <v>1.0983278167155545E-2</v>
      </c>
      <c r="D28" s="43">
        <v>0.01</v>
      </c>
      <c r="E28" s="129">
        <f xml:space="preserve"> E$10*(E$8/2)^2*(ACOS(1-D28/(E$8/2)) - (1-D28/(E$8/2))*SIN(ACOS(1-D28/(E$8/2))))</f>
        <v>1.1561345439111101E-2</v>
      </c>
      <c r="F28" s="133">
        <f>(PI()*E$12*D28^2*(1-(D28/(1.5*E$8))))</f>
        <v>1.3794970348817787E-4</v>
      </c>
      <c r="G28" s="44">
        <f t="shared" ref="G28:G91" si="1">F28+E28</f>
        <v>1.1699295142599278E-2</v>
      </c>
      <c r="H28" s="105">
        <f t="shared" ref="H28:H91" si="2">G28*1000</f>
        <v>11.699295142599277</v>
      </c>
      <c r="I28" s="106">
        <f t="shared" ref="I28:I91" si="3">H28*$D$17</f>
        <v>10.412372676913357</v>
      </c>
      <c r="J28" s="107">
        <f t="shared" ref="J28:J91" si="4">-2.5472*(D28)^3+8.7832*(D28)^2+4.8702*(D28)-0.191</f>
        <v>-0.1414222272</v>
      </c>
      <c r="K28" s="94">
        <f t="shared" ref="K28:K91" si="5">J28*1000</f>
        <v>-141.42222720000001</v>
      </c>
      <c r="L28" s="95">
        <f t="shared" ref="L28:L91" si="6">K28*$D$17</f>
        <v>-125.86578220800001</v>
      </c>
      <c r="M28" s="1"/>
      <c r="N28" s="167"/>
      <c r="O28" s="43">
        <v>0.01</v>
      </c>
      <c r="P28" s="155">
        <f>-2*(O28)^3+6.83*(O28)^2+5.03*(O28)-0.18</f>
        <v>-0.12901899999999999</v>
      </c>
      <c r="Q28" s="146">
        <f t="shared" ref="Q28:Q91" si="7">P28*1000</f>
        <v>-129.01900000000001</v>
      </c>
      <c r="R28" s="147">
        <f t="shared" ref="R28:R91" si="8">Q28*$D$17</f>
        <v>-114.82691000000001</v>
      </c>
      <c r="S28" s="173"/>
      <c r="T28" s="43">
        <v>0.01</v>
      </c>
      <c r="U28" s="86">
        <f t="shared" ref="U28:U91" si="9">I28</f>
        <v>10.412372676913357</v>
      </c>
      <c r="V28" s="160">
        <f t="shared" ref="V28:V91" si="10">R28</f>
        <v>-114.82691000000001</v>
      </c>
      <c r="W28" s="47">
        <f t="shared" ref="W28:W91" si="11">V28/U28</f>
        <v>-11.027929326290623</v>
      </c>
      <c r="X28" s="167"/>
      <c r="Y28" s="48"/>
      <c r="AA28" s="2"/>
      <c r="AB28" s="12"/>
      <c r="AC28" s="73"/>
      <c r="AD28" s="73"/>
      <c r="AE28" s="2"/>
      <c r="AF28" s="2"/>
      <c r="AG28" s="2"/>
      <c r="AH28" s="2"/>
      <c r="AI28" s="2"/>
      <c r="AJ28" s="2"/>
      <c r="AK28" s="2"/>
    </row>
    <row r="29" spans="1:37" ht="16.5" thickTop="1" thickBot="1" x14ac:dyDescent="0.3">
      <c r="C29">
        <f t="shared" si="0"/>
        <v>3.1024519881574817E-2</v>
      </c>
      <c r="D29" s="49">
        <v>0.02</v>
      </c>
      <c r="E29" s="129">
        <f xml:space="preserve"> E$10*(E$8/2)^2*(ACOS(1-D29/(E$8/2)) - (1-D29/(E$8/2))*SIN(ACOS(1-D29/(E$8/2))))</f>
        <v>3.2657389349026122E-2</v>
      </c>
      <c r="F29" s="134">
        <f>(PI()*E$12*D29^2*(1-(D29/(1.5*E$8))))</f>
        <v>5.5018631011299001E-4</v>
      </c>
      <c r="G29" s="50">
        <f t="shared" si="1"/>
        <v>3.3207575659139114E-2</v>
      </c>
      <c r="H29" s="108">
        <f t="shared" si="2"/>
        <v>33.207575659139117</v>
      </c>
      <c r="I29" s="109">
        <f t="shared" si="3"/>
        <v>29.554742336633815</v>
      </c>
      <c r="J29" s="110">
        <f t="shared" si="4"/>
        <v>-9.0103097600000015E-2</v>
      </c>
      <c r="K29" s="96">
        <f t="shared" si="5"/>
        <v>-90.103097600000012</v>
      </c>
      <c r="L29" s="97">
        <f t="shared" si="6"/>
        <v>-80.191756864000013</v>
      </c>
      <c r="N29" s="167"/>
      <c r="O29" s="49">
        <v>0.02</v>
      </c>
      <c r="P29" s="153">
        <f t="shared" ref="P29:P92" si="12">-2*(O29)^3+6.83*(O29)^2+5.03*(O29)-0.18</f>
        <v>-7.6683999999999988E-2</v>
      </c>
      <c r="Q29" s="148">
        <f t="shared" si="7"/>
        <v>-76.683999999999983</v>
      </c>
      <c r="R29" s="149">
        <f t="shared" si="8"/>
        <v>-68.24875999999999</v>
      </c>
      <c r="S29" s="173"/>
      <c r="T29" s="49">
        <f t="shared" ref="T29:T92" si="13">T28+0.01</f>
        <v>0.02</v>
      </c>
      <c r="U29" s="46">
        <f t="shared" si="9"/>
        <v>29.554742336633815</v>
      </c>
      <c r="V29" s="161">
        <f t="shared" si="10"/>
        <v>-68.24875999999999</v>
      </c>
      <c r="W29" s="47">
        <f t="shared" si="11"/>
        <v>-2.3092321097790118</v>
      </c>
      <c r="X29" s="167"/>
      <c r="Y29" s="48"/>
      <c r="AA29" s="2"/>
      <c r="AB29" s="74"/>
      <c r="AC29" s="73"/>
      <c r="AD29" s="73"/>
      <c r="AE29" s="2"/>
      <c r="AF29" s="2"/>
      <c r="AG29" s="2"/>
      <c r="AH29" s="2"/>
      <c r="AI29" s="2"/>
      <c r="AJ29" s="2"/>
      <c r="AK29" s="2"/>
    </row>
    <row r="30" spans="1:37" ht="16.5" thickTop="1" thickBot="1" x14ac:dyDescent="0.3">
      <c r="C30">
        <f t="shared" si="0"/>
        <v>5.6920459216081361E-2</v>
      </c>
      <c r="D30" s="49">
        <v>0.03</v>
      </c>
      <c r="E30" s="129">
        <f xml:space="preserve"> E$10*(E$8/2)^2*(ACOS(1-D30/(E$8/2)) - (1-D30/(E$8/2))*SIN(ACOS(1-D30/(E$8/2))))</f>
        <v>5.9916272859033011E-2</v>
      </c>
      <c r="F30" s="134">
        <f>(PI()*E$12*D30^2*(1-(D30/(1.5*E$8))))</f>
        <v>1.234291064114854E-3</v>
      </c>
      <c r="G30" s="50">
        <f t="shared" si="1"/>
        <v>6.1150563923147862E-2</v>
      </c>
      <c r="H30" s="108">
        <f t="shared" si="2"/>
        <v>61.150563923147864</v>
      </c>
      <c r="I30" s="109">
        <f t="shared" si="3"/>
        <v>54.424001891601598</v>
      </c>
      <c r="J30" s="110">
        <f t="shared" si="4"/>
        <v>-3.7057894400000013E-2</v>
      </c>
      <c r="K30" s="96">
        <f t="shared" si="5"/>
        <v>-37.057894400000016</v>
      </c>
      <c r="L30" s="97">
        <f t="shared" si="6"/>
        <v>-32.981526016000018</v>
      </c>
      <c r="N30" s="167"/>
      <c r="O30" s="49">
        <v>0.03</v>
      </c>
      <c r="P30" s="153">
        <f t="shared" si="12"/>
        <v>-2.3007E-2</v>
      </c>
      <c r="Q30" s="148">
        <f t="shared" si="7"/>
        <v>-23.006999999999998</v>
      </c>
      <c r="R30" s="149">
        <f t="shared" si="8"/>
        <v>-20.476229999999997</v>
      </c>
      <c r="S30" s="173"/>
      <c r="T30" s="49">
        <f t="shared" si="13"/>
        <v>0.03</v>
      </c>
      <c r="U30" s="46">
        <f t="shared" si="9"/>
        <v>54.424001891601598</v>
      </c>
      <c r="V30" s="161">
        <f t="shared" si="10"/>
        <v>-20.476229999999997</v>
      </c>
      <c r="W30" s="47">
        <f t="shared" si="11"/>
        <v>-0.37623528752595781</v>
      </c>
      <c r="X30" s="167"/>
      <c r="Y30" s="48"/>
      <c r="AA30" s="2"/>
      <c r="AB30" s="2"/>
      <c r="AC30" s="2"/>
      <c r="AD30" s="2"/>
      <c r="AE30" s="2"/>
      <c r="AF30" s="2"/>
      <c r="AG30" s="2"/>
      <c r="AH30" s="58"/>
      <c r="AI30" s="58"/>
      <c r="AJ30" s="2"/>
      <c r="AK30" s="2"/>
    </row>
    <row r="31" spans="1:37" ht="16.5" thickTop="1" thickBot="1" x14ac:dyDescent="0.3">
      <c r="C31">
        <f t="shared" si="0"/>
        <v>8.7518783308770665E-2</v>
      </c>
      <c r="D31" s="49">
        <v>0.04</v>
      </c>
      <c r="E31" s="129">
        <f xml:space="preserve"> E$10*(E$8/2)^2*(ACOS(1-D31/(E$8/2)) - (1-D31/(E$8/2))*SIN(ACOS(1-D31/(E$8/2))))</f>
        <v>9.2125035061863855E-2</v>
      </c>
      <c r="F31" s="134">
        <f>(PI()*E$12*D31^2*(1-(D31/(1.5*E$8))))</f>
        <v>2.1878452097341874E-3</v>
      </c>
      <c r="G31" s="50">
        <f t="shared" si="1"/>
        <v>9.4312880271598037E-2</v>
      </c>
      <c r="H31" s="108">
        <f t="shared" si="2"/>
        <v>94.312880271598033</v>
      </c>
      <c r="I31" s="109">
        <f t="shared" si="3"/>
        <v>83.938463441722249</v>
      </c>
      <c r="J31" s="110">
        <f t="shared" si="4"/>
        <v>1.7698099199999984E-2</v>
      </c>
      <c r="K31" s="96">
        <f t="shared" si="5"/>
        <v>17.698099199999984</v>
      </c>
      <c r="L31" s="97">
        <f t="shared" si="6"/>
        <v>15.751308287999986</v>
      </c>
      <c r="N31" s="167"/>
      <c r="O31" s="49">
        <v>0.04</v>
      </c>
      <c r="P31" s="153">
        <f t="shared" si="12"/>
        <v>3.2000000000000028E-2</v>
      </c>
      <c r="Q31" s="148">
        <f t="shared" si="7"/>
        <v>32.000000000000028</v>
      </c>
      <c r="R31" s="149">
        <f t="shared" si="8"/>
        <v>28.480000000000025</v>
      </c>
      <c r="S31" s="173"/>
      <c r="T31" s="49">
        <f t="shared" si="13"/>
        <v>0.04</v>
      </c>
      <c r="U31" s="46">
        <f t="shared" si="9"/>
        <v>83.938463441722249</v>
      </c>
      <c r="V31" s="161">
        <f t="shared" si="10"/>
        <v>28.480000000000025</v>
      </c>
      <c r="W31" s="47">
        <f t="shared" si="11"/>
        <v>0.33929617998992134</v>
      </c>
      <c r="X31" s="167"/>
      <c r="Y31" s="48"/>
      <c r="AA31" s="2"/>
      <c r="AB31" s="74"/>
      <c r="AC31" s="74"/>
      <c r="AD31" s="74"/>
      <c r="AE31" s="74"/>
      <c r="AF31" s="74"/>
      <c r="AG31" s="74"/>
      <c r="AH31" s="58"/>
      <c r="AI31" s="58"/>
      <c r="AJ31" s="2"/>
      <c r="AK31" s="2"/>
    </row>
    <row r="32" spans="1:37" ht="16.5" thickTop="1" thickBot="1" x14ac:dyDescent="0.3">
      <c r="C32">
        <f t="shared" si="0"/>
        <v>0.12214885098676859</v>
      </c>
      <c r="D32" s="49">
        <v>0.05</v>
      </c>
      <c r="E32" s="129">
        <f xml:space="preserve"> E$10*(E$8/2)^2*(ACOS(1-D32/(E$8/2)) - (1-D32/(E$8/2))*SIN(ACOS(1-D32/(E$8/2))))</f>
        <v>0.12857773788080903</v>
      </c>
      <c r="F32" s="134">
        <f>(PI()*E$12*D32^2*(1-(D32/(1.5*E$8))))</f>
        <v>3.4084299912114091E-3</v>
      </c>
      <c r="G32" s="50">
        <f t="shared" si="1"/>
        <v>0.13198616787202044</v>
      </c>
      <c r="H32" s="108">
        <f t="shared" si="2"/>
        <v>131.98616787202045</v>
      </c>
      <c r="I32" s="109">
        <f t="shared" si="3"/>
        <v>117.4676894060982</v>
      </c>
      <c r="J32" s="110">
        <f t="shared" si="4"/>
        <v>7.4149599999999982E-2</v>
      </c>
      <c r="K32" s="96">
        <f t="shared" si="5"/>
        <v>74.149599999999978</v>
      </c>
      <c r="L32" s="97">
        <f t="shared" si="6"/>
        <v>65.993143999999987</v>
      </c>
      <c r="N32" s="167"/>
      <c r="O32" s="49">
        <v>0.05</v>
      </c>
      <c r="P32" s="153">
        <f t="shared" si="12"/>
        <v>8.8324999999999987E-2</v>
      </c>
      <c r="Q32" s="148">
        <f t="shared" si="7"/>
        <v>88.324999999999989</v>
      </c>
      <c r="R32" s="149">
        <f t="shared" si="8"/>
        <v>78.609249999999989</v>
      </c>
      <c r="S32" s="173"/>
      <c r="T32" s="49">
        <f t="shared" si="13"/>
        <v>0.05</v>
      </c>
      <c r="U32" s="46">
        <f t="shared" si="9"/>
        <v>117.4676894060982</v>
      </c>
      <c r="V32" s="161">
        <f t="shared" si="10"/>
        <v>78.609249999999989</v>
      </c>
      <c r="W32" s="47">
        <f t="shared" si="11"/>
        <v>0.66919891246212837</v>
      </c>
      <c r="X32" s="167"/>
      <c r="Y32" s="48"/>
      <c r="AA32" s="2"/>
      <c r="AB32" s="171"/>
      <c r="AC32" s="61"/>
      <c r="AD32" s="61"/>
      <c r="AE32" s="61"/>
      <c r="AF32" s="61"/>
      <c r="AG32" s="61"/>
      <c r="AH32" s="61"/>
      <c r="AI32" s="61"/>
      <c r="AJ32" s="2"/>
      <c r="AK32" s="2"/>
    </row>
    <row r="33" spans="1:37" ht="16.5" thickTop="1" thickBot="1" x14ac:dyDescent="0.3">
      <c r="C33">
        <f t="shared" si="0"/>
        <v>0.16035505813100256</v>
      </c>
      <c r="D33" s="49">
        <v>0.06</v>
      </c>
      <c r="E33" s="129">
        <f xml:space="preserve"> E$10*(E$8/2)^2*(ACOS(1-D33/(E$8/2)) - (1-D33/(E$8/2))*SIN(ACOS(1-D33/(E$8/2))))</f>
        <v>0.16879479803263428</v>
      </c>
      <c r="F33" s="134">
        <f>(PI()*E$12*D33^2*(1-(D33/(1.5*E$8))))</f>
        <v>4.8936266527869346E-3</v>
      </c>
      <c r="G33" s="50">
        <f t="shared" si="1"/>
        <v>0.17368842468542123</v>
      </c>
      <c r="H33" s="108">
        <f t="shared" si="2"/>
        <v>173.68842468542124</v>
      </c>
      <c r="I33" s="109">
        <f t="shared" si="3"/>
        <v>154.5826979700249</v>
      </c>
      <c r="J33" s="110">
        <f t="shared" si="4"/>
        <v>0.13228132479999999</v>
      </c>
      <c r="K33" s="96">
        <f t="shared" si="5"/>
        <v>132.28132479999999</v>
      </c>
      <c r="L33" s="97">
        <f t="shared" si="6"/>
        <v>117.73037907199999</v>
      </c>
      <c r="N33" s="167"/>
      <c r="O33" s="49">
        <v>0.06</v>
      </c>
      <c r="P33" s="153">
        <f t="shared" si="12"/>
        <v>0.14595600000000003</v>
      </c>
      <c r="Q33" s="148">
        <f t="shared" si="7"/>
        <v>145.95600000000002</v>
      </c>
      <c r="R33" s="149">
        <f t="shared" si="8"/>
        <v>129.90084000000002</v>
      </c>
      <c r="S33" s="173"/>
      <c r="T33" s="49">
        <f t="shared" si="13"/>
        <v>6.0000000000000005E-2</v>
      </c>
      <c r="U33" s="46">
        <f t="shared" si="9"/>
        <v>154.5826979700249</v>
      </c>
      <c r="V33" s="161">
        <f t="shared" si="10"/>
        <v>129.90084000000002</v>
      </c>
      <c r="W33" s="47">
        <f t="shared" si="11"/>
        <v>0.84033233800324192</v>
      </c>
      <c r="X33" s="167"/>
      <c r="Y33" s="48"/>
      <c r="AA33" s="2"/>
      <c r="AB33" s="75"/>
      <c r="AC33" s="171"/>
      <c r="AD33" s="171"/>
      <c r="AE33" s="171"/>
      <c r="AF33" s="171"/>
      <c r="AG33" s="61"/>
      <c r="AH33" s="61"/>
      <c r="AI33" s="61"/>
      <c r="AJ33" s="2"/>
      <c r="AK33" s="2"/>
    </row>
    <row r="34" spans="1:37" ht="16.5" thickTop="1" thickBot="1" x14ac:dyDescent="0.3">
      <c r="C34">
        <f t="shared" si="0"/>
        <v>0.20180064929027475</v>
      </c>
      <c r="D34" s="49">
        <v>7.0000000000000007E-2</v>
      </c>
      <c r="E34" s="129">
        <f xml:space="preserve"> E$10*(E$8/2)^2*(ACOS(1-D34/(E$8/2)) - (1-D34/(E$8/2))*SIN(ACOS(1-D34/(E$8/2))))</f>
        <v>0.21242173609502604</v>
      </c>
      <c r="F34" s="134">
        <f>(PI()*E$12*D34^2*(1-(D34/(1.5*E$8))))</f>
        <v>6.6410164387011843E-3</v>
      </c>
      <c r="G34" s="50">
        <f t="shared" si="1"/>
        <v>0.21906275253372723</v>
      </c>
      <c r="H34" s="108">
        <f t="shared" si="2"/>
        <v>219.06275253372723</v>
      </c>
      <c r="I34" s="109">
        <f t="shared" si="3"/>
        <v>194.96584975501725</v>
      </c>
      <c r="J34" s="110">
        <f t="shared" si="4"/>
        <v>0.19207799040000001</v>
      </c>
      <c r="K34" s="96">
        <f t="shared" si="5"/>
        <v>192.0779904</v>
      </c>
      <c r="L34" s="97">
        <f t="shared" si="6"/>
        <v>170.94941145600001</v>
      </c>
      <c r="N34" s="167"/>
      <c r="O34" s="49">
        <v>7.0000000000000007E-2</v>
      </c>
      <c r="P34" s="153">
        <f t="shared" si="12"/>
        <v>0.20488100000000004</v>
      </c>
      <c r="Q34" s="148">
        <f t="shared" si="7"/>
        <v>204.88100000000003</v>
      </c>
      <c r="R34" s="149">
        <f t="shared" si="8"/>
        <v>182.34409000000002</v>
      </c>
      <c r="S34" s="173"/>
      <c r="T34" s="49">
        <f t="shared" si="13"/>
        <v>7.0000000000000007E-2</v>
      </c>
      <c r="U34" s="46">
        <f t="shared" si="9"/>
        <v>194.96584975501725</v>
      </c>
      <c r="V34" s="161">
        <f t="shared" si="10"/>
        <v>182.34409000000002</v>
      </c>
      <c r="W34" s="47">
        <f t="shared" si="11"/>
        <v>0.9352616893118616</v>
      </c>
      <c r="X34" s="167"/>
      <c r="Y34" s="48"/>
      <c r="AA34" s="2"/>
      <c r="AB34" s="59"/>
      <c r="AC34" s="171"/>
      <c r="AD34" s="171"/>
      <c r="AE34" s="171"/>
      <c r="AF34" s="171"/>
      <c r="AG34" s="62"/>
      <c r="AH34" s="62"/>
      <c r="AI34" s="62"/>
      <c r="AJ34" s="2"/>
      <c r="AK34" s="2"/>
    </row>
    <row r="35" spans="1:37" ht="16.5" thickTop="1" thickBot="1" x14ac:dyDescent="0.3">
      <c r="C35">
        <f t="shared" si="0"/>
        <v>0.24622292323220918</v>
      </c>
      <c r="D35" s="49">
        <v>0.08</v>
      </c>
      <c r="E35" s="129">
        <f xml:space="preserve"> E$10*(E$8/2)^2*(ACOS(1-D35/(E$8/2)) - (1-D35/(E$8/2))*SIN(ACOS(1-D35/(E$8/2))))</f>
        <v>0.25918202445495703</v>
      </c>
      <c r="F35" s="134">
        <f>(PI()*E$12*D35^2*(1-(D35/(1.5*E$8))))</f>
        <v>8.6481805931945717E-3</v>
      </c>
      <c r="G35" s="50">
        <f t="shared" si="1"/>
        <v>0.26783020504815158</v>
      </c>
      <c r="H35" s="108">
        <f t="shared" si="2"/>
        <v>267.83020504815158</v>
      </c>
      <c r="I35" s="109">
        <f t="shared" si="3"/>
        <v>238.36888249285491</v>
      </c>
      <c r="J35" s="110">
        <f t="shared" si="4"/>
        <v>0.2535243136</v>
      </c>
      <c r="K35" s="96">
        <f t="shared" si="5"/>
        <v>253.5243136</v>
      </c>
      <c r="L35" s="97">
        <f t="shared" si="6"/>
        <v>225.63663910400001</v>
      </c>
      <c r="N35" s="167"/>
      <c r="O35" s="49">
        <v>0.08</v>
      </c>
      <c r="P35" s="153">
        <f t="shared" si="12"/>
        <v>0.26508800000000005</v>
      </c>
      <c r="Q35" s="148">
        <f t="shared" si="7"/>
        <v>265.08800000000002</v>
      </c>
      <c r="R35" s="149">
        <f t="shared" si="8"/>
        <v>235.92832000000001</v>
      </c>
      <c r="S35" s="173"/>
      <c r="T35" s="49">
        <f t="shared" si="13"/>
        <v>0.08</v>
      </c>
      <c r="U35" s="46">
        <f t="shared" si="9"/>
        <v>238.36888249285491</v>
      </c>
      <c r="V35" s="161">
        <f t="shared" si="10"/>
        <v>235.92832000000001</v>
      </c>
      <c r="W35" s="47">
        <f t="shared" si="11"/>
        <v>0.98976140481370067</v>
      </c>
      <c r="X35" s="167"/>
      <c r="Y35" s="48"/>
      <c r="AA35" s="2"/>
      <c r="AB35" s="59"/>
      <c r="AC35" s="76"/>
      <c r="AD35" s="76"/>
      <c r="AE35" s="76"/>
      <c r="AF35" s="76"/>
      <c r="AG35" s="66"/>
      <c r="AH35" s="66"/>
      <c r="AI35" s="66"/>
      <c r="AJ35" s="2"/>
      <c r="AK35" s="2"/>
    </row>
    <row r="36" spans="1:37" ht="16.5" thickTop="1" thickBot="1" x14ac:dyDescent="0.3">
      <c r="A36" s="51"/>
      <c r="B36" s="51"/>
      <c r="C36">
        <f t="shared" si="0"/>
        <v>0.2934090812833135</v>
      </c>
      <c r="D36" s="49">
        <v>0.09</v>
      </c>
      <c r="E36" s="129">
        <f xml:space="preserve"> E$10*(E$8/2)^2*(ACOS(1-D36/(E$8/2)) - (1-D36/(E$8/2))*SIN(ACOS(1-D36/(E$8/2))))</f>
        <v>0.30885166450875107</v>
      </c>
      <c r="F36" s="134">
        <f>(PI()*E$12*D36^2*(1-(D36/(1.5*E$8))))</f>
        <v>1.0912700360507517E-2</v>
      </c>
      <c r="G36" s="50">
        <f t="shared" si="1"/>
        <v>0.31976436486925858</v>
      </c>
      <c r="H36" s="108">
        <f t="shared" si="2"/>
        <v>319.7643648692586</v>
      </c>
      <c r="I36" s="109">
        <f t="shared" si="3"/>
        <v>284.59028473364015</v>
      </c>
      <c r="J36" s="110">
        <f t="shared" si="4"/>
        <v>0.3166050111999999</v>
      </c>
      <c r="K36" s="96">
        <f t="shared" si="5"/>
        <v>316.60501119999992</v>
      </c>
      <c r="L36" s="97">
        <f t="shared" si="6"/>
        <v>281.77845996799994</v>
      </c>
      <c r="N36" s="167"/>
      <c r="O36" s="49">
        <v>0.09</v>
      </c>
      <c r="P36" s="153">
        <f t="shared" si="12"/>
        <v>0.32656499999999994</v>
      </c>
      <c r="Q36" s="148">
        <f t="shared" si="7"/>
        <v>326.56499999999994</v>
      </c>
      <c r="R36" s="149">
        <f t="shared" si="8"/>
        <v>290.64284999999995</v>
      </c>
      <c r="S36" s="173"/>
      <c r="T36" s="49">
        <f t="shared" si="13"/>
        <v>0.09</v>
      </c>
      <c r="U36" s="46">
        <f t="shared" si="9"/>
        <v>284.59028473364015</v>
      </c>
      <c r="V36" s="161">
        <f t="shared" si="10"/>
        <v>290.64284999999995</v>
      </c>
      <c r="W36" s="47">
        <f t="shared" si="11"/>
        <v>1.0212676454223468</v>
      </c>
      <c r="X36" s="167"/>
      <c r="Y36" s="48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6.5" thickTop="1" thickBot="1" x14ac:dyDescent="0.3">
      <c r="A37" s="51"/>
      <c r="B37" s="51"/>
      <c r="C37">
        <f t="shared" si="0"/>
        <v>0.34318187500452968</v>
      </c>
      <c r="D37" s="49">
        <v>0.1</v>
      </c>
      <c r="E37" s="129">
        <f xml:space="preserve"> E$10*(E$8/2)^2*(ACOS(1-D37/(E$8/2)) - (1-D37/(E$8/2))*SIN(ACOS(1-D37/(E$8/2))))</f>
        <v>0.3612440789521365</v>
      </c>
      <c r="F37" s="134">
        <f>(PI()*E$12*D37^2*(1-(D37/(1.5*E$8))))</f>
        <v>1.3432156984880445E-2</v>
      </c>
      <c r="G37" s="50">
        <f t="shared" si="1"/>
        <v>0.37467623593701693</v>
      </c>
      <c r="H37" s="108">
        <f t="shared" si="2"/>
        <v>374.67623593701694</v>
      </c>
      <c r="I37" s="109">
        <f t="shared" si="3"/>
        <v>333.46184998394506</v>
      </c>
      <c r="J37" s="110">
        <f t="shared" si="4"/>
        <v>0.38130480000000005</v>
      </c>
      <c r="K37" s="96">
        <f t="shared" si="5"/>
        <v>381.30480000000006</v>
      </c>
      <c r="L37" s="97">
        <f t="shared" si="6"/>
        <v>339.36127200000004</v>
      </c>
      <c r="N37" s="167"/>
      <c r="O37" s="49">
        <v>0.1</v>
      </c>
      <c r="P37" s="153">
        <f t="shared" si="12"/>
        <v>0.38930000000000003</v>
      </c>
      <c r="Q37" s="148">
        <f t="shared" si="7"/>
        <v>389.3</v>
      </c>
      <c r="R37" s="149">
        <f t="shared" si="8"/>
        <v>346.47700000000003</v>
      </c>
      <c r="S37" s="173"/>
      <c r="T37" s="49">
        <f t="shared" si="13"/>
        <v>9.9999999999999992E-2</v>
      </c>
      <c r="U37" s="46">
        <f t="shared" si="9"/>
        <v>333.46184998394506</v>
      </c>
      <c r="V37" s="161">
        <f t="shared" si="10"/>
        <v>346.47700000000003</v>
      </c>
      <c r="W37" s="47">
        <f t="shared" si="11"/>
        <v>1.0390304018786005</v>
      </c>
      <c r="X37" s="167"/>
      <c r="Y37" s="48"/>
      <c r="AA37" s="2"/>
      <c r="AB37" s="2"/>
      <c r="AD37" s="2"/>
      <c r="AE37" s="2"/>
      <c r="AF37" s="2"/>
      <c r="AG37" s="2"/>
      <c r="AH37" s="2"/>
      <c r="AI37" s="2"/>
      <c r="AJ37" s="2"/>
      <c r="AK37" s="2"/>
    </row>
    <row r="38" spans="1:37" ht="16.5" thickTop="1" thickBot="1" x14ac:dyDescent="0.3">
      <c r="A38" s="51"/>
      <c r="B38" s="51"/>
      <c r="C38">
        <f t="shared" si="0"/>
        <v>0.39539045906360382</v>
      </c>
      <c r="D38" s="49">
        <v>0.11</v>
      </c>
      <c r="E38" s="129">
        <f xml:space="preserve"> E$10*(E$8/2)^2*(ACOS(1-D38/(E$8/2)) - (1-D38/(E$8/2))*SIN(ACOS(1-D38/(E$8/2))))</f>
        <v>0.4162004832248461</v>
      </c>
      <c r="F38" s="134">
        <f>(PI()*E$12*D38^2*(1-(D38/(1.5*E$8))))</f>
        <v>1.6204131710553758E-2</v>
      </c>
      <c r="G38" s="50">
        <f t="shared" si="1"/>
        <v>0.43240461493539983</v>
      </c>
      <c r="H38" s="108">
        <f t="shared" si="2"/>
        <v>432.40461493539982</v>
      </c>
      <c r="I38" s="109">
        <f t="shared" si="3"/>
        <v>384.84010729250582</v>
      </c>
      <c r="J38" s="110">
        <f t="shared" si="4"/>
        <v>0.44760839679999992</v>
      </c>
      <c r="K38" s="96">
        <f t="shared" si="5"/>
        <v>447.60839679999992</v>
      </c>
      <c r="L38" s="97">
        <f t="shared" si="6"/>
        <v>398.37147315199996</v>
      </c>
      <c r="N38" s="167"/>
      <c r="O38" s="49">
        <v>0.11</v>
      </c>
      <c r="P38" s="153">
        <f t="shared" si="12"/>
        <v>0.45328099999999999</v>
      </c>
      <c r="Q38" s="148">
        <f t="shared" si="7"/>
        <v>453.28100000000001</v>
      </c>
      <c r="R38" s="149">
        <f t="shared" si="8"/>
        <v>403.42009000000002</v>
      </c>
      <c r="S38" s="173"/>
      <c r="T38" s="49">
        <f t="shared" si="13"/>
        <v>0.10999999999999999</v>
      </c>
      <c r="U38" s="46">
        <f t="shared" si="9"/>
        <v>384.84010729250582</v>
      </c>
      <c r="V38" s="161">
        <f t="shared" si="10"/>
        <v>403.42009000000002</v>
      </c>
      <c r="W38" s="47">
        <f t="shared" si="11"/>
        <v>1.0482797461995614</v>
      </c>
      <c r="X38" s="167"/>
      <c r="Y38" s="48"/>
      <c r="AA38" s="2"/>
      <c r="AB38" s="2"/>
      <c r="AD38" s="2"/>
      <c r="AE38" s="2"/>
      <c r="AF38" s="2"/>
      <c r="AG38" s="2"/>
      <c r="AH38" s="2"/>
      <c r="AI38" s="2"/>
      <c r="AJ38" s="2"/>
      <c r="AK38" s="2"/>
    </row>
    <row r="39" spans="1:37" ht="16.5" thickTop="1" thickBot="1" x14ac:dyDescent="0.3">
      <c r="A39" s="51"/>
      <c r="B39" s="51"/>
      <c r="C39">
        <f t="shared" si="0"/>
        <v>0.44990424428436598</v>
      </c>
      <c r="D39" s="49">
        <v>0.12</v>
      </c>
      <c r="E39" s="129">
        <f xml:space="preserve"> E$10*(E$8/2)^2*(ACOS(1-D39/(E$8/2)) - (1-D39/(E$8/2))*SIN(ACOS(1-D39/(E$8/2))))</f>
        <v>0.47358341503617474</v>
      </c>
      <c r="F39" s="134">
        <f>(PI()*E$12*D39^2*(1-(D39/(1.5*E$8))))</f>
        <v>1.9226205781767883E-2</v>
      </c>
      <c r="G39" s="50">
        <f t="shared" si="1"/>
        <v>0.49280962081794261</v>
      </c>
      <c r="H39" s="108">
        <f t="shared" si="2"/>
        <v>492.80962081794263</v>
      </c>
      <c r="I39" s="109">
        <f t="shared" si="3"/>
        <v>438.60056252796898</v>
      </c>
      <c r="J39" s="110">
        <f t="shared" si="4"/>
        <v>0.51550051839999989</v>
      </c>
      <c r="K39" s="96">
        <f t="shared" si="5"/>
        <v>515.50051839999992</v>
      </c>
      <c r="L39" s="97">
        <f t="shared" si="6"/>
        <v>458.79546137599993</v>
      </c>
      <c r="N39" s="167"/>
      <c r="O39" s="49">
        <v>0.12</v>
      </c>
      <c r="P39" s="153">
        <f t="shared" si="12"/>
        <v>0.51849600000000007</v>
      </c>
      <c r="Q39" s="148">
        <f t="shared" si="7"/>
        <v>518.49600000000009</v>
      </c>
      <c r="R39" s="149">
        <f t="shared" si="8"/>
        <v>461.4614400000001</v>
      </c>
      <c r="S39" s="173"/>
      <c r="T39" s="49">
        <f t="shared" si="13"/>
        <v>0.11999999999999998</v>
      </c>
      <c r="U39" s="46">
        <f t="shared" si="9"/>
        <v>438.60056252796898</v>
      </c>
      <c r="V39" s="161">
        <f t="shared" si="10"/>
        <v>461.4614400000001</v>
      </c>
      <c r="W39" s="47">
        <f t="shared" si="11"/>
        <v>1.0521223168075013</v>
      </c>
      <c r="X39" s="167"/>
      <c r="Y39" s="48"/>
      <c r="AA39" s="2"/>
      <c r="AB39" s="12"/>
      <c r="AC39" s="73"/>
      <c r="AD39" s="73"/>
      <c r="AE39" s="2"/>
      <c r="AF39" s="2"/>
      <c r="AG39" s="2"/>
      <c r="AH39" s="2"/>
      <c r="AI39" s="2"/>
      <c r="AJ39" s="2"/>
      <c r="AK39" s="2"/>
    </row>
    <row r="40" spans="1:37" ht="16.5" thickTop="1" thickBot="1" x14ac:dyDescent="0.3">
      <c r="A40" s="51"/>
      <c r="B40" s="51"/>
      <c r="C40">
        <f t="shared" si="0"/>
        <v>0.50660859124601421</v>
      </c>
      <c r="D40" s="49">
        <v>0.13</v>
      </c>
      <c r="E40" s="129">
        <f xml:space="preserve"> E$10*(E$8/2)^2*(ACOS(1-D40/(E$8/2)) - (1-D40/(E$8/2))*SIN(ACOS(1-D40/(E$8/2))))</f>
        <v>0.53327220131159392</v>
      </c>
      <c r="F40" s="134">
        <f>(PI()*E$12*D40^2*(1-(D40/(1.5*E$8))))</f>
        <v>2.2495960442763245E-2</v>
      </c>
      <c r="G40" s="50">
        <f t="shared" si="1"/>
        <v>0.55576816175435717</v>
      </c>
      <c r="H40" s="108">
        <f t="shared" si="2"/>
        <v>555.76816175435715</v>
      </c>
      <c r="I40" s="109">
        <f t="shared" si="3"/>
        <v>494.63366396137786</v>
      </c>
      <c r="J40" s="110">
        <f t="shared" si="4"/>
        <v>0.58496588160000007</v>
      </c>
      <c r="K40" s="96">
        <f t="shared" si="5"/>
        <v>584.9658816000001</v>
      </c>
      <c r="L40" s="97">
        <f t="shared" si="6"/>
        <v>520.61963462400013</v>
      </c>
      <c r="N40" s="167"/>
      <c r="O40" s="49">
        <v>0.13</v>
      </c>
      <c r="P40" s="153">
        <f t="shared" si="12"/>
        <v>0.58493300000000015</v>
      </c>
      <c r="Q40" s="148">
        <f t="shared" si="7"/>
        <v>584.93300000000011</v>
      </c>
      <c r="R40" s="149">
        <f t="shared" si="8"/>
        <v>520.59037000000012</v>
      </c>
      <c r="S40" s="173"/>
      <c r="T40" s="49">
        <f t="shared" si="13"/>
        <v>0.12999999999999998</v>
      </c>
      <c r="U40" s="46">
        <f t="shared" si="9"/>
        <v>494.63366396137786</v>
      </c>
      <c r="V40" s="161">
        <f t="shared" si="10"/>
        <v>520.59037000000012</v>
      </c>
      <c r="W40" s="47">
        <f t="shared" si="11"/>
        <v>1.052476626501202</v>
      </c>
      <c r="X40" s="167"/>
      <c r="Y40" s="48"/>
      <c r="AA40" s="2"/>
      <c r="AB40" s="74"/>
      <c r="AC40" s="73"/>
      <c r="AD40" s="73"/>
      <c r="AE40" s="2"/>
      <c r="AF40" s="2"/>
      <c r="AG40" s="2"/>
      <c r="AH40" s="2"/>
      <c r="AI40" s="2"/>
      <c r="AJ40" s="2"/>
      <c r="AK40" s="2"/>
    </row>
    <row r="41" spans="1:37" ht="16.5" thickTop="1" thickBot="1" x14ac:dyDescent="0.3">
      <c r="A41" s="51"/>
      <c r="B41" s="51"/>
      <c r="C41">
        <f t="shared" si="0"/>
        <v>0.56540169015640829</v>
      </c>
      <c r="D41" s="49">
        <v>0.14000000000000001</v>
      </c>
      <c r="E41" s="129">
        <f xml:space="preserve"> E$10*(E$8/2)^2*(ACOS(1-D41/(E$8/2)) - (1-D41/(E$8/2))*SIN(ACOS(1-D41/(E$8/2))))</f>
        <v>0.59515967384885082</v>
      </c>
      <c r="F41" s="134">
        <f>(PI()*E$12*D41^2*(1-(D41/(1.5*E$8))))</f>
        <v>2.6010976937780247E-2</v>
      </c>
      <c r="G41" s="50">
        <f t="shared" si="1"/>
        <v>0.62117065078663103</v>
      </c>
      <c r="H41" s="108">
        <f t="shared" si="2"/>
        <v>621.17065078663109</v>
      </c>
      <c r="I41" s="109">
        <f t="shared" si="3"/>
        <v>552.84187920010163</v>
      </c>
      <c r="J41" s="110">
        <f t="shared" si="4"/>
        <v>0.65598920320000009</v>
      </c>
      <c r="K41" s="96">
        <f t="shared" si="5"/>
        <v>655.98920320000013</v>
      </c>
      <c r="L41" s="97">
        <f t="shared" si="6"/>
        <v>583.83039084800009</v>
      </c>
      <c r="N41" s="167"/>
      <c r="O41" s="49">
        <v>0.14000000000000001</v>
      </c>
      <c r="P41" s="153">
        <f t="shared" si="12"/>
        <v>0.65258000000000016</v>
      </c>
      <c r="Q41" s="148">
        <f t="shared" si="7"/>
        <v>652.58000000000015</v>
      </c>
      <c r="R41" s="149">
        <f t="shared" si="8"/>
        <v>580.79620000000011</v>
      </c>
      <c r="S41" s="173"/>
      <c r="T41" s="49">
        <f t="shared" si="13"/>
        <v>0.13999999999999999</v>
      </c>
      <c r="U41" s="46">
        <f t="shared" si="9"/>
        <v>552.84187920010163</v>
      </c>
      <c r="V41" s="161">
        <f t="shared" si="10"/>
        <v>580.79620000000011</v>
      </c>
      <c r="W41" s="47">
        <f t="shared" si="11"/>
        <v>1.05056476698246</v>
      </c>
      <c r="X41" s="167"/>
      <c r="Y41" s="48"/>
      <c r="AA41" s="2"/>
      <c r="AB41" s="2"/>
      <c r="AC41" s="2"/>
      <c r="AD41" s="2"/>
      <c r="AE41" s="2"/>
      <c r="AF41" s="2"/>
      <c r="AG41" s="2"/>
      <c r="AH41" s="58"/>
      <c r="AI41" s="58"/>
      <c r="AJ41" s="2"/>
      <c r="AK41" s="2"/>
    </row>
    <row r="42" spans="1:37" ht="16.5" thickTop="1" thickBot="1" x14ac:dyDescent="0.3">
      <c r="A42" s="51"/>
      <c r="B42" s="51"/>
      <c r="C42">
        <f t="shared" si="0"/>
        <v>0.62619223659569023</v>
      </c>
      <c r="D42" s="49">
        <v>0.15</v>
      </c>
      <c r="E42" s="129">
        <f xml:space="preserve"> E$10*(E$8/2)^2*(ACOS(1-D42/(E$8/2)) - (1-D42/(E$8/2))*SIN(ACOS(1-D42/(E$8/2))))</f>
        <v>0.65914972273230554</v>
      </c>
      <c r="F42" s="134">
        <f>(PI()*E$12*D42^2*(1-(D42/(1.5*E$8))))</f>
        <v>2.9768836511059306E-2</v>
      </c>
      <c r="G42" s="50">
        <f t="shared" si="1"/>
        <v>0.68891855924336487</v>
      </c>
      <c r="H42" s="108">
        <f t="shared" si="2"/>
        <v>688.91855924336483</v>
      </c>
      <c r="I42" s="109">
        <f t="shared" si="3"/>
        <v>613.13751772659475</v>
      </c>
      <c r="J42" s="110">
        <f t="shared" si="4"/>
        <v>0.72855519999999996</v>
      </c>
      <c r="K42" s="96">
        <f t="shared" si="5"/>
        <v>728.55520000000001</v>
      </c>
      <c r="L42" s="97">
        <f t="shared" si="6"/>
        <v>648.41412800000001</v>
      </c>
      <c r="N42" s="167"/>
      <c r="O42" s="49">
        <v>0.15</v>
      </c>
      <c r="P42" s="153">
        <f t="shared" si="12"/>
        <v>0.72142499999999998</v>
      </c>
      <c r="Q42" s="148">
        <f t="shared" si="7"/>
        <v>721.42499999999995</v>
      </c>
      <c r="R42" s="149">
        <f t="shared" si="8"/>
        <v>642.06824999999992</v>
      </c>
      <c r="S42" s="173"/>
      <c r="T42" s="49">
        <f t="shared" si="13"/>
        <v>0.15</v>
      </c>
      <c r="U42" s="46">
        <f t="shared" si="9"/>
        <v>613.13751772659475</v>
      </c>
      <c r="V42" s="161">
        <f t="shared" si="10"/>
        <v>642.06824999999992</v>
      </c>
      <c r="W42" s="47">
        <f t="shared" si="11"/>
        <v>1.0471847365998337</v>
      </c>
      <c r="X42" s="167"/>
      <c r="Y42" s="48"/>
      <c r="AA42" s="2"/>
      <c r="AB42" s="74"/>
      <c r="AC42" s="74"/>
      <c r="AD42" s="74"/>
      <c r="AE42" s="74"/>
      <c r="AF42" s="74"/>
      <c r="AG42" s="74"/>
      <c r="AH42" s="58"/>
      <c r="AI42" s="58"/>
      <c r="AJ42" s="2"/>
      <c r="AK42" s="2"/>
    </row>
    <row r="43" spans="1:37" ht="16.5" thickTop="1" thickBot="1" x14ac:dyDescent="0.3">
      <c r="A43" s="51"/>
      <c r="B43" s="51"/>
      <c r="C43">
        <f t="shared" si="0"/>
        <v>0.68889765927870994</v>
      </c>
      <c r="D43" s="49">
        <v>0.16</v>
      </c>
      <c r="E43" s="129">
        <f xml:space="preserve"> E$10*(E$8/2)^2*(ACOS(1-D43/(E$8/2)) - (1-D43/(E$8/2))*SIN(ACOS(1-D43/(E$8/2))))</f>
        <v>0.72515543081969469</v>
      </c>
      <c r="F43" s="134">
        <f>(PI()*E$12*D43^2*(1-(D43/(1.5*E$8))))</f>
        <v>3.3767120406840857E-2</v>
      </c>
      <c r="G43" s="50">
        <f t="shared" si="1"/>
        <v>0.75892255122653551</v>
      </c>
      <c r="H43" s="108">
        <f t="shared" si="2"/>
        <v>758.92255122653546</v>
      </c>
      <c r="I43" s="109">
        <f t="shared" si="3"/>
        <v>675.44107059161661</v>
      </c>
      <c r="J43" s="110">
        <f t="shared" si="4"/>
        <v>0.8026485887999999</v>
      </c>
      <c r="K43" s="96">
        <f t="shared" si="5"/>
        <v>802.64858879999986</v>
      </c>
      <c r="L43" s="97">
        <f t="shared" si="6"/>
        <v>714.35724403199993</v>
      </c>
      <c r="N43" s="167"/>
      <c r="O43" s="49">
        <v>0.16</v>
      </c>
      <c r="P43" s="153">
        <f t="shared" si="12"/>
        <v>0.79145600000000016</v>
      </c>
      <c r="Q43" s="148">
        <f t="shared" si="7"/>
        <v>791.45600000000013</v>
      </c>
      <c r="R43" s="149">
        <f t="shared" si="8"/>
        <v>704.39584000000013</v>
      </c>
      <c r="S43" s="173"/>
      <c r="T43" s="49">
        <f t="shared" si="13"/>
        <v>0.16</v>
      </c>
      <c r="U43" s="46">
        <f t="shared" si="9"/>
        <v>675.44107059161661</v>
      </c>
      <c r="V43" s="161">
        <f t="shared" si="10"/>
        <v>704.39584000000013</v>
      </c>
      <c r="W43" s="47">
        <f t="shared" si="11"/>
        <v>1.0428679431397652</v>
      </c>
      <c r="X43" s="167"/>
      <c r="Y43" s="48"/>
      <c r="AA43" s="2"/>
      <c r="AB43" s="171"/>
      <c r="AC43" s="61"/>
      <c r="AD43" s="61"/>
      <c r="AE43" s="61"/>
      <c r="AF43" s="61"/>
      <c r="AG43" s="61"/>
      <c r="AH43" s="61"/>
      <c r="AI43" s="61"/>
      <c r="AJ43" s="2"/>
      <c r="AK43" s="2"/>
    </row>
    <row r="44" spans="1:37" ht="16.5" thickTop="1" thickBot="1" x14ac:dyDescent="0.3">
      <c r="A44" s="51"/>
      <c r="B44" s="51"/>
      <c r="C44">
        <f t="shared" si="0"/>
        <v>0.75344274160586655</v>
      </c>
      <c r="D44" s="49">
        <v>0.17</v>
      </c>
      <c r="E44" s="129">
        <f xml:space="preserve"> E$10*(E$8/2)^2*(ACOS(1-D44/(E$8/2)) - (1-D44/(E$8/2))*SIN(ACOS(1-D44/(E$8/2))))</f>
        <v>0.79309762274301743</v>
      </c>
      <c r="F44" s="134">
        <f>(PI()*E$12*D44^2*(1-(D44/(1.5*E$8))))</f>
        <v>3.8003409869365311E-2</v>
      </c>
      <c r="G44" s="50">
        <f t="shared" si="1"/>
        <v>0.83110103261238277</v>
      </c>
      <c r="H44" s="108">
        <f t="shared" si="2"/>
        <v>831.10103261238282</v>
      </c>
      <c r="I44" s="109">
        <f t="shared" si="3"/>
        <v>739.67991902502069</v>
      </c>
      <c r="J44" s="110">
        <f t="shared" si="4"/>
        <v>0.87825408639999991</v>
      </c>
      <c r="K44" s="96">
        <f t="shared" si="5"/>
        <v>878.25408639999989</v>
      </c>
      <c r="L44" s="97">
        <f t="shared" si="6"/>
        <v>781.64613689599992</v>
      </c>
      <c r="N44" s="167"/>
      <c r="O44" s="49">
        <v>0.17</v>
      </c>
      <c r="P44" s="153">
        <f t="shared" si="12"/>
        <v>0.86266100000000012</v>
      </c>
      <c r="Q44" s="148">
        <f t="shared" si="7"/>
        <v>862.66100000000017</v>
      </c>
      <c r="R44" s="149">
        <f t="shared" si="8"/>
        <v>767.76829000000021</v>
      </c>
      <c r="S44" s="173"/>
      <c r="T44" s="49">
        <f t="shared" si="13"/>
        <v>0.17</v>
      </c>
      <c r="U44" s="46">
        <f t="shared" si="9"/>
        <v>739.67991902502069</v>
      </c>
      <c r="V44" s="161">
        <f t="shared" si="10"/>
        <v>767.76829000000021</v>
      </c>
      <c r="W44" s="47">
        <f t="shared" si="11"/>
        <v>1.0379736832818216</v>
      </c>
      <c r="X44" s="167"/>
      <c r="Y44" s="48"/>
      <c r="AA44" s="2"/>
      <c r="AB44" s="171"/>
      <c r="AC44" s="61"/>
      <c r="AD44" s="61"/>
      <c r="AE44" s="61"/>
      <c r="AF44" s="61"/>
      <c r="AG44" s="61"/>
      <c r="AH44" s="61"/>
      <c r="AI44" s="61"/>
      <c r="AJ44" s="2"/>
      <c r="AK44" s="2"/>
    </row>
    <row r="45" spans="1:37" ht="16.5" thickTop="1" thickBot="1" x14ac:dyDescent="0.3">
      <c r="A45" s="51"/>
      <c r="B45" s="51"/>
      <c r="C45">
        <f t="shared" si="0"/>
        <v>0.81975853096015616</v>
      </c>
      <c r="D45" s="49">
        <v>0.18</v>
      </c>
      <c r="E45" s="129">
        <f xml:space="preserve"> E$10*(E$8/2)^2*(ACOS(1-D45/(E$8/2)) - (1-D45/(E$8/2))*SIN(ACOS(1-D45/(E$8/2))))</f>
        <v>0.86290371680016442</v>
      </c>
      <c r="F45" s="134">
        <f>(PI()*E$12*D45^2*(1-(D45/(1.5*E$8))))</f>
        <v>4.2475286142873062E-2</v>
      </c>
      <c r="G45" s="50">
        <f t="shared" si="1"/>
        <v>0.90537900294303753</v>
      </c>
      <c r="H45" s="108">
        <f t="shared" si="2"/>
        <v>905.37900294303756</v>
      </c>
      <c r="I45" s="109">
        <f t="shared" si="3"/>
        <v>805.78731261930341</v>
      </c>
      <c r="J45" s="110">
        <f t="shared" si="4"/>
        <v>0.95535640959999979</v>
      </c>
      <c r="K45" s="96">
        <f t="shared" si="5"/>
        <v>955.35640959999978</v>
      </c>
      <c r="L45" s="97">
        <f t="shared" si="6"/>
        <v>850.26720454399981</v>
      </c>
      <c r="N45" s="167"/>
      <c r="O45" s="49">
        <v>0.18</v>
      </c>
      <c r="P45" s="153">
        <f t="shared" si="12"/>
        <v>0.93502799999999997</v>
      </c>
      <c r="Q45" s="148">
        <f t="shared" si="7"/>
        <v>935.02800000000002</v>
      </c>
      <c r="R45" s="149">
        <f t="shared" si="8"/>
        <v>832.17492000000004</v>
      </c>
      <c r="S45" s="173"/>
      <c r="T45" s="49">
        <f t="shared" si="13"/>
        <v>0.18000000000000002</v>
      </c>
      <c r="U45" s="46">
        <f t="shared" si="9"/>
        <v>805.78731261930341</v>
      </c>
      <c r="V45" s="161">
        <f t="shared" si="10"/>
        <v>832.17492000000004</v>
      </c>
      <c r="W45" s="47">
        <f t="shared" si="11"/>
        <v>1.0327476084165692</v>
      </c>
      <c r="X45" s="167"/>
      <c r="Y45" s="48"/>
      <c r="AA45" s="2"/>
      <c r="AB45" s="59"/>
      <c r="AC45" s="171"/>
      <c r="AD45" s="171"/>
      <c r="AE45" s="171"/>
      <c r="AF45" s="171"/>
      <c r="AG45" s="62"/>
      <c r="AH45" s="62"/>
      <c r="AI45" s="62"/>
      <c r="AJ45" s="2"/>
      <c r="AK45" s="2"/>
    </row>
    <row r="46" spans="1:37" ht="16.5" thickTop="1" thickBot="1" x14ac:dyDescent="0.3">
      <c r="A46" s="51"/>
      <c r="B46" s="51"/>
      <c r="C46">
        <f t="shared" si="0"/>
        <v>0.88778146268509073</v>
      </c>
      <c r="D46" s="49">
        <v>0.19</v>
      </c>
      <c r="E46" s="129">
        <f xml:space="preserve"> E$10*(E$8/2)^2*(ACOS(1-D46/(E$8/2)) - (1-D46/(E$8/2))*SIN(ACOS(1-D46/(E$8/2))))</f>
        <v>0.9345068028264113</v>
      </c>
      <c r="F46" s="134">
        <f>(PI()*E$12*D46^2*(1-(D46/(1.5*E$8))))</f>
        <v>4.7180330471604574E-2</v>
      </c>
      <c r="G46" s="50">
        <f t="shared" si="1"/>
        <v>0.98168713329801582</v>
      </c>
      <c r="H46" s="108">
        <f t="shared" si="2"/>
        <v>981.68713329801585</v>
      </c>
      <c r="I46" s="109">
        <f t="shared" si="3"/>
        <v>873.70154863523408</v>
      </c>
      <c r="J46" s="110">
        <f t="shared" si="4"/>
        <v>1.0339402752</v>
      </c>
      <c r="K46" s="96">
        <f t="shared" si="5"/>
        <v>1033.9402752000001</v>
      </c>
      <c r="L46" s="97">
        <f t="shared" si="6"/>
        <v>920.20684492800012</v>
      </c>
      <c r="N46" s="167"/>
      <c r="O46" s="49">
        <v>0.19</v>
      </c>
      <c r="P46" s="153">
        <f t="shared" si="12"/>
        <v>1.0085450000000002</v>
      </c>
      <c r="Q46" s="148">
        <f t="shared" si="7"/>
        <v>1008.5450000000003</v>
      </c>
      <c r="R46" s="149">
        <f t="shared" si="8"/>
        <v>897.60505000000023</v>
      </c>
      <c r="S46" s="173"/>
      <c r="T46" s="49">
        <f t="shared" si="13"/>
        <v>0.19000000000000003</v>
      </c>
      <c r="U46" s="46">
        <f t="shared" si="9"/>
        <v>873.70154863523408</v>
      </c>
      <c r="V46" s="161">
        <f t="shared" si="10"/>
        <v>897.60505000000023</v>
      </c>
      <c r="W46" s="47">
        <f t="shared" si="11"/>
        <v>1.0273588863406555</v>
      </c>
      <c r="X46" s="167"/>
      <c r="Y46" s="48"/>
      <c r="AA46" s="2"/>
      <c r="AB46" s="59"/>
      <c r="AC46" s="76"/>
      <c r="AD46" s="76"/>
      <c r="AE46" s="76"/>
      <c r="AF46" s="76"/>
      <c r="AG46" s="66"/>
      <c r="AH46" s="66"/>
      <c r="AI46" s="66"/>
      <c r="AJ46" s="2"/>
      <c r="AK46" s="2"/>
    </row>
    <row r="47" spans="1:37" ht="16.5" thickTop="1" thickBot="1" x14ac:dyDescent="0.3">
      <c r="A47" s="51"/>
      <c r="B47" s="51"/>
      <c r="C47">
        <f t="shared" si="0"/>
        <v>0.95745264717265333</v>
      </c>
      <c r="D47" s="49">
        <v>0.2</v>
      </c>
      <c r="E47" s="129">
        <f xml:space="preserve"> E$10*(E$8/2)^2*(ACOS(1-D47/(E$8/2)) - (1-D47/(E$8/2))*SIN(ACOS(1-D47/(E$8/2))))</f>
        <v>1.0078448917606877</v>
      </c>
      <c r="F47" s="134">
        <f>(PI()*E$12*D47^2*(1-(D47/(1.5*E$8))))</f>
        <v>5.211612409980023E-2</v>
      </c>
      <c r="G47" s="50">
        <f t="shared" si="1"/>
        <v>1.059961015860488</v>
      </c>
      <c r="H47" s="108">
        <f t="shared" si="2"/>
        <v>1059.961015860488</v>
      </c>
      <c r="I47" s="109">
        <f t="shared" si="3"/>
        <v>943.36530411583442</v>
      </c>
      <c r="J47" s="110">
        <f t="shared" si="4"/>
        <v>1.1139904</v>
      </c>
      <c r="K47" s="96">
        <f t="shared" si="5"/>
        <v>1113.9904000000001</v>
      </c>
      <c r="L47" s="97">
        <f t="shared" si="6"/>
        <v>991.45145600000012</v>
      </c>
      <c r="N47" s="167"/>
      <c r="O47" s="49">
        <v>0.2</v>
      </c>
      <c r="P47" s="153">
        <f t="shared" si="12"/>
        <v>1.0832000000000002</v>
      </c>
      <c r="Q47" s="148">
        <f t="shared" si="7"/>
        <v>1083.2000000000003</v>
      </c>
      <c r="R47" s="149">
        <f t="shared" si="8"/>
        <v>964.04800000000023</v>
      </c>
      <c r="S47" s="173"/>
      <c r="T47" s="49">
        <f t="shared" si="13"/>
        <v>0.20000000000000004</v>
      </c>
      <c r="U47" s="46">
        <f t="shared" si="9"/>
        <v>943.36530411583442</v>
      </c>
      <c r="V47" s="161">
        <f t="shared" si="10"/>
        <v>964.04800000000023</v>
      </c>
      <c r="W47" s="47">
        <f t="shared" si="11"/>
        <v>1.0219243762664671</v>
      </c>
      <c r="X47" s="52"/>
      <c r="Y47" s="48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6.5" thickTop="1" thickBot="1" x14ac:dyDescent="0.3">
      <c r="A48" s="51"/>
      <c r="B48" s="51"/>
      <c r="C48">
        <f t="shared" si="0"/>
        <v>1.0287172828845081</v>
      </c>
      <c r="D48" s="49">
        <v>0.21</v>
      </c>
      <c r="E48" s="129">
        <f xml:space="preserve"> E$10*(E$8/2)^2*(ACOS(1-D48/(E$8/2)) - (1-D48/(E$8/2))*SIN(ACOS(1-D48/(E$8/2))))</f>
        <v>1.0828602977731665</v>
      </c>
      <c r="F48" s="134">
        <f>(PI()*E$12*D48^2*(1-(D48/(1.5*E$8))))</f>
        <v>5.7280248271700439E-2</v>
      </c>
      <c r="G48" s="50">
        <f t="shared" si="1"/>
        <v>1.140140546044867</v>
      </c>
      <c r="H48" s="108">
        <f t="shared" si="2"/>
        <v>1140.1405460448671</v>
      </c>
      <c r="I48" s="109">
        <f t="shared" si="3"/>
        <v>1014.7250859799317</v>
      </c>
      <c r="J48" s="110">
        <f t="shared" si="4"/>
        <v>1.1954915007999998</v>
      </c>
      <c r="K48" s="96">
        <f t="shared" si="5"/>
        <v>1195.4915007999998</v>
      </c>
      <c r="L48" s="97">
        <f t="shared" si="6"/>
        <v>1063.9874357119998</v>
      </c>
      <c r="N48" s="167"/>
      <c r="O48" s="49">
        <v>0.21</v>
      </c>
      <c r="P48" s="153">
        <f t="shared" si="12"/>
        <v>1.158981</v>
      </c>
      <c r="Q48" s="148">
        <f t="shared" si="7"/>
        <v>1158.981</v>
      </c>
      <c r="R48" s="149">
        <f t="shared" si="8"/>
        <v>1031.4930899999999</v>
      </c>
      <c r="S48" s="173"/>
      <c r="T48" s="49">
        <f t="shared" si="13"/>
        <v>0.21000000000000005</v>
      </c>
      <c r="U48" s="46">
        <f t="shared" si="9"/>
        <v>1014.7250859799317</v>
      </c>
      <c r="V48" s="161">
        <f t="shared" si="10"/>
        <v>1031.4930899999999</v>
      </c>
      <c r="W48" s="47">
        <f t="shared" si="11"/>
        <v>1.0165246767343641</v>
      </c>
      <c r="X48" s="167"/>
      <c r="Y48" s="48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6.5" thickTop="1" thickBot="1" x14ac:dyDescent="0.3">
      <c r="A49" s="51"/>
      <c r="B49" s="51"/>
      <c r="C49">
        <f t="shared" si="0"/>
        <v>1.101524168000757</v>
      </c>
      <c r="D49" s="49">
        <v>0.22</v>
      </c>
      <c r="E49" s="129">
        <f xml:space="preserve"> E$10*(E$8/2)^2*(ACOS(1-D49/(E$8/2)) - (1-D49/(E$8/2))*SIN(ACOS(1-D49/(E$8/2))))</f>
        <v>1.1594991242113233</v>
      </c>
      <c r="F49" s="134">
        <f>(PI()*E$12*D49^2*(1-(D49/(1.5*E$8))))</f>
        <v>6.2670284231545664E-2</v>
      </c>
      <c r="G49" s="50">
        <f t="shared" si="1"/>
        <v>1.2221694084428689</v>
      </c>
      <c r="H49" s="108">
        <f t="shared" si="2"/>
        <v>1222.1694084428689</v>
      </c>
      <c r="I49" s="109">
        <f t="shared" si="3"/>
        <v>1087.7307735141533</v>
      </c>
      <c r="J49" s="110">
        <f t="shared" si="4"/>
        <v>1.2784282943999998</v>
      </c>
      <c r="K49" s="96">
        <f t="shared" si="5"/>
        <v>1278.4282943999999</v>
      </c>
      <c r="L49" s="97">
        <f t="shared" si="6"/>
        <v>1137.801182016</v>
      </c>
      <c r="N49" s="167"/>
      <c r="O49" s="49">
        <v>0.22</v>
      </c>
      <c r="P49" s="153">
        <f t="shared" si="12"/>
        <v>1.235876</v>
      </c>
      <c r="Q49" s="148">
        <f t="shared" si="7"/>
        <v>1235.876</v>
      </c>
      <c r="R49" s="149">
        <f t="shared" si="8"/>
        <v>1099.9296400000001</v>
      </c>
      <c r="S49" s="173"/>
      <c r="T49" s="49">
        <f t="shared" si="13"/>
        <v>0.22000000000000006</v>
      </c>
      <c r="U49" s="46">
        <f t="shared" si="9"/>
        <v>1087.7307735141533</v>
      </c>
      <c r="V49" s="161">
        <f t="shared" si="10"/>
        <v>1099.9296400000001</v>
      </c>
      <c r="W49" s="47">
        <f t="shared" si="11"/>
        <v>1.011214968614371</v>
      </c>
      <c r="X49" s="167"/>
      <c r="Y49" s="48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6.5" thickTop="1" thickBot="1" x14ac:dyDescent="0.3">
      <c r="A50" s="51"/>
      <c r="B50" s="51"/>
      <c r="C50">
        <f t="shared" si="0"/>
        <v>1.1758252903039601</v>
      </c>
      <c r="D50" s="49">
        <v>0.23</v>
      </c>
      <c r="E50" s="129">
        <f xml:space="preserve"> E$10*(E$8/2)^2*(ACOS(1-D50/(E$8/2)) - (1-D50/(E$8/2))*SIN(ACOS(1-D50/(E$8/2))))</f>
        <v>1.2377108318989054</v>
      </c>
      <c r="F50" s="134">
        <f>(PI()*E$12*D50^2*(1-(D50/(1.5*E$8))))</f>
        <v>6.8283813223576267E-2</v>
      </c>
      <c r="G50" s="50">
        <f t="shared" si="1"/>
        <v>1.3059946451224818</v>
      </c>
      <c r="H50" s="108">
        <f t="shared" si="2"/>
        <v>1305.9946451224819</v>
      </c>
      <c r="I50" s="109">
        <f t="shared" si="3"/>
        <v>1162.3352341590089</v>
      </c>
      <c r="J50" s="110">
        <f t="shared" si="4"/>
        <v>1.3627854975999998</v>
      </c>
      <c r="K50" s="96">
        <f t="shared" si="5"/>
        <v>1362.7854975999999</v>
      </c>
      <c r="L50" s="97">
        <f t="shared" si="6"/>
        <v>1212.8790928639999</v>
      </c>
      <c r="N50" s="167"/>
      <c r="O50" s="49">
        <v>0.23</v>
      </c>
      <c r="P50" s="153">
        <f t="shared" si="12"/>
        <v>1.3138730000000001</v>
      </c>
      <c r="Q50" s="148">
        <f t="shared" si="7"/>
        <v>1313.873</v>
      </c>
      <c r="R50" s="149">
        <f t="shared" si="8"/>
        <v>1169.3469700000001</v>
      </c>
      <c r="S50" s="173"/>
      <c r="T50" s="49">
        <f t="shared" si="13"/>
        <v>0.23000000000000007</v>
      </c>
      <c r="U50" s="46">
        <f t="shared" si="9"/>
        <v>1162.3352341590089</v>
      </c>
      <c r="V50" s="161">
        <f t="shared" si="10"/>
        <v>1169.3469700000001</v>
      </c>
      <c r="W50" s="47">
        <f t="shared" si="11"/>
        <v>1.0060324557278557</v>
      </c>
      <c r="X50" s="167"/>
      <c r="Y50" s="48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6.5" thickTop="1" thickBot="1" x14ac:dyDescent="0.3">
      <c r="A51" s="51"/>
      <c r="B51" s="51"/>
      <c r="C51">
        <f t="shared" si="0"/>
        <v>1.2515754798401577</v>
      </c>
      <c r="D51" s="49">
        <v>0.24</v>
      </c>
      <c r="E51" s="129">
        <f xml:space="preserve"> E$10*(E$8/2)^2*(ACOS(1-D51/(E$8/2)) - (1-D51/(E$8/2))*SIN(ACOS(1-D51/(E$8/2))))</f>
        <v>1.3174478735159556</v>
      </c>
      <c r="F51" s="134">
        <f>(PI()*E$12*D51^2*(1-(D51/(1.5*E$8))))</f>
        <v>7.4118416492032713E-2</v>
      </c>
      <c r="G51" s="50">
        <f t="shared" si="1"/>
        <v>1.3915662900079884</v>
      </c>
      <c r="H51" s="108">
        <f t="shared" si="2"/>
        <v>1391.5662900079883</v>
      </c>
      <c r="I51" s="109">
        <f t="shared" si="3"/>
        <v>1238.4939981071095</v>
      </c>
      <c r="J51" s="110">
        <f t="shared" si="4"/>
        <v>1.4485478271999999</v>
      </c>
      <c r="K51" s="96">
        <f t="shared" si="5"/>
        <v>1448.5478271999998</v>
      </c>
      <c r="L51" s="97">
        <f t="shared" si="6"/>
        <v>1289.2075662079999</v>
      </c>
      <c r="N51" s="167"/>
      <c r="O51" s="49">
        <v>0.24</v>
      </c>
      <c r="P51" s="153">
        <f t="shared" si="12"/>
        <v>1.3929600000000002</v>
      </c>
      <c r="Q51" s="148">
        <f t="shared" si="7"/>
        <v>1392.9600000000003</v>
      </c>
      <c r="R51" s="149">
        <f t="shared" si="8"/>
        <v>1239.7344000000003</v>
      </c>
      <c r="S51" s="173"/>
      <c r="T51" s="49">
        <f t="shared" si="13"/>
        <v>0.24000000000000007</v>
      </c>
      <c r="U51" s="46">
        <f t="shared" si="9"/>
        <v>1238.4939981071095</v>
      </c>
      <c r="V51" s="161">
        <f t="shared" si="10"/>
        <v>1239.7344000000003</v>
      </c>
      <c r="W51" s="47">
        <f t="shared" si="11"/>
        <v>1.0010015404957848</v>
      </c>
      <c r="X51" s="167"/>
      <c r="Y51" s="48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6.5" thickTop="1" thickBot="1" x14ac:dyDescent="0.3">
      <c r="A52" s="51"/>
      <c r="B52" s="51"/>
      <c r="C52">
        <f t="shared" si="0"/>
        <v>1.3287321124799027</v>
      </c>
      <c r="D52" s="49">
        <v>0.25</v>
      </c>
      <c r="E52" s="129">
        <f xml:space="preserve"> E$10*(E$8/2)^2*(ACOS(1-D52/(E$8/2)) - (1-D52/(E$8/2))*SIN(ACOS(1-D52/(E$8/2))))</f>
        <v>1.3986653815577923</v>
      </c>
      <c r="F52" s="134">
        <f>(PI()*E$12*D52^2*(1-(D52/(1.5*E$8))))</f>
        <v>8.0171675281155402E-2</v>
      </c>
      <c r="G52" s="50">
        <f t="shared" si="1"/>
        <v>1.4788370568389477</v>
      </c>
      <c r="H52" s="108">
        <f t="shared" si="2"/>
        <v>1478.8370568389478</v>
      </c>
      <c r="I52" s="109">
        <f t="shared" si="3"/>
        <v>1316.1649805866634</v>
      </c>
      <c r="J52" s="110">
        <f t="shared" si="4"/>
        <v>1.5356999999999998</v>
      </c>
      <c r="K52" s="96">
        <f t="shared" si="5"/>
        <v>1535.6999999999998</v>
      </c>
      <c r="L52" s="97">
        <f t="shared" si="6"/>
        <v>1366.7729999999999</v>
      </c>
      <c r="N52" s="167"/>
      <c r="O52" s="49">
        <v>0.25</v>
      </c>
      <c r="P52" s="153">
        <f t="shared" si="12"/>
        <v>1.4731250000000002</v>
      </c>
      <c r="Q52" s="148">
        <f t="shared" si="7"/>
        <v>1473.1250000000002</v>
      </c>
      <c r="R52" s="149">
        <f t="shared" si="8"/>
        <v>1311.0812500000002</v>
      </c>
      <c r="S52" s="173"/>
      <c r="T52" s="49">
        <f t="shared" si="13"/>
        <v>0.25000000000000006</v>
      </c>
      <c r="U52" s="46">
        <f t="shared" si="9"/>
        <v>1316.1649805866634</v>
      </c>
      <c r="V52" s="161">
        <f t="shared" si="10"/>
        <v>1311.0812500000002</v>
      </c>
      <c r="W52" s="47">
        <f t="shared" si="11"/>
        <v>0.99613746706404749</v>
      </c>
      <c r="X52" s="167"/>
      <c r="Y52" s="48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5.75" customHeight="1" thickTop="1" thickBot="1" x14ac:dyDescent="0.3">
      <c r="A53" s="51"/>
      <c r="B53" s="51"/>
      <c r="C53">
        <f t="shared" si="0"/>
        <v>1.4072548551418238</v>
      </c>
      <c r="D53" s="49">
        <v>0.26</v>
      </c>
      <c r="E53" s="129">
        <f xml:space="preserve"> E$10*(E$8/2)^2*(ACOS(1-D53/(E$8/2)) - (1-D53/(E$8/2))*SIN(ACOS(1-D53/(E$8/2))))</f>
        <v>1.4813209001492882</v>
      </c>
      <c r="F53" s="134">
        <f>(PI()*E$12*D53^2*(1-(D53/(1.5*E$8))))</f>
        <v>8.6441170835184752E-2</v>
      </c>
      <c r="G53" s="50">
        <f t="shared" si="1"/>
        <v>1.5677620709844728</v>
      </c>
      <c r="H53" s="108">
        <f t="shared" si="2"/>
        <v>1567.7620709844728</v>
      </c>
      <c r="I53" s="109">
        <f t="shared" si="3"/>
        <v>1395.3082431761807</v>
      </c>
      <c r="J53" s="110">
        <f t="shared" si="4"/>
        <v>1.6242267328</v>
      </c>
      <c r="K53" s="96">
        <f t="shared" si="5"/>
        <v>1624.2267328</v>
      </c>
      <c r="L53" s="97">
        <f t="shared" si="6"/>
        <v>1445.561792192</v>
      </c>
      <c r="N53" s="167"/>
      <c r="O53" s="49">
        <v>0.26</v>
      </c>
      <c r="P53" s="153">
        <f t="shared" si="12"/>
        <v>1.5543560000000001</v>
      </c>
      <c r="Q53" s="148">
        <f t="shared" si="7"/>
        <v>1554.356</v>
      </c>
      <c r="R53" s="149">
        <f t="shared" si="8"/>
        <v>1383.3768400000001</v>
      </c>
      <c r="S53" s="173"/>
      <c r="T53" s="49">
        <f t="shared" si="13"/>
        <v>0.26000000000000006</v>
      </c>
      <c r="U53" s="46">
        <f t="shared" si="9"/>
        <v>1395.3082431761807</v>
      </c>
      <c r="V53" s="161">
        <f t="shared" si="10"/>
        <v>1383.3768400000001</v>
      </c>
      <c r="W53" s="47">
        <f t="shared" si="11"/>
        <v>0.99144891228548848</v>
      </c>
      <c r="X53" s="167"/>
      <c r="Y53" s="48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6.5" thickTop="1" thickBot="1" x14ac:dyDescent="0.3">
      <c r="A54" s="51"/>
      <c r="B54" s="51"/>
      <c r="C54">
        <f t="shared" si="0"/>
        <v>1.4871054454137647</v>
      </c>
      <c r="D54" s="49">
        <v>0.27</v>
      </c>
      <c r="E54" s="129">
        <f xml:space="preserve"> E$10*(E$8/2)^2*(ACOS(1-D54/(E$8/2)) - (1-D54/(E$8/2))*SIN(ACOS(1-D54/(E$8/2))))</f>
        <v>1.5653741530671208</v>
      </c>
      <c r="F54" s="134">
        <f>(PI()*E$12*D54^2*(1-(D54/(1.5*E$8))))</f>
        <v>9.2924484398361165E-2</v>
      </c>
      <c r="G54" s="50">
        <f t="shared" si="1"/>
        <v>1.658298637465482</v>
      </c>
      <c r="H54" s="108">
        <f t="shared" si="2"/>
        <v>1658.298637465482</v>
      </c>
      <c r="I54" s="109">
        <f t="shared" si="3"/>
        <v>1475.8857873442789</v>
      </c>
      <c r="J54" s="110">
        <f t="shared" si="4"/>
        <v>1.7141127424</v>
      </c>
      <c r="K54" s="96">
        <f t="shared" si="5"/>
        <v>1714.1127423999999</v>
      </c>
      <c r="L54" s="97">
        <f t="shared" si="6"/>
        <v>1525.5603407359999</v>
      </c>
      <c r="N54" s="167"/>
      <c r="O54" s="49">
        <v>0.27</v>
      </c>
      <c r="P54" s="153">
        <f t="shared" si="12"/>
        <v>1.6366410000000002</v>
      </c>
      <c r="Q54" s="148">
        <f t="shared" si="7"/>
        <v>1636.6410000000003</v>
      </c>
      <c r="R54" s="149">
        <f t="shared" si="8"/>
        <v>1456.6104900000003</v>
      </c>
      <c r="S54" s="173"/>
      <c r="T54" s="49">
        <f t="shared" si="13"/>
        <v>0.27000000000000007</v>
      </c>
      <c r="U54" s="46">
        <f t="shared" si="9"/>
        <v>1475.8857873442789</v>
      </c>
      <c r="V54" s="161">
        <f t="shared" si="10"/>
        <v>1456.6104900000003</v>
      </c>
      <c r="W54" s="47">
        <f t="shared" si="11"/>
        <v>0.98693984486498598</v>
      </c>
      <c r="X54" s="167"/>
      <c r="Y54" s="48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6.5" thickTop="1" thickBot="1" x14ac:dyDescent="0.3">
      <c r="A55" s="51"/>
      <c r="B55" s="51"/>
      <c r="C55">
        <f t="shared" si="0"/>
        <v>1.568247499799432</v>
      </c>
      <c r="D55" s="49">
        <v>0.28000000000000003</v>
      </c>
      <c r="E55" s="129">
        <f xml:space="preserve"> E$10*(E$8/2)^2*(ACOS(1-D55/(E$8/2)) - (1-D55/(E$8/2))*SIN(ACOS(1-D55/(E$8/2))))</f>
        <v>1.6507868418941389</v>
      </c>
      <c r="F55" s="134">
        <f>(PI()*E$12*D55^2*(1-(D55/(1.5*E$8))))</f>
        <v>9.961919721492507E-2</v>
      </c>
      <c r="G55" s="50">
        <f t="shared" si="1"/>
        <v>1.7504060391090639</v>
      </c>
      <c r="H55" s="108">
        <f t="shared" si="2"/>
        <v>1750.4060391090638</v>
      </c>
      <c r="I55" s="109">
        <f t="shared" si="3"/>
        <v>1557.8613748070668</v>
      </c>
      <c r="J55" s="110">
        <f t="shared" si="4"/>
        <v>1.8053427456000002</v>
      </c>
      <c r="K55" s="96">
        <f t="shared" si="5"/>
        <v>1805.3427456000002</v>
      </c>
      <c r="L55" s="97">
        <f t="shared" si="6"/>
        <v>1606.7550435840001</v>
      </c>
      <c r="N55" s="167"/>
      <c r="O55" s="49">
        <v>0.28000000000000003</v>
      </c>
      <c r="P55" s="153">
        <f t="shared" si="12"/>
        <v>1.7199680000000002</v>
      </c>
      <c r="Q55" s="148">
        <f t="shared" si="7"/>
        <v>1719.9680000000001</v>
      </c>
      <c r="R55" s="149">
        <f t="shared" si="8"/>
        <v>1530.77152</v>
      </c>
      <c r="S55" s="173"/>
      <c r="T55" s="49">
        <f t="shared" si="13"/>
        <v>0.28000000000000008</v>
      </c>
      <c r="U55" s="46">
        <f t="shared" si="9"/>
        <v>1557.8613748070668</v>
      </c>
      <c r="V55" s="161">
        <f t="shared" si="10"/>
        <v>1530.77152</v>
      </c>
      <c r="W55" s="47">
        <f t="shared" si="11"/>
        <v>0.98261086946171849</v>
      </c>
      <c r="X55" s="167"/>
      <c r="Y55" s="48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6.5" thickTop="1" thickBot="1" x14ac:dyDescent="0.3">
      <c r="A56" s="51"/>
      <c r="B56" s="51"/>
      <c r="C56">
        <f t="shared" si="0"/>
        <v>1.6506463459615159</v>
      </c>
      <c r="D56" s="49">
        <v>0.28999999999999998</v>
      </c>
      <c r="E56" s="129">
        <f xml:space="preserve"> E$10*(E$8/2)^2*(ACOS(1-D56/(E$8/2)) - (1-D56/(E$8/2))*SIN(ACOS(1-D56/(E$8/2))))</f>
        <v>1.7375224694331746</v>
      </c>
      <c r="F56" s="134">
        <f>(PI()*E$12*D56^2*(1-(D56/(1.5*E$8))))</f>
        <v>0.10652289052911687</v>
      </c>
      <c r="G56" s="50">
        <f t="shared" si="1"/>
        <v>1.8440453599622915</v>
      </c>
      <c r="H56" s="108">
        <f t="shared" si="2"/>
        <v>1844.0453599622915</v>
      </c>
      <c r="I56" s="109">
        <f t="shared" si="3"/>
        <v>1641.2003703664395</v>
      </c>
      <c r="J56" s="110">
        <f t="shared" si="4"/>
        <v>1.8979014591999996</v>
      </c>
      <c r="K56" s="96">
        <f t="shared" si="5"/>
        <v>1897.9014591999996</v>
      </c>
      <c r="L56" s="97">
        <f t="shared" si="6"/>
        <v>1689.1322986879998</v>
      </c>
      <c r="N56" s="167"/>
      <c r="O56" s="49">
        <v>0.28999999999999998</v>
      </c>
      <c r="P56" s="153">
        <f t="shared" si="12"/>
        <v>1.804325</v>
      </c>
      <c r="Q56" s="148">
        <f t="shared" si="7"/>
        <v>1804.325</v>
      </c>
      <c r="R56" s="149">
        <f t="shared" si="8"/>
        <v>1605.84925</v>
      </c>
      <c r="S56" s="173"/>
      <c r="T56" s="49">
        <f t="shared" si="13"/>
        <v>0.29000000000000009</v>
      </c>
      <c r="U56" s="46">
        <f t="shared" si="9"/>
        <v>1641.2003703664395</v>
      </c>
      <c r="V56" s="161">
        <f t="shared" si="10"/>
        <v>1605.84925</v>
      </c>
      <c r="W56" s="47">
        <f t="shared" si="11"/>
        <v>0.97846020449133431</v>
      </c>
      <c r="X56" s="167"/>
      <c r="Y56" s="48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5.75" customHeight="1" thickTop="1" thickBot="1" x14ac:dyDescent="0.3">
      <c r="A57" s="51"/>
      <c r="B57" s="51"/>
      <c r="C57">
        <f t="shared" si="0"/>
        <v>1.7342688752168141</v>
      </c>
      <c r="D57" s="53">
        <v>0.3</v>
      </c>
      <c r="E57" s="129">
        <f xml:space="preserve"> E$10*(E$8/2)^2*(ACOS(1-D57/(E$8/2)) - (1-D57/(E$8/2))*SIN(ACOS(1-D57/(E$8/2))))</f>
        <v>1.8255461844387517</v>
      </c>
      <c r="F57" s="135">
        <f>(PI()*E$12*D57^2*(1-(D57/(1.5*E$8))))</f>
        <v>0.11363314558517704</v>
      </c>
      <c r="G57" s="54">
        <f t="shared" si="1"/>
        <v>1.9391793300239288</v>
      </c>
      <c r="H57" s="111">
        <f t="shared" si="2"/>
        <v>1939.1793300239287</v>
      </c>
      <c r="I57" s="112">
        <f t="shared" si="3"/>
        <v>1725.8696037212967</v>
      </c>
      <c r="J57" s="113">
        <f t="shared" si="4"/>
        <v>1.9917735999999999</v>
      </c>
      <c r="K57" s="98">
        <f t="shared" si="5"/>
        <v>1991.7736</v>
      </c>
      <c r="L57" s="99">
        <f t="shared" si="6"/>
        <v>1772.678504</v>
      </c>
      <c r="N57" s="167"/>
      <c r="O57" s="53">
        <v>0.3</v>
      </c>
      <c r="P57" s="156">
        <f t="shared" si="12"/>
        <v>1.8897000000000002</v>
      </c>
      <c r="Q57" s="150">
        <f t="shared" si="7"/>
        <v>1889.7</v>
      </c>
      <c r="R57" s="151">
        <f t="shared" si="8"/>
        <v>1681.8330000000001</v>
      </c>
      <c r="S57" s="173"/>
      <c r="T57" s="53">
        <f t="shared" si="13"/>
        <v>0.3000000000000001</v>
      </c>
      <c r="U57" s="87">
        <f t="shared" si="9"/>
        <v>1725.8696037212967</v>
      </c>
      <c r="V57" s="162">
        <f t="shared" si="10"/>
        <v>1681.8330000000001</v>
      </c>
      <c r="W57" s="47">
        <f t="shared" si="11"/>
        <v>0.97448439695192179</v>
      </c>
      <c r="X57" s="167"/>
      <c r="Y57" s="48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6.5" thickTop="1" thickBot="1" x14ac:dyDescent="0.3">
      <c r="A58" s="51"/>
      <c r="B58" s="51"/>
      <c r="C58">
        <f t="shared" si="0"/>
        <v>1.8190834122302273</v>
      </c>
      <c r="D58" s="55">
        <v>0.31</v>
      </c>
      <c r="E58" s="129">
        <f xml:space="preserve"> E$10*(E$8/2)^2*(ACOS(1-D58/(E$8/2)) - (1-D58/(E$8/2))*SIN(ACOS(1-D58/(E$8/2))))</f>
        <v>1.9148246444528707</v>
      </c>
      <c r="F58" s="136">
        <f>(PI()*E$12*D58^2*(1-(D58/(1.5*E$8))))</f>
        <v>0.12094754362734594</v>
      </c>
      <c r="G58" s="56">
        <f t="shared" si="1"/>
        <v>2.0357721880802169</v>
      </c>
      <c r="H58" s="114">
        <f t="shared" si="2"/>
        <v>2035.7721880802169</v>
      </c>
      <c r="I58" s="115">
        <f t="shared" si="3"/>
        <v>1811.837247391393</v>
      </c>
      <c r="J58" s="116">
        <f t="shared" si="4"/>
        <v>2.0869438848000001</v>
      </c>
      <c r="K58" s="100">
        <f t="shared" si="5"/>
        <v>2086.9438848</v>
      </c>
      <c r="L58" s="101">
        <f t="shared" si="6"/>
        <v>1857.3800574720001</v>
      </c>
      <c r="N58" s="167"/>
      <c r="O58" s="55">
        <v>0.31</v>
      </c>
      <c r="P58" s="157">
        <f t="shared" si="12"/>
        <v>1.9760810000000004</v>
      </c>
      <c r="Q58" s="152">
        <f t="shared" si="7"/>
        <v>1976.0810000000004</v>
      </c>
      <c r="R58" s="152">
        <f t="shared" si="8"/>
        <v>1758.7120900000004</v>
      </c>
      <c r="S58" s="173"/>
      <c r="T58" s="55">
        <f t="shared" si="13"/>
        <v>0.31000000000000011</v>
      </c>
      <c r="U58" s="85">
        <f t="shared" si="9"/>
        <v>1811.837247391393</v>
      </c>
      <c r="V58" s="163">
        <f t="shared" si="10"/>
        <v>1758.7120900000004</v>
      </c>
      <c r="W58" s="47">
        <f t="shared" si="11"/>
        <v>0.97067884686227757</v>
      </c>
      <c r="X58" s="167"/>
      <c r="Y58" s="4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6.5" thickTop="1" thickBot="1" x14ac:dyDescent="0.3">
      <c r="A59" s="51"/>
      <c r="B59" s="51"/>
      <c r="C59">
        <f t="shared" si="0"/>
        <v>1.90505959939965</v>
      </c>
      <c r="D59" s="45">
        <v>0.32</v>
      </c>
      <c r="E59" s="129">
        <f xml:space="preserve"> E$10*(E$8/2)^2*(ACOS(1-D59/(E$8/2)) - (1-D59/(E$8/2))*SIN(ACOS(1-D59/(E$8/2))))</f>
        <v>2.0053258941048946</v>
      </c>
      <c r="F59" s="136">
        <f>(PI()*E$12*D59^2*(1-(D59/(1.5*E$8))))</f>
        <v>0.12846366589986399</v>
      </c>
      <c r="G59" s="57">
        <f t="shared" si="1"/>
        <v>2.1337895600047587</v>
      </c>
      <c r="H59" s="117">
        <f t="shared" si="2"/>
        <v>2133.7895600047586</v>
      </c>
      <c r="I59" s="115">
        <f t="shared" si="3"/>
        <v>1899.0727084042353</v>
      </c>
      <c r="J59" s="118">
        <f t="shared" si="4"/>
        <v>2.1833970304000001</v>
      </c>
      <c r="K59" s="102">
        <f t="shared" si="5"/>
        <v>2183.3970303999999</v>
      </c>
      <c r="L59" s="103">
        <f t="shared" si="6"/>
        <v>1943.2233570559999</v>
      </c>
      <c r="N59" s="167"/>
      <c r="O59" s="45">
        <v>0.32</v>
      </c>
      <c r="P59" s="153">
        <f t="shared" si="12"/>
        <v>2.063456</v>
      </c>
      <c r="Q59" s="148">
        <f t="shared" si="7"/>
        <v>2063.4560000000001</v>
      </c>
      <c r="R59" s="148">
        <f t="shared" si="8"/>
        <v>1836.4758400000001</v>
      </c>
      <c r="S59" s="173"/>
      <c r="T59" s="45">
        <f t="shared" si="13"/>
        <v>0.32000000000000012</v>
      </c>
      <c r="U59" s="46">
        <f t="shared" si="9"/>
        <v>1899.0727084042353</v>
      </c>
      <c r="V59" s="164">
        <f t="shared" si="10"/>
        <v>1836.4758400000001</v>
      </c>
      <c r="W59" s="47">
        <f t="shared" si="11"/>
        <v>0.96703819283631609</v>
      </c>
      <c r="X59" s="167"/>
      <c r="Y59" s="48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6.5" thickTop="1" thickBot="1" x14ac:dyDescent="0.3">
      <c r="A60" s="51"/>
      <c r="B60" s="51"/>
      <c r="C60">
        <f t="shared" si="0"/>
        <v>1.9921682938575132</v>
      </c>
      <c r="D60" s="45">
        <v>0.33</v>
      </c>
      <c r="E60" s="129">
        <f xml:space="preserve"> E$10*(E$8/2)^2*(ACOS(1-D60/(E$8/2)) - (1-D60/(E$8/2))*SIN(ACOS(1-D60/(E$8/2))))</f>
        <v>2.0970192566921191</v>
      </c>
      <c r="F60" s="136">
        <f>(PI()*E$12*D60^2*(1-(D60/(1.5*E$8))))</f>
        <v>0.13617909364697167</v>
      </c>
      <c r="G60" s="57">
        <f t="shared" si="1"/>
        <v>2.2331983503390909</v>
      </c>
      <c r="H60" s="117">
        <f t="shared" si="2"/>
        <v>2233.1983503390907</v>
      </c>
      <c r="I60" s="115">
        <f t="shared" si="3"/>
        <v>1987.5465318017907</v>
      </c>
      <c r="J60" s="118">
        <f t="shared" si="4"/>
        <v>2.2811177536000002</v>
      </c>
      <c r="K60" s="102">
        <f t="shared" si="5"/>
        <v>2281.1177536000005</v>
      </c>
      <c r="L60" s="103">
        <f t="shared" si="6"/>
        <v>2030.1948007040005</v>
      </c>
      <c r="N60" s="167"/>
      <c r="O60" s="45">
        <v>0.33</v>
      </c>
      <c r="P60" s="153">
        <f t="shared" si="12"/>
        <v>2.1518130000000002</v>
      </c>
      <c r="Q60" s="148">
        <f t="shared" si="7"/>
        <v>2151.8130000000001</v>
      </c>
      <c r="R60" s="148">
        <f t="shared" si="8"/>
        <v>1915.1135700000002</v>
      </c>
      <c r="S60" s="173"/>
      <c r="T60" s="45">
        <f t="shared" si="13"/>
        <v>0.33000000000000013</v>
      </c>
      <c r="U60" s="46">
        <f t="shared" si="9"/>
        <v>1987.5465318017907</v>
      </c>
      <c r="V60" s="164">
        <f t="shared" si="10"/>
        <v>1915.1135700000002</v>
      </c>
      <c r="W60" s="47">
        <f t="shared" si="11"/>
        <v>0.96355659571093055</v>
      </c>
      <c r="X60" s="167"/>
      <c r="Y60" s="48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6.5" thickTop="1" thickBot="1" x14ac:dyDescent="0.3">
      <c r="A61" s="51"/>
      <c r="B61" s="51"/>
      <c r="C61">
        <f t="shared" si="0"/>
        <v>2.0803814753622922</v>
      </c>
      <c r="D61" s="45">
        <v>0.34</v>
      </c>
      <c r="E61" s="129">
        <f xml:space="preserve"> E$10*(E$8/2)^2*(ACOS(1-D61/(E$8/2)) - (1-D61/(E$8/2))*SIN(ACOS(1-D61/(E$8/2))))</f>
        <v>2.1898752372234656</v>
      </c>
      <c r="F61" s="136">
        <f>(PI()*E$12*D61^2*(1-(D61/(1.5*E$8))))</f>
        <v>0.14409140811290932</v>
      </c>
      <c r="G61" s="57">
        <f t="shared" si="1"/>
        <v>2.3339666453363748</v>
      </c>
      <c r="H61" s="117">
        <f t="shared" si="2"/>
        <v>2333.9666453363748</v>
      </c>
      <c r="I61" s="115">
        <f t="shared" si="3"/>
        <v>2077.2303143493737</v>
      </c>
      <c r="J61" s="118">
        <f t="shared" si="4"/>
        <v>2.3800907712000003</v>
      </c>
      <c r="K61" s="102">
        <f t="shared" si="5"/>
        <v>2380.0907712000003</v>
      </c>
      <c r="L61" s="103">
        <f t="shared" si="6"/>
        <v>2118.2807863680005</v>
      </c>
      <c r="N61" s="167"/>
      <c r="O61" s="45">
        <v>0.34</v>
      </c>
      <c r="P61" s="153">
        <f t="shared" si="12"/>
        <v>2.2411400000000001</v>
      </c>
      <c r="Q61" s="148">
        <f t="shared" si="7"/>
        <v>2241.1400000000003</v>
      </c>
      <c r="R61" s="148">
        <f t="shared" si="8"/>
        <v>1994.6146000000003</v>
      </c>
      <c r="S61" s="173"/>
      <c r="T61" s="45">
        <f t="shared" si="13"/>
        <v>0.34000000000000014</v>
      </c>
      <c r="U61" s="46">
        <f t="shared" si="9"/>
        <v>2077.2303143493737</v>
      </c>
      <c r="V61" s="164">
        <f t="shared" si="10"/>
        <v>1994.6146000000003</v>
      </c>
      <c r="W61" s="47">
        <f t="shared" si="11"/>
        <v>0.96022794690667224</v>
      </c>
      <c r="X61" s="167"/>
      <c r="Y61" s="48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6.5" thickTop="1" thickBot="1" x14ac:dyDescent="0.3">
      <c r="A62" s="51"/>
      <c r="B62" s="51"/>
      <c r="C62">
        <f t="shared" si="0"/>
        <v>2.169672163634107</v>
      </c>
      <c r="D62" s="45">
        <v>0.35</v>
      </c>
      <c r="E62" s="129">
        <f xml:space="preserve"> E$10*(E$8/2)^2*(ACOS(1-D62/(E$8/2)) - (1-D62/(E$8/2))*SIN(ACOS(1-D62/(E$8/2))))</f>
        <v>2.2838654354043233</v>
      </c>
      <c r="F62" s="136">
        <f>(PI()*E$12*D62^2*(1-(D62/(1.5*E$8))))</f>
        <v>0.15219819054191733</v>
      </c>
      <c r="G62" s="57">
        <f t="shared" si="1"/>
        <v>2.4360636259462405</v>
      </c>
      <c r="H62" s="117">
        <f t="shared" si="2"/>
        <v>2436.0636259462403</v>
      </c>
      <c r="I62" s="115">
        <f t="shared" si="3"/>
        <v>2168.096627092154</v>
      </c>
      <c r="J62" s="118">
        <f t="shared" si="4"/>
        <v>2.4803007999999998</v>
      </c>
      <c r="K62" s="102">
        <f t="shared" si="5"/>
        <v>2480.3007999999995</v>
      </c>
      <c r="L62" s="103">
        <f t="shared" si="6"/>
        <v>2207.4677119999997</v>
      </c>
      <c r="N62" s="167"/>
      <c r="O62" s="45">
        <v>0.35</v>
      </c>
      <c r="P62" s="153">
        <f t="shared" si="12"/>
        <v>2.3314249999999999</v>
      </c>
      <c r="Q62" s="148">
        <f t="shared" si="7"/>
        <v>2331.4249999999997</v>
      </c>
      <c r="R62" s="148">
        <f t="shared" si="8"/>
        <v>2074.9682499999999</v>
      </c>
      <c r="S62" s="173"/>
      <c r="T62" s="45">
        <f t="shared" si="13"/>
        <v>0.35000000000000014</v>
      </c>
      <c r="U62" s="46">
        <f t="shared" si="9"/>
        <v>2168.096627092154</v>
      </c>
      <c r="V62" s="164">
        <f t="shared" si="10"/>
        <v>2074.9682499999999</v>
      </c>
      <c r="W62" s="47">
        <f t="shared" si="11"/>
        <v>0.95704602095292324</v>
      </c>
      <c r="X62" s="167"/>
      <c r="Y62" s="48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6.5" thickTop="1" thickBot="1" x14ac:dyDescent="0.3">
      <c r="A63" s="51"/>
      <c r="B63" s="51"/>
      <c r="C63">
        <f t="shared" si="0"/>
        <v>2.2600143439167839</v>
      </c>
      <c r="D63" s="45">
        <v>0.36</v>
      </c>
      <c r="E63" s="129">
        <f xml:space="preserve"> E$10*(E$8/2)^2*(ACOS(1-D63/(E$8/2)) - (1-D63/(E$8/2))*SIN(ACOS(1-D63/(E$8/2))))</f>
        <v>2.3789624672808252</v>
      </c>
      <c r="F63" s="136">
        <f>(PI()*E$12*D63^2*(1-(D63/(1.5*E$8))))</f>
        <v>0.16049702217823625</v>
      </c>
      <c r="G63" s="57">
        <f t="shared" si="1"/>
        <v>2.5394594894590616</v>
      </c>
      <c r="H63" s="117">
        <f t="shared" si="2"/>
        <v>2539.4594894590618</v>
      </c>
      <c r="I63" s="115">
        <f t="shared" si="3"/>
        <v>2260.1189456185652</v>
      </c>
      <c r="J63" s="118">
        <f t="shared" si="4"/>
        <v>2.5817325567999996</v>
      </c>
      <c r="K63" s="102">
        <f t="shared" si="5"/>
        <v>2581.7325567999997</v>
      </c>
      <c r="L63" s="103">
        <f t="shared" si="6"/>
        <v>2297.7419755519995</v>
      </c>
      <c r="N63" s="167"/>
      <c r="O63" s="45">
        <v>0.36</v>
      </c>
      <c r="P63" s="153">
        <f t="shared" si="12"/>
        <v>2.4226559999999999</v>
      </c>
      <c r="Q63" s="148">
        <f t="shared" si="7"/>
        <v>2422.6559999999999</v>
      </c>
      <c r="R63" s="148">
        <f t="shared" si="8"/>
        <v>2156.1638400000002</v>
      </c>
      <c r="S63" s="173"/>
      <c r="T63" s="45">
        <f t="shared" si="13"/>
        <v>0.36000000000000015</v>
      </c>
      <c r="U63" s="46">
        <f t="shared" si="9"/>
        <v>2260.1189456185652</v>
      </c>
      <c r="V63" s="164">
        <f t="shared" si="10"/>
        <v>2156.1638400000002</v>
      </c>
      <c r="W63" s="47">
        <f t="shared" si="11"/>
        <v>0.95400458643112962</v>
      </c>
      <c r="X63" s="167"/>
      <c r="Y63" s="48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6.5" thickTop="1" thickBot="1" x14ac:dyDescent="0.3">
      <c r="A64" s="51"/>
      <c r="B64" s="51"/>
      <c r="C64">
        <f t="shared" si="0"/>
        <v>2.3513828997355808</v>
      </c>
      <c r="D64" s="45">
        <v>0.37</v>
      </c>
      <c r="E64" s="129">
        <f xml:space="preserve"> E$10*(E$8/2)^2*(ACOS(1-D64/(E$8/2)) - (1-D64/(E$8/2))*SIN(ACOS(1-D64/(E$8/2))))</f>
        <v>2.4751398944585059</v>
      </c>
      <c r="F64" s="136">
        <f>(PI()*E$12*D64^2*(1-(D64/(1.5*E$8))))</f>
        <v>0.16898548426610638</v>
      </c>
      <c r="G64" s="57">
        <f t="shared" si="1"/>
        <v>2.6441253787246124</v>
      </c>
      <c r="H64" s="117">
        <f t="shared" si="2"/>
        <v>2644.1253787246123</v>
      </c>
      <c r="I64" s="115">
        <f t="shared" si="3"/>
        <v>2353.2715870649049</v>
      </c>
      <c r="J64" s="118">
        <f t="shared" si="4"/>
        <v>2.6843707584000001</v>
      </c>
      <c r="K64" s="102">
        <f t="shared" si="5"/>
        <v>2684.3707583999999</v>
      </c>
      <c r="L64" s="103">
        <f t="shared" si="6"/>
        <v>2389.0899749760001</v>
      </c>
      <c r="N64" s="167"/>
      <c r="O64" s="45">
        <v>0.37</v>
      </c>
      <c r="P64" s="153">
        <f t="shared" si="12"/>
        <v>2.514821</v>
      </c>
      <c r="Q64" s="148">
        <f t="shared" si="7"/>
        <v>2514.8209999999999</v>
      </c>
      <c r="R64" s="148">
        <f t="shared" si="8"/>
        <v>2238.1906899999999</v>
      </c>
      <c r="S64" s="173"/>
      <c r="T64" s="45">
        <f t="shared" si="13"/>
        <v>0.37000000000000016</v>
      </c>
      <c r="U64" s="46">
        <f t="shared" si="9"/>
        <v>2353.2715870649049</v>
      </c>
      <c r="V64" s="164">
        <f t="shared" si="10"/>
        <v>2238.1906899999999</v>
      </c>
      <c r="W64" s="47">
        <f t="shared" si="11"/>
        <v>0.95109748585863885</v>
      </c>
      <c r="X64" s="167"/>
      <c r="Y64" s="48"/>
      <c r="AA64" s="2"/>
      <c r="AB64" s="2"/>
      <c r="AC64" s="2"/>
      <c r="AD64" s="78"/>
      <c r="AE64" s="78"/>
      <c r="AF64" s="78"/>
      <c r="AG64" s="2"/>
      <c r="AH64" s="2"/>
      <c r="AI64" s="2"/>
      <c r="AJ64" s="2"/>
      <c r="AK64" s="2"/>
    </row>
    <row r="65" spans="1:37" ht="16.5" thickTop="1" thickBot="1" x14ac:dyDescent="0.3">
      <c r="A65" s="51"/>
      <c r="B65" s="51"/>
      <c r="C65">
        <f t="shared" si="0"/>
        <v>2.4437535519736326</v>
      </c>
      <c r="D65" s="45">
        <v>0.38</v>
      </c>
      <c r="E65" s="129">
        <f xml:space="preserve"> E$10*(E$8/2)^2*(ACOS(1-D65/(E$8/2)) - (1-D65/(E$8/2))*SIN(ACOS(1-D65/(E$8/2))))</f>
        <v>2.5723721599722449</v>
      </c>
      <c r="F65" s="136">
        <f>(PI()*E$12*D65^2*(1-(D65/(1.5*E$8))))</f>
        <v>0.17766115804976823</v>
      </c>
      <c r="G65" s="57">
        <f t="shared" si="1"/>
        <v>2.7500333180220133</v>
      </c>
      <c r="H65" s="117">
        <f t="shared" si="2"/>
        <v>2750.0333180220132</v>
      </c>
      <c r="I65" s="115">
        <f t="shared" si="3"/>
        <v>2447.5296530395917</v>
      </c>
      <c r="J65" s="118">
        <f t="shared" si="4"/>
        <v>2.7882001216000001</v>
      </c>
      <c r="K65" s="102">
        <f t="shared" si="5"/>
        <v>2788.2001215999999</v>
      </c>
      <c r="L65" s="103">
        <f t="shared" si="6"/>
        <v>2481.4981082240001</v>
      </c>
      <c r="N65" s="167"/>
      <c r="O65" s="45">
        <v>0.38</v>
      </c>
      <c r="P65" s="153">
        <f t="shared" si="12"/>
        <v>2.6079080000000001</v>
      </c>
      <c r="Q65" s="148">
        <f t="shared" si="7"/>
        <v>2607.9079999999999</v>
      </c>
      <c r="R65" s="148">
        <f t="shared" si="8"/>
        <v>2321.0381200000002</v>
      </c>
      <c r="S65" s="173"/>
      <c r="T65" s="45">
        <f t="shared" si="13"/>
        <v>0.38000000000000017</v>
      </c>
      <c r="U65" s="46">
        <f t="shared" si="9"/>
        <v>2447.5296530395917</v>
      </c>
      <c r="V65" s="164">
        <f t="shared" si="10"/>
        <v>2321.0381200000002</v>
      </c>
      <c r="W65" s="47">
        <f t="shared" si="11"/>
        <v>0.94831869232615773</v>
      </c>
      <c r="X65" s="167"/>
      <c r="Y65" s="48"/>
      <c r="AA65" s="2"/>
      <c r="AB65" s="2"/>
      <c r="AC65" s="2"/>
      <c r="AD65" s="2"/>
      <c r="AE65" s="72"/>
      <c r="AF65" s="72"/>
      <c r="AG65" s="2"/>
      <c r="AH65" s="2"/>
      <c r="AI65" s="2"/>
      <c r="AJ65" s="2"/>
      <c r="AK65" s="2"/>
    </row>
    <row r="66" spans="1:37" ht="16.5" thickTop="1" thickBot="1" x14ac:dyDescent="0.3">
      <c r="A66" s="51"/>
      <c r="B66" s="51"/>
      <c r="C66">
        <f t="shared" si="0"/>
        <v>2.5371028035175156</v>
      </c>
      <c r="D66" s="45">
        <v>0.39</v>
      </c>
      <c r="E66" s="129">
        <f xml:space="preserve"> E$10*(E$8/2)^2*(ACOS(1-D66/(E$8/2)) - (1-D66/(E$8/2))*SIN(ACOS(1-D66/(E$8/2))))</f>
        <v>2.6706345300184373</v>
      </c>
      <c r="F66" s="136">
        <f>(PI()*E$12*D66^2*(1-(D66/(1.5*E$8))))</f>
        <v>0.18652162477346215</v>
      </c>
      <c r="G66" s="57">
        <f t="shared" si="1"/>
        <v>2.8571561547918995</v>
      </c>
      <c r="H66" s="117">
        <f t="shared" si="2"/>
        <v>2857.1561547918996</v>
      </c>
      <c r="I66" s="115">
        <f t="shared" si="3"/>
        <v>2542.8689777647905</v>
      </c>
      <c r="J66" s="118">
        <f t="shared" si="4"/>
        <v>2.8932053632000003</v>
      </c>
      <c r="K66" s="102">
        <f t="shared" si="5"/>
        <v>2893.2053632000002</v>
      </c>
      <c r="L66" s="103">
        <f t="shared" si="6"/>
        <v>2574.9527732480001</v>
      </c>
      <c r="N66" s="167"/>
      <c r="O66" s="45">
        <v>0.39</v>
      </c>
      <c r="P66" s="153">
        <f t="shared" si="12"/>
        <v>2.7019050000000004</v>
      </c>
      <c r="Q66" s="148">
        <f t="shared" si="7"/>
        <v>2701.9050000000007</v>
      </c>
      <c r="R66" s="148">
        <f t="shared" si="8"/>
        <v>2404.6954500000006</v>
      </c>
      <c r="S66" s="173"/>
      <c r="T66" s="45">
        <f t="shared" si="13"/>
        <v>0.39000000000000018</v>
      </c>
      <c r="U66" s="46">
        <f t="shared" si="9"/>
        <v>2542.8689777647905</v>
      </c>
      <c r="V66" s="164">
        <f t="shared" si="10"/>
        <v>2404.6954500000006</v>
      </c>
      <c r="W66" s="47">
        <f t="shared" si="11"/>
        <v>0.94566234871989119</v>
      </c>
      <c r="X66" s="167"/>
      <c r="Y66" s="48"/>
      <c r="AA66" s="2"/>
      <c r="AB66" s="2"/>
      <c r="AC66" s="2"/>
      <c r="AE66" s="72"/>
      <c r="AF66" s="72"/>
      <c r="AG66" s="2"/>
      <c r="AH66" s="2"/>
      <c r="AI66" s="2"/>
      <c r="AJ66" s="2"/>
      <c r="AK66" s="2"/>
    </row>
    <row r="67" spans="1:37" ht="16.5" thickTop="1" thickBot="1" x14ac:dyDescent="0.3">
      <c r="A67" s="51"/>
      <c r="B67" s="51"/>
      <c r="C67">
        <f t="shared" si="0"/>
        <v>2.631407888828404</v>
      </c>
      <c r="D67" s="45">
        <v>0.4</v>
      </c>
      <c r="E67" s="129">
        <f xml:space="preserve"> E$10*(E$8/2)^2*(ACOS(1-D67/(E$8/2)) - (1-D67/(E$8/2))*SIN(ACOS(1-D67/(E$8/2))))</f>
        <v>2.7699030408720042</v>
      </c>
      <c r="F67" s="136">
        <f>(PI()*E$12*D67^2*(1-(D67/(1.5*E$8))))</f>
        <v>0.1955644656814286</v>
      </c>
      <c r="G67" s="57">
        <f t="shared" si="1"/>
        <v>2.9654675065534328</v>
      </c>
      <c r="H67" s="117">
        <f t="shared" si="2"/>
        <v>2965.4675065534329</v>
      </c>
      <c r="I67" s="115">
        <f t="shared" si="3"/>
        <v>2639.2660808325554</v>
      </c>
      <c r="J67" s="118">
        <f t="shared" si="4"/>
        <v>2.9993712000000006</v>
      </c>
      <c r="K67" s="102">
        <f t="shared" si="5"/>
        <v>2999.3712000000005</v>
      </c>
      <c r="L67" s="103">
        <f t="shared" si="6"/>
        <v>2669.4403680000005</v>
      </c>
      <c r="N67" s="167"/>
      <c r="O67" s="45">
        <v>0.4</v>
      </c>
      <c r="P67" s="153">
        <f t="shared" si="12"/>
        <v>2.7968000000000002</v>
      </c>
      <c r="Q67" s="148">
        <f t="shared" si="7"/>
        <v>2796.8</v>
      </c>
      <c r="R67" s="148">
        <f t="shared" si="8"/>
        <v>2489.152</v>
      </c>
      <c r="S67" s="173"/>
      <c r="T67" s="45">
        <f t="shared" si="13"/>
        <v>0.40000000000000019</v>
      </c>
      <c r="U67" s="46">
        <f t="shared" si="9"/>
        <v>2639.2660808325554</v>
      </c>
      <c r="V67" s="164">
        <f t="shared" si="10"/>
        <v>2489.152</v>
      </c>
      <c r="W67" s="47">
        <f t="shared" si="11"/>
        <v>0.94312279389988529</v>
      </c>
      <c r="X67" s="167"/>
      <c r="Y67" s="48"/>
      <c r="AA67" s="2"/>
      <c r="AB67" s="2"/>
      <c r="AC67" s="2"/>
      <c r="AE67" s="72"/>
      <c r="AF67" s="72"/>
      <c r="AG67" s="2"/>
      <c r="AH67" s="2"/>
      <c r="AI67" s="2"/>
      <c r="AJ67" s="2"/>
      <c r="AK67" s="2"/>
    </row>
    <row r="68" spans="1:37" ht="16.5" thickTop="1" thickBot="1" x14ac:dyDescent="0.3">
      <c r="A68" s="51"/>
      <c r="B68" s="51"/>
      <c r="C68">
        <f t="shared" si="0"/>
        <v>2.7266467278840181</v>
      </c>
      <c r="D68" s="45">
        <v>0.41</v>
      </c>
      <c r="E68" s="129">
        <f xml:space="preserve"> E$10*(E$8/2)^2*(ACOS(1-D68/(E$8/2)) - (1-D68/(E$8/2))*SIN(ACOS(1-D68/(E$8/2))))</f>
        <v>2.8701544504042293</v>
      </c>
      <c r="F68" s="136">
        <f>(PI()*E$12*D68^2*(1-(D68/(1.5*E$8))))</f>
        <v>0.20478726201790787</v>
      </c>
      <c r="G68" s="57">
        <f t="shared" si="1"/>
        <v>3.0749417124221372</v>
      </c>
      <c r="H68" s="117">
        <f t="shared" si="2"/>
        <v>3074.9417124221372</v>
      </c>
      <c r="I68" s="115">
        <f t="shared" si="3"/>
        <v>2736.698124055702</v>
      </c>
      <c r="J68" s="118">
        <f t="shared" si="4"/>
        <v>3.1066823487999997</v>
      </c>
      <c r="K68" s="102">
        <f t="shared" si="5"/>
        <v>3106.6823487999995</v>
      </c>
      <c r="L68" s="103">
        <f t="shared" si="6"/>
        <v>2764.9472904319996</v>
      </c>
      <c r="N68" s="167"/>
      <c r="O68" s="45">
        <v>0.41</v>
      </c>
      <c r="P68" s="153">
        <f t="shared" si="12"/>
        <v>2.8925809999999994</v>
      </c>
      <c r="Q68" s="148">
        <f t="shared" si="7"/>
        <v>2892.5809999999992</v>
      </c>
      <c r="R68" s="148">
        <f t="shared" si="8"/>
        <v>2574.3970899999995</v>
      </c>
      <c r="S68" s="173"/>
      <c r="T68" s="45">
        <f t="shared" si="13"/>
        <v>0.4100000000000002</v>
      </c>
      <c r="U68" s="46">
        <f t="shared" si="9"/>
        <v>2736.698124055702</v>
      </c>
      <c r="V68" s="164">
        <f t="shared" si="10"/>
        <v>2574.3970899999995</v>
      </c>
      <c r="W68" s="47">
        <f t="shared" si="11"/>
        <v>0.94069457912472365</v>
      </c>
      <c r="X68" s="167"/>
      <c r="Y68" s="48"/>
      <c r="AA68" s="2"/>
      <c r="AB68" s="2"/>
      <c r="AC68" s="2"/>
      <c r="AD68" s="2"/>
      <c r="AE68" s="72"/>
      <c r="AF68" s="72"/>
      <c r="AG68" s="2"/>
      <c r="AH68" s="2"/>
      <c r="AI68" s="2"/>
      <c r="AJ68" s="2"/>
      <c r="AK68" s="2"/>
    </row>
    <row r="69" spans="1:37" ht="16.5" thickTop="1" thickBot="1" x14ac:dyDescent="0.3">
      <c r="A69" s="51"/>
      <c r="B69" s="51"/>
      <c r="C69">
        <f t="shared" si="0"/>
        <v>2.8227978840111843</v>
      </c>
      <c r="D69" s="45">
        <v>0.42</v>
      </c>
      <c r="E69" s="129">
        <f xml:space="preserve"> E$10*(E$8/2)^2*(ACOS(1-D69/(E$8/2)) - (1-D69/(E$8/2))*SIN(ACOS(1-D69/(E$8/2))))</f>
        <v>2.9713661936959834</v>
      </c>
      <c r="F69" s="136">
        <f>(PI()*E$12*D69^2*(1-(D69/(1.5*E$8))))</f>
        <v>0.21418759502714058</v>
      </c>
      <c r="G69" s="57">
        <f t="shared" si="1"/>
        <v>3.1855537887231238</v>
      </c>
      <c r="H69" s="117">
        <f t="shared" si="2"/>
        <v>3185.5537887231239</v>
      </c>
      <c r="I69" s="115">
        <f t="shared" si="3"/>
        <v>2835.1428719635805</v>
      </c>
      <c r="J69" s="118">
        <f t="shared" si="4"/>
        <v>3.2151235263999998</v>
      </c>
      <c r="K69" s="102">
        <f t="shared" si="5"/>
        <v>3215.1235263999997</v>
      </c>
      <c r="L69" s="103">
        <f t="shared" si="6"/>
        <v>2861.4599384959997</v>
      </c>
      <c r="N69" s="167"/>
      <c r="O69" s="45">
        <v>0.42</v>
      </c>
      <c r="P69" s="153">
        <f t="shared" si="12"/>
        <v>2.9892359999999996</v>
      </c>
      <c r="Q69" s="148">
        <f t="shared" si="7"/>
        <v>2989.2359999999994</v>
      </c>
      <c r="R69" s="148">
        <f t="shared" si="8"/>
        <v>2660.4200399999995</v>
      </c>
      <c r="S69" s="173"/>
      <c r="T69" s="45">
        <f t="shared" si="13"/>
        <v>0.42000000000000021</v>
      </c>
      <c r="U69" s="46">
        <f t="shared" si="9"/>
        <v>2835.1428719635805</v>
      </c>
      <c r="V69" s="164">
        <f t="shared" si="10"/>
        <v>2660.4200399999995</v>
      </c>
      <c r="W69" s="47">
        <f t="shared" si="11"/>
        <v>0.93837247720691752</v>
      </c>
      <c r="X69" s="167"/>
      <c r="Y69" s="48"/>
      <c r="AA69" s="2"/>
      <c r="AB69" s="2"/>
      <c r="AC69" s="78"/>
      <c r="AD69" s="78"/>
      <c r="AE69" s="78"/>
      <c r="AF69" s="78"/>
      <c r="AG69" s="78"/>
      <c r="AH69" s="2"/>
      <c r="AI69" s="2"/>
      <c r="AJ69" s="2"/>
      <c r="AK69" s="2"/>
    </row>
    <row r="70" spans="1:37" ht="16.5" thickTop="1" thickBot="1" x14ac:dyDescent="0.3">
      <c r="A70" s="51"/>
      <c r="B70" s="51"/>
      <c r="C70">
        <f t="shared" si="0"/>
        <v>2.9198405251918196</v>
      </c>
      <c r="D70" s="45">
        <v>0.43</v>
      </c>
      <c r="E70" s="129">
        <f xml:space="preserve"> E$10*(E$8/2)^2*(ACOS(1-D70/(E$8/2)) - (1-D70/(E$8/2))*SIN(ACOS(1-D70/(E$8/2))))</f>
        <v>3.0735163423071787</v>
      </c>
      <c r="F70" s="136">
        <f>(PI()*E$12*D70^2*(1-(D70/(1.5*E$8))))</f>
        <v>0.22376304595336702</v>
      </c>
      <c r="G70" s="57">
        <f t="shared" si="1"/>
        <v>3.2972793882605456</v>
      </c>
      <c r="H70" s="117">
        <f t="shared" si="2"/>
        <v>3297.2793882605456</v>
      </c>
      <c r="I70" s="115">
        <f t="shared" si="3"/>
        <v>2934.5786555518857</v>
      </c>
      <c r="J70" s="118">
        <f t="shared" si="4"/>
        <v>3.3246794495999996</v>
      </c>
      <c r="K70" s="102">
        <f t="shared" si="5"/>
        <v>3324.6794495999998</v>
      </c>
      <c r="L70" s="103">
        <f t="shared" si="6"/>
        <v>2958.964710144</v>
      </c>
      <c r="N70" s="167"/>
      <c r="O70" s="45">
        <v>0.43</v>
      </c>
      <c r="P70" s="153">
        <f t="shared" si="12"/>
        <v>3.0867529999999999</v>
      </c>
      <c r="Q70" s="148">
        <f t="shared" si="7"/>
        <v>3086.7529999999997</v>
      </c>
      <c r="R70" s="148">
        <f t="shared" si="8"/>
        <v>2747.2101699999998</v>
      </c>
      <c r="S70" s="173"/>
      <c r="T70" s="45">
        <f t="shared" si="13"/>
        <v>0.43000000000000022</v>
      </c>
      <c r="U70" s="46">
        <f t="shared" si="9"/>
        <v>2934.5786555518857</v>
      </c>
      <c r="V70" s="164">
        <f t="shared" si="10"/>
        <v>2747.2101699999998</v>
      </c>
      <c r="W70" s="47">
        <f t="shared" si="11"/>
        <v>0.93615148627984246</v>
      </c>
      <c r="X70" s="167"/>
      <c r="Y70" s="48"/>
      <c r="AA70" s="2"/>
      <c r="AB70" s="2"/>
      <c r="AC70" s="73"/>
      <c r="AD70" s="73"/>
      <c r="AE70" s="73"/>
      <c r="AF70" s="171"/>
      <c r="AG70" s="73"/>
      <c r="AH70" s="2"/>
      <c r="AI70" s="2"/>
      <c r="AJ70" s="2"/>
      <c r="AK70" s="2"/>
    </row>
    <row r="71" spans="1:37" ht="16.5" thickTop="1" thickBot="1" x14ac:dyDescent="0.3">
      <c r="A71" s="51"/>
      <c r="B71" s="51"/>
      <c r="C71">
        <f t="shared" si="0"/>
        <v>3.0177543884786511</v>
      </c>
      <c r="D71" s="45">
        <v>0.44</v>
      </c>
      <c r="E71" s="129">
        <f xml:space="preserve"> E$10*(E$8/2)^2*(ACOS(1-D71/(E$8/2)) - (1-D71/(E$8/2))*SIN(ACOS(1-D71/(E$8/2))))</f>
        <v>3.1765835668196325</v>
      </c>
      <c r="F71" s="136">
        <f>(PI()*E$12*D71^2*(1-(D71/(1.5*E$8))))</f>
        <v>0.23351119604082765</v>
      </c>
      <c r="G71" s="57">
        <f t="shared" si="1"/>
        <v>3.4100947628604601</v>
      </c>
      <c r="H71" s="117">
        <f t="shared" si="2"/>
        <v>3410.0947628604599</v>
      </c>
      <c r="I71" s="115">
        <f t="shared" si="3"/>
        <v>3034.9843389458092</v>
      </c>
      <c r="J71" s="118">
        <f t="shared" si="4"/>
        <v>3.4353348351999999</v>
      </c>
      <c r="K71" s="102">
        <f t="shared" si="5"/>
        <v>3435.3348351999998</v>
      </c>
      <c r="L71" s="103">
        <f t="shared" si="6"/>
        <v>3057.4480033279997</v>
      </c>
      <c r="N71" s="167"/>
      <c r="O71" s="45">
        <v>0.44</v>
      </c>
      <c r="P71" s="153">
        <f t="shared" si="12"/>
        <v>3.18512</v>
      </c>
      <c r="Q71" s="148">
        <f t="shared" si="7"/>
        <v>3185.12</v>
      </c>
      <c r="R71" s="148">
        <f t="shared" si="8"/>
        <v>2834.7568000000001</v>
      </c>
      <c r="S71" s="173"/>
      <c r="T71" s="45">
        <f t="shared" si="13"/>
        <v>0.44000000000000022</v>
      </c>
      <c r="U71" s="46">
        <f t="shared" si="9"/>
        <v>3034.9843389458092</v>
      </c>
      <c r="V71" s="164">
        <f t="shared" si="10"/>
        <v>2834.7568000000001</v>
      </c>
      <c r="W71" s="47">
        <f t="shared" si="11"/>
        <v>0.93402682960289762</v>
      </c>
      <c r="X71" s="167"/>
      <c r="Y71" s="48"/>
      <c r="AA71" s="2"/>
      <c r="AB71" s="74"/>
      <c r="AC71" s="73"/>
      <c r="AD71" s="73"/>
      <c r="AE71" s="73"/>
      <c r="AF71" s="78"/>
      <c r="AG71" s="73"/>
      <c r="AH71" s="2"/>
      <c r="AI71" s="2"/>
      <c r="AJ71" s="2"/>
      <c r="AK71" s="2"/>
    </row>
    <row r="72" spans="1:37" ht="16.5" thickTop="1" thickBot="1" x14ac:dyDescent="0.3">
      <c r="A72" s="51"/>
      <c r="B72" s="51"/>
      <c r="C72">
        <f t="shared" si="0"/>
        <v>3.1165197472024628</v>
      </c>
      <c r="D72" s="45">
        <v>0.45</v>
      </c>
      <c r="E72" s="129">
        <f xml:space="preserve"> E$10*(E$8/2)^2*(ACOS(1-D72/(E$8/2)) - (1-D72/(E$8/2))*SIN(ACOS(1-D72/(E$8/2))))</f>
        <v>3.2805471023183821</v>
      </c>
      <c r="F72" s="136">
        <f>(PI()*E$12*D72^2*(1-(D72/(1.5*E$8))))</f>
        <v>0.24342962653376288</v>
      </c>
      <c r="G72" s="57">
        <f t="shared" si="1"/>
        <v>3.5239767288521451</v>
      </c>
      <c r="H72" s="117">
        <f t="shared" si="2"/>
        <v>3523.9767288521452</v>
      </c>
      <c r="I72" s="115">
        <f t="shared" si="3"/>
        <v>3136.3392886784095</v>
      </c>
      <c r="J72" s="118">
        <f t="shared" si="4"/>
        <v>3.5470744000000001</v>
      </c>
      <c r="K72" s="102">
        <f t="shared" si="5"/>
        <v>3547.0744</v>
      </c>
      <c r="L72" s="103">
        <f t="shared" si="6"/>
        <v>3156.8962160000001</v>
      </c>
      <c r="N72" s="167"/>
      <c r="O72" s="45">
        <v>0.45</v>
      </c>
      <c r="P72" s="153">
        <f t="shared" si="12"/>
        <v>3.2843249999999999</v>
      </c>
      <c r="Q72" s="148">
        <f t="shared" si="7"/>
        <v>3284.3249999999998</v>
      </c>
      <c r="R72" s="148">
        <f t="shared" si="8"/>
        <v>2923.04925</v>
      </c>
      <c r="S72" s="173"/>
      <c r="T72" s="45">
        <f t="shared" si="13"/>
        <v>0.45000000000000023</v>
      </c>
      <c r="U72" s="46">
        <f t="shared" si="9"/>
        <v>3136.3392886784095</v>
      </c>
      <c r="V72" s="164">
        <f t="shared" si="10"/>
        <v>2923.04925</v>
      </c>
      <c r="W72" s="47">
        <f t="shared" si="11"/>
        <v>0.93199395248838479</v>
      </c>
      <c r="X72" s="167"/>
      <c r="Y72" s="48"/>
      <c r="AA72" s="2"/>
      <c r="AB72" s="171"/>
      <c r="AC72" s="2"/>
      <c r="AD72" s="2"/>
      <c r="AE72" s="2"/>
      <c r="AF72" s="60"/>
      <c r="AG72" s="2"/>
      <c r="AH72" s="58"/>
      <c r="AI72" s="2"/>
      <c r="AJ72" s="2"/>
      <c r="AK72" s="2"/>
    </row>
    <row r="73" spans="1:37" ht="16.5" thickTop="1" thickBot="1" x14ac:dyDescent="0.3">
      <c r="A73" s="51"/>
      <c r="B73" s="51"/>
      <c r="C73">
        <f t="shared" si="0"/>
        <v>3.2161173806916561</v>
      </c>
      <c r="D73" s="45">
        <v>0.46</v>
      </c>
      <c r="E73" s="129">
        <f xml:space="preserve"> E$10*(E$8/2)^2*(ACOS(1-D73/(E$8/2)) - (1-D73/(E$8/2))*SIN(ACOS(1-D73/(E$8/2))))</f>
        <v>3.3853867165175329</v>
      </c>
      <c r="F73" s="136">
        <f>(PI()*E$12*D73^2*(1-(D73/(1.5*E$8))))</f>
        <v>0.2535159186764131</v>
      </c>
      <c r="G73" s="57">
        <f t="shared" si="1"/>
        <v>3.6389026351939462</v>
      </c>
      <c r="H73" s="117">
        <f t="shared" si="2"/>
        <v>3638.902635193946</v>
      </c>
      <c r="I73" s="115">
        <f t="shared" si="3"/>
        <v>3238.6233453226118</v>
      </c>
      <c r="J73" s="118">
        <f t="shared" si="4"/>
        <v>3.6598828608000002</v>
      </c>
      <c r="K73" s="102">
        <f t="shared" si="5"/>
        <v>3659.8828608000003</v>
      </c>
      <c r="L73" s="103">
        <f t="shared" si="6"/>
        <v>3257.2957461120004</v>
      </c>
      <c r="N73" s="167"/>
      <c r="O73" s="45">
        <v>0.46</v>
      </c>
      <c r="P73" s="153">
        <f t="shared" si="12"/>
        <v>3.3843559999999999</v>
      </c>
      <c r="Q73" s="148">
        <f t="shared" si="7"/>
        <v>3384.3559999999998</v>
      </c>
      <c r="R73" s="148">
        <f t="shared" si="8"/>
        <v>3012.0768399999997</v>
      </c>
      <c r="S73" s="173"/>
      <c r="T73" s="45">
        <f t="shared" si="13"/>
        <v>0.46000000000000024</v>
      </c>
      <c r="U73" s="46">
        <f t="shared" si="9"/>
        <v>3238.6233453226118</v>
      </c>
      <c r="V73" s="164">
        <f t="shared" si="10"/>
        <v>3012.0768399999997</v>
      </c>
      <c r="W73" s="47">
        <f t="shared" si="11"/>
        <v>0.93004851717326054</v>
      </c>
      <c r="X73" s="167"/>
      <c r="Y73" s="48"/>
      <c r="AA73" s="2"/>
      <c r="AB73" s="2"/>
      <c r="AC73" s="74"/>
      <c r="AD73" s="74"/>
      <c r="AE73" s="74"/>
      <c r="AF73" s="60"/>
      <c r="AG73" s="74"/>
      <c r="AH73" s="58"/>
      <c r="AI73" s="2"/>
      <c r="AJ73" s="2"/>
      <c r="AK73" s="2"/>
    </row>
    <row r="74" spans="1:37" ht="16.5" thickTop="1" thickBot="1" x14ac:dyDescent="0.3">
      <c r="A74" s="51"/>
      <c r="B74" s="51"/>
      <c r="C74">
        <f t="shared" si="0"/>
        <v>3.3165285462582519</v>
      </c>
      <c r="D74" s="45">
        <v>0.47</v>
      </c>
      <c r="E74" s="129">
        <f xml:space="preserve"> E$10*(E$8/2)^2*(ACOS(1-D74/(E$8/2)) - (1-D74/(E$8/2))*SIN(ACOS(1-D74/(E$8/2))))</f>
        <v>3.4910826802718442</v>
      </c>
      <c r="F74" s="136">
        <f>(PI()*E$12*D74^2*(1-(D74/(1.5*E$8))))</f>
        <v>0.26376765371301875</v>
      </c>
      <c r="G74" s="57">
        <f t="shared" si="1"/>
        <v>3.7548503339848631</v>
      </c>
      <c r="H74" s="117">
        <f t="shared" si="2"/>
        <v>3754.850333984863</v>
      </c>
      <c r="I74" s="115">
        <f t="shared" si="3"/>
        <v>3341.816797246528</v>
      </c>
      <c r="J74" s="118">
        <f t="shared" si="4"/>
        <v>3.7737449343999998</v>
      </c>
      <c r="K74" s="102">
        <f t="shared" si="5"/>
        <v>3773.7449343999997</v>
      </c>
      <c r="L74" s="103">
        <f t="shared" si="6"/>
        <v>3358.6329916159998</v>
      </c>
      <c r="N74" s="167"/>
      <c r="O74" s="45">
        <v>0.47</v>
      </c>
      <c r="P74" s="153">
        <f t="shared" si="12"/>
        <v>3.4852009999999995</v>
      </c>
      <c r="Q74" s="148">
        <f t="shared" si="7"/>
        <v>3485.2009999999996</v>
      </c>
      <c r="R74" s="148">
        <f t="shared" si="8"/>
        <v>3101.8288899999998</v>
      </c>
      <c r="S74" s="173"/>
      <c r="T74" s="45">
        <f t="shared" si="13"/>
        <v>0.47000000000000025</v>
      </c>
      <c r="U74" s="46">
        <f t="shared" si="9"/>
        <v>3341.816797246528</v>
      </c>
      <c r="V74" s="164">
        <f t="shared" si="10"/>
        <v>3101.8288899999998</v>
      </c>
      <c r="W74" s="47">
        <f t="shared" si="11"/>
        <v>0.92818639626078092</v>
      </c>
      <c r="X74" s="167"/>
      <c r="Y74" s="48"/>
      <c r="AA74" s="2"/>
      <c r="AB74" s="2"/>
      <c r="AC74" s="171"/>
      <c r="AD74" s="61"/>
      <c r="AE74" s="61"/>
      <c r="AF74" s="61"/>
      <c r="AG74" s="61"/>
      <c r="AH74" s="61"/>
      <c r="AI74" s="2"/>
      <c r="AJ74" s="2"/>
      <c r="AK74" s="2"/>
    </row>
    <row r="75" spans="1:37" ht="16.5" thickTop="1" thickBot="1" x14ac:dyDescent="0.3">
      <c r="A75" s="51"/>
      <c r="B75" s="51"/>
      <c r="C75">
        <f t="shared" si="0"/>
        <v>3.417734953233329</v>
      </c>
      <c r="D75" s="45">
        <v>0.48</v>
      </c>
      <c r="E75" s="129">
        <f xml:space="preserve"> E$10*(E$8/2)^2*(ACOS(1-D75/(E$8/2)) - (1-D75/(E$8/2))*SIN(ACOS(1-D75/(E$8/2))))</f>
        <v>3.5976157402456095</v>
      </c>
      <c r="F75" s="136">
        <f>(PI()*E$12*D75^2*(1-(D75/(1.5*E$8))))</f>
        <v>0.27418241288782025</v>
      </c>
      <c r="G75" s="57">
        <f t="shared" si="1"/>
        <v>3.8717981531334296</v>
      </c>
      <c r="H75" s="117">
        <f t="shared" si="2"/>
        <v>3871.7981531334294</v>
      </c>
      <c r="I75" s="115">
        <f t="shared" si="3"/>
        <v>3445.9003562887524</v>
      </c>
      <c r="J75" s="118">
        <f t="shared" si="4"/>
        <v>3.8886453376000008</v>
      </c>
      <c r="K75" s="102">
        <f t="shared" si="5"/>
        <v>3888.6453376000009</v>
      </c>
      <c r="L75" s="103">
        <f t="shared" si="6"/>
        <v>3460.894350464001</v>
      </c>
      <c r="N75" s="167"/>
      <c r="O75" s="45">
        <v>0.48</v>
      </c>
      <c r="P75" s="153">
        <f t="shared" si="12"/>
        <v>3.5868479999999998</v>
      </c>
      <c r="Q75" s="148">
        <f t="shared" si="7"/>
        <v>3586.848</v>
      </c>
      <c r="R75" s="148">
        <f t="shared" si="8"/>
        <v>3192.2947199999999</v>
      </c>
      <c r="S75" s="173"/>
      <c r="T75" s="45">
        <f t="shared" si="13"/>
        <v>0.48000000000000026</v>
      </c>
      <c r="U75" s="46">
        <f t="shared" si="9"/>
        <v>3445.9003562887524</v>
      </c>
      <c r="V75" s="164">
        <f t="shared" si="10"/>
        <v>3192.2947199999999</v>
      </c>
      <c r="W75" s="47">
        <f t="shared" si="11"/>
        <v>0.92640366520583706</v>
      </c>
      <c r="X75" s="167"/>
      <c r="Y75" s="48"/>
      <c r="AA75" s="2"/>
      <c r="AB75" s="2"/>
      <c r="AC75" s="171"/>
      <c r="AD75" s="61"/>
      <c r="AE75" s="61"/>
      <c r="AF75" s="61"/>
      <c r="AG75" s="61"/>
      <c r="AH75" s="61"/>
      <c r="AI75" s="2"/>
      <c r="AJ75" s="2"/>
      <c r="AK75" s="2"/>
    </row>
    <row r="76" spans="1:37" ht="16.5" thickTop="1" thickBot="1" x14ac:dyDescent="0.3">
      <c r="A76" s="51"/>
      <c r="B76" s="51"/>
      <c r="C76">
        <f t="shared" si="0"/>
        <v>3.5197187388596958</v>
      </c>
      <c r="D76" s="45">
        <v>0.49</v>
      </c>
      <c r="E76" s="129">
        <f xml:space="preserve"> E$10*(E$8/2)^2*(ACOS(1-D76/(E$8/2)) - (1-D76/(E$8/2))*SIN(ACOS(1-D76/(E$8/2))))</f>
        <v>3.704967093536522</v>
      </c>
      <c r="F76" s="136">
        <f>(PI()*E$12*D76^2*(1-(D76/(1.5*E$8))))</f>
        <v>0.28475777744505798</v>
      </c>
      <c r="G76" s="57">
        <f t="shared" si="1"/>
        <v>3.98972487098158</v>
      </c>
      <c r="H76" s="117">
        <f t="shared" si="2"/>
        <v>3989.7248709815799</v>
      </c>
      <c r="I76" s="115">
        <f t="shared" si="3"/>
        <v>3550.855135173606</v>
      </c>
      <c r="J76" s="118">
        <f t="shared" si="4"/>
        <v>4.0045687872000002</v>
      </c>
      <c r="K76" s="102">
        <f t="shared" si="5"/>
        <v>4004.5687872000003</v>
      </c>
      <c r="L76" s="103">
        <f t="shared" si="6"/>
        <v>3564.0662206080005</v>
      </c>
      <c r="N76" s="167"/>
      <c r="O76" s="45">
        <v>0.49</v>
      </c>
      <c r="P76" s="153">
        <f t="shared" si="12"/>
        <v>3.6892849999999999</v>
      </c>
      <c r="Q76" s="148">
        <f t="shared" si="7"/>
        <v>3689.2849999999999</v>
      </c>
      <c r="R76" s="148">
        <f t="shared" si="8"/>
        <v>3283.4636500000001</v>
      </c>
      <c r="S76" s="173"/>
      <c r="T76" s="45">
        <f t="shared" si="13"/>
        <v>0.49000000000000027</v>
      </c>
      <c r="U76" s="46">
        <f t="shared" si="9"/>
        <v>3550.855135173606</v>
      </c>
      <c r="V76" s="164">
        <f t="shared" si="10"/>
        <v>3283.4636500000001</v>
      </c>
      <c r="W76" s="47">
        <f t="shared" si="11"/>
        <v>0.92469659420208006</v>
      </c>
      <c r="X76" s="167"/>
      <c r="Y76" s="48"/>
      <c r="AA76" s="2"/>
      <c r="AB76" s="2"/>
      <c r="AC76" s="59"/>
      <c r="AD76" s="62"/>
      <c r="AE76" s="62"/>
      <c r="AF76" s="62"/>
      <c r="AG76" s="62"/>
      <c r="AH76" s="62"/>
      <c r="AI76" s="2"/>
      <c r="AJ76" s="2"/>
      <c r="AK76" s="2"/>
    </row>
    <row r="77" spans="1:37" ht="16.5" thickTop="1" thickBot="1" x14ac:dyDescent="0.3">
      <c r="A77" s="51"/>
      <c r="B77" s="51"/>
      <c r="C77">
        <f t="shared" si="0"/>
        <v>3.6224624458712005</v>
      </c>
      <c r="D77" s="45">
        <v>0.5</v>
      </c>
      <c r="E77" s="129">
        <f xml:space="preserve"> E$10*(E$8/2)^2*(ACOS(1-D77/(E$8/2)) - (1-D77/(E$8/2))*SIN(ACOS(1-D77/(E$8/2))))</f>
        <v>3.8131183640749478</v>
      </c>
      <c r="F77" s="136">
        <f>(PI()*E$12*D77^2*(1-(D77/(1.5*E$8))))</f>
        <v>0.29549132862897248</v>
      </c>
      <c r="G77" s="57">
        <f t="shared" si="1"/>
        <v>4.1086096927039204</v>
      </c>
      <c r="H77" s="117">
        <f t="shared" si="2"/>
        <v>4108.6096927039207</v>
      </c>
      <c r="I77" s="115">
        <f t="shared" si="3"/>
        <v>3656.6626265064897</v>
      </c>
      <c r="J77" s="118">
        <f t="shared" si="4"/>
        <v>4.1215000000000002</v>
      </c>
      <c r="K77" s="102">
        <f t="shared" si="5"/>
        <v>4121.5</v>
      </c>
      <c r="L77" s="103">
        <f t="shared" si="6"/>
        <v>3668.1350000000002</v>
      </c>
      <c r="N77" s="167"/>
      <c r="O77" s="45">
        <v>0.5</v>
      </c>
      <c r="P77" s="153">
        <f t="shared" si="12"/>
        <v>3.7925</v>
      </c>
      <c r="Q77" s="148">
        <f t="shared" si="7"/>
        <v>3792.5</v>
      </c>
      <c r="R77" s="148">
        <f t="shared" si="8"/>
        <v>3375.3250000000003</v>
      </c>
      <c r="S77" s="173"/>
      <c r="T77" s="45">
        <f t="shared" si="13"/>
        <v>0.50000000000000022</v>
      </c>
      <c r="U77" s="46">
        <f t="shared" si="9"/>
        <v>3656.6626265064897</v>
      </c>
      <c r="V77" s="164">
        <f t="shared" si="10"/>
        <v>3375.3250000000003</v>
      </c>
      <c r="W77" s="47">
        <f t="shared" si="11"/>
        <v>0.92306163974025834</v>
      </c>
      <c r="X77" s="167"/>
      <c r="Y77" s="48"/>
      <c r="AA77" s="2"/>
      <c r="AB77" s="2"/>
      <c r="AC77" s="2"/>
      <c r="AD77" s="63"/>
      <c r="AE77" s="79"/>
      <c r="AF77" s="79"/>
      <c r="AG77" s="61"/>
      <c r="AH77" s="61"/>
      <c r="AI77" s="2"/>
      <c r="AJ77" s="2"/>
      <c r="AK77" s="2"/>
    </row>
    <row r="78" spans="1:37" ht="16.5" thickTop="1" thickBot="1" x14ac:dyDescent="0.3">
      <c r="A78" s="51"/>
      <c r="B78" s="51"/>
      <c r="C78">
        <f t="shared" si="0"/>
        <v>3.7259490016068328</v>
      </c>
      <c r="D78" s="45">
        <v>0.51</v>
      </c>
      <c r="E78" s="129">
        <f xml:space="preserve"> E$10*(E$8/2)^2*(ACOS(1-D78/(E$8/2)) - (1-D78/(E$8/2))*SIN(ACOS(1-D78/(E$8/2))))</f>
        <v>3.9220515806387715</v>
      </c>
      <c r="F78" s="136">
        <f>(PI()*E$12*D78^2*(1-(D78/(1.5*E$8))))</f>
        <v>0.30638064768380402</v>
      </c>
      <c r="G78" s="57">
        <f t="shared" si="1"/>
        <v>4.2284322283225757</v>
      </c>
      <c r="H78" s="117">
        <f t="shared" si="2"/>
        <v>4228.4322283225756</v>
      </c>
      <c r="I78" s="115">
        <f t="shared" si="3"/>
        <v>3763.3046832070922</v>
      </c>
      <c r="J78" s="118">
        <f t="shared" si="4"/>
        <v>4.2394236928</v>
      </c>
      <c r="K78" s="102">
        <f t="shared" si="5"/>
        <v>4239.4236928</v>
      </c>
      <c r="L78" s="103">
        <f t="shared" si="6"/>
        <v>3773.0870865920001</v>
      </c>
      <c r="N78" s="167"/>
      <c r="O78" s="45">
        <v>0.51</v>
      </c>
      <c r="P78" s="153">
        <f t="shared" si="12"/>
        <v>3.8964810000000001</v>
      </c>
      <c r="Q78" s="148">
        <f t="shared" si="7"/>
        <v>3896.4810000000002</v>
      </c>
      <c r="R78" s="148">
        <f t="shared" si="8"/>
        <v>3467.8680900000004</v>
      </c>
      <c r="S78" s="173"/>
      <c r="T78" s="45">
        <f t="shared" si="13"/>
        <v>0.51000000000000023</v>
      </c>
      <c r="U78" s="46">
        <f t="shared" si="9"/>
        <v>3763.3046832070922</v>
      </c>
      <c r="V78" s="164">
        <f t="shared" si="10"/>
        <v>3467.8680900000004</v>
      </c>
      <c r="W78" s="47">
        <f t="shared" si="11"/>
        <v>0.92149543603912498</v>
      </c>
      <c r="X78" s="167"/>
      <c r="Y78" s="48"/>
      <c r="AA78" s="2"/>
      <c r="AB78" s="2"/>
      <c r="AC78" s="59"/>
      <c r="AD78" s="62"/>
      <c r="AE78" s="62"/>
      <c r="AF78" s="62"/>
      <c r="AG78" s="62"/>
      <c r="AH78" s="62"/>
      <c r="AI78" s="2"/>
      <c r="AJ78" s="2"/>
      <c r="AK78" s="2"/>
    </row>
    <row r="79" spans="1:37" ht="16.5" thickTop="1" thickBot="1" x14ac:dyDescent="0.3">
      <c r="A79" s="51"/>
      <c r="B79" s="51"/>
      <c r="C79">
        <f t="shared" si="0"/>
        <v>3.8301616985241225</v>
      </c>
      <c r="D79" s="45">
        <v>0.52</v>
      </c>
      <c r="E79" s="129">
        <f xml:space="preserve"> E$10*(E$8/2)^2*(ACOS(1-D79/(E$8/2)) - (1-D79/(E$8/2))*SIN(ACOS(1-D79/(E$8/2))))</f>
        <v>4.0317491563411814</v>
      </c>
      <c r="F79" s="136">
        <f>(PI()*E$12*D79^2*(1-(D79/(1.5*E$8))))</f>
        <v>0.31742331585379319</v>
      </c>
      <c r="G79" s="57">
        <f t="shared" si="1"/>
        <v>4.3491724721949749</v>
      </c>
      <c r="H79" s="117">
        <f t="shared" si="2"/>
        <v>4349.1724721949749</v>
      </c>
      <c r="I79" s="115">
        <f t="shared" si="3"/>
        <v>3870.7635002535276</v>
      </c>
      <c r="J79" s="118">
        <f t="shared" si="4"/>
        <v>4.3583245824000008</v>
      </c>
      <c r="K79" s="102">
        <f t="shared" si="5"/>
        <v>4358.3245824000005</v>
      </c>
      <c r="L79" s="103">
        <f t="shared" si="6"/>
        <v>3878.9088783360007</v>
      </c>
      <c r="N79" s="167"/>
      <c r="O79" s="45">
        <v>0.52</v>
      </c>
      <c r="P79" s="153">
        <f t="shared" si="12"/>
        <v>4.0012160000000012</v>
      </c>
      <c r="Q79" s="148">
        <f t="shared" si="7"/>
        <v>4001.2160000000013</v>
      </c>
      <c r="R79" s="148">
        <f t="shared" si="8"/>
        <v>3561.0822400000011</v>
      </c>
      <c r="S79" s="173"/>
      <c r="T79" s="45">
        <f t="shared" si="13"/>
        <v>0.52000000000000024</v>
      </c>
      <c r="U79" s="46">
        <f t="shared" si="9"/>
        <v>3870.7635002535276</v>
      </c>
      <c r="V79" s="164">
        <f t="shared" si="10"/>
        <v>3561.0822400000011</v>
      </c>
      <c r="W79" s="47">
        <f t="shared" si="11"/>
        <v>0.91999478649800148</v>
      </c>
      <c r="X79" s="167"/>
      <c r="Y79" s="48"/>
      <c r="AA79" s="2"/>
      <c r="AB79" s="2"/>
      <c r="AC79" s="59"/>
      <c r="AD79" s="66"/>
      <c r="AE79" s="66"/>
      <c r="AF79" s="66"/>
      <c r="AG79" s="66"/>
      <c r="AH79" s="66"/>
      <c r="AI79" s="2"/>
      <c r="AJ79" s="2"/>
      <c r="AK79" s="2"/>
    </row>
    <row r="80" spans="1:37" ht="16.5" thickTop="1" thickBot="1" x14ac:dyDescent="0.3">
      <c r="A80" s="51"/>
      <c r="B80" s="51"/>
      <c r="C80">
        <f t="shared" si="0"/>
        <v>3.9350841759906685</v>
      </c>
      <c r="D80" s="45">
        <v>0.53</v>
      </c>
      <c r="E80" s="129">
        <f xml:space="preserve"> E$10*(E$8/2)^2*(ACOS(1-D80/(E$8/2)) - (1-D80/(E$8/2))*SIN(ACOS(1-D80/(E$8/2))))</f>
        <v>4.1421938694638616</v>
      </c>
      <c r="F80" s="136">
        <f>(PI()*E$12*D80^2*(1-(D80/(1.5*E$8))))</f>
        <v>0.32861691438318019</v>
      </c>
      <c r="G80" s="57">
        <f t="shared" si="1"/>
        <v>4.4708107838470417</v>
      </c>
      <c r="H80" s="117">
        <f t="shared" si="2"/>
        <v>4470.8107838470414</v>
      </c>
      <c r="I80" s="115">
        <f t="shared" si="3"/>
        <v>3979.0215976238669</v>
      </c>
      <c r="J80" s="118">
        <f t="shared" si="4"/>
        <v>4.478187385600001</v>
      </c>
      <c r="K80" s="102">
        <f t="shared" si="5"/>
        <v>4478.1873856000011</v>
      </c>
      <c r="L80" s="103">
        <f t="shared" si="6"/>
        <v>3985.5867731840012</v>
      </c>
      <c r="N80" s="167"/>
      <c r="O80" s="45">
        <v>0.53</v>
      </c>
      <c r="P80" s="153">
        <f t="shared" si="12"/>
        <v>4.1066930000000008</v>
      </c>
      <c r="Q80" s="148">
        <f t="shared" si="7"/>
        <v>4106.6930000000011</v>
      </c>
      <c r="R80" s="148">
        <f t="shared" si="8"/>
        <v>3654.9567700000011</v>
      </c>
      <c r="S80" s="173"/>
      <c r="T80" s="45">
        <f t="shared" si="13"/>
        <v>0.53000000000000025</v>
      </c>
      <c r="U80" s="46">
        <f t="shared" si="9"/>
        <v>3979.0215976238669</v>
      </c>
      <c r="V80" s="164">
        <f t="shared" si="10"/>
        <v>3654.9567700000011</v>
      </c>
      <c r="W80" s="47">
        <f t="shared" si="11"/>
        <v>0.91855665527993469</v>
      </c>
      <c r="X80" s="167"/>
      <c r="Y80" s="48"/>
      <c r="AA80" s="2"/>
      <c r="AB80" s="2"/>
      <c r="AC80" s="77"/>
      <c r="AD80" s="77"/>
      <c r="AE80" s="2"/>
      <c r="AF80" s="171"/>
      <c r="AG80" s="2"/>
      <c r="AH80" s="2"/>
      <c r="AI80" s="2"/>
      <c r="AJ80" s="2"/>
      <c r="AK80" s="2"/>
    </row>
    <row r="81" spans="1:37" ht="16.5" thickTop="1" thickBot="1" x14ac:dyDescent="0.3">
      <c r="A81" s="51"/>
      <c r="B81" s="51"/>
      <c r="C81">
        <f t="shared" si="0"/>
        <v>4.040700403245177</v>
      </c>
      <c r="D81" s="45">
        <v>0.54</v>
      </c>
      <c r="E81" s="129">
        <f xml:space="preserve"> E$10*(E$8/2)^2*(ACOS(1-D81/(E$8/2)) - (1-D81/(E$8/2))*SIN(ACOS(1-D81/(E$8/2))))</f>
        <v>4.2533688455212388</v>
      </c>
      <c r="F81" s="136">
        <f>(PI()*E$12*D81^2*(1-(D81/(1.5*E$8))))</f>
        <v>0.33995902451620552</v>
      </c>
      <c r="G81" s="57">
        <f t="shared" si="1"/>
        <v>4.5933278700374442</v>
      </c>
      <c r="H81" s="117">
        <f t="shared" si="2"/>
        <v>4593.327870037444</v>
      </c>
      <c r="I81" s="115">
        <f t="shared" si="3"/>
        <v>4088.0618043333252</v>
      </c>
      <c r="J81" s="118">
        <f t="shared" si="4"/>
        <v>4.5989968192000008</v>
      </c>
      <c r="K81" s="102">
        <f t="shared" si="5"/>
        <v>4598.9968192000006</v>
      </c>
      <c r="L81" s="103">
        <f t="shared" si="6"/>
        <v>4093.1071690880008</v>
      </c>
      <c r="N81" s="167"/>
      <c r="O81" s="45">
        <v>0.54</v>
      </c>
      <c r="P81" s="153">
        <f t="shared" si="12"/>
        <v>4.2129000000000003</v>
      </c>
      <c r="Q81" s="148">
        <f t="shared" si="7"/>
        <v>4212.9000000000005</v>
      </c>
      <c r="R81" s="148">
        <f t="shared" si="8"/>
        <v>3749.4810000000007</v>
      </c>
      <c r="S81" s="173"/>
      <c r="T81" s="45">
        <f t="shared" si="13"/>
        <v>0.54000000000000026</v>
      </c>
      <c r="U81" s="46">
        <f t="shared" si="9"/>
        <v>4088.0618043333252</v>
      </c>
      <c r="V81" s="164">
        <f t="shared" si="10"/>
        <v>3749.4810000000007</v>
      </c>
      <c r="W81" s="47">
        <f t="shared" si="11"/>
        <v>0.91717815910355593</v>
      </c>
      <c r="X81" s="167"/>
      <c r="Y81" s="48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6.5" thickTop="1" thickBot="1" x14ac:dyDescent="0.3">
      <c r="A82" s="51"/>
      <c r="B82" s="51"/>
      <c r="C82">
        <f t="shared" si="0"/>
        <v>4.1469946634304247</v>
      </c>
      <c r="D82" s="45">
        <v>0.55000000000000004</v>
      </c>
      <c r="E82" s="129">
        <f xml:space="preserve"> E$10*(E$8/2)^2*(ACOS(1-D82/(E$8/2)) - (1-D82/(E$8/2))*SIN(ACOS(1-D82/(E$8/2))))</f>
        <v>4.3652575404530785</v>
      </c>
      <c r="F82" s="136">
        <f>(PI()*E$12*D82^2*(1-(D82/(1.5*E$8))))</f>
        <v>0.35144722749710966</v>
      </c>
      <c r="G82" s="57">
        <f t="shared" si="1"/>
        <v>4.7167047679501879</v>
      </c>
      <c r="H82" s="117">
        <f t="shared" si="2"/>
        <v>4716.7047679501875</v>
      </c>
      <c r="I82" s="115">
        <f t="shared" si="3"/>
        <v>4197.8672434756672</v>
      </c>
      <c r="J82" s="118">
        <f t="shared" si="4"/>
        <v>4.7207376000000005</v>
      </c>
      <c r="K82" s="102">
        <f t="shared" si="5"/>
        <v>4720.7376000000004</v>
      </c>
      <c r="L82" s="103">
        <f t="shared" si="6"/>
        <v>4201.4564640000008</v>
      </c>
      <c r="N82" s="167"/>
      <c r="O82" s="45">
        <v>0.55000000000000004</v>
      </c>
      <c r="P82" s="153">
        <f t="shared" si="12"/>
        <v>4.3198250000000007</v>
      </c>
      <c r="Q82" s="148">
        <f t="shared" si="7"/>
        <v>4319.8250000000007</v>
      </c>
      <c r="R82" s="148">
        <f t="shared" si="8"/>
        <v>3844.6442500000007</v>
      </c>
      <c r="S82" s="173"/>
      <c r="T82" s="45">
        <f t="shared" si="13"/>
        <v>0.55000000000000027</v>
      </c>
      <c r="U82" s="46">
        <f t="shared" si="9"/>
        <v>4197.8672434756672</v>
      </c>
      <c r="V82" s="164">
        <f t="shared" si="10"/>
        <v>3844.6442500000007</v>
      </c>
      <c r="W82" s="47">
        <f t="shared" si="11"/>
        <v>0.91585655929814214</v>
      </c>
      <c r="X82" s="167"/>
      <c r="Y82" s="48"/>
      <c r="AA82" s="2"/>
      <c r="AB82" s="2"/>
      <c r="AC82" s="77"/>
      <c r="AD82" s="78"/>
      <c r="AE82" s="78"/>
      <c r="AF82" s="78"/>
      <c r="AG82" s="78"/>
      <c r="AH82" s="2"/>
      <c r="AI82" s="2"/>
      <c r="AJ82" s="2"/>
      <c r="AK82" s="2"/>
    </row>
    <row r="83" spans="1:37" ht="16.5" thickTop="1" thickBot="1" x14ac:dyDescent="0.3">
      <c r="A83" s="51"/>
      <c r="B83" s="51"/>
      <c r="C83">
        <f t="shared" si="0"/>
        <v>4.2539515386103091</v>
      </c>
      <c r="D83" s="45">
        <v>0.56000000000000005</v>
      </c>
      <c r="E83" s="129">
        <f xml:space="preserve"> E$10*(E$8/2)^2*(ACOS(1-D83/(E$8/2)) - (1-D83/(E$8/2))*SIN(ACOS(1-D83/(E$8/2))))</f>
        <v>4.4778437248529572</v>
      </c>
      <c r="F83" s="136">
        <f>(PI()*E$12*D83^2*(1-(D83/(1.5*E$8))))</f>
        <v>0.36307910457013298</v>
      </c>
      <c r="G83" s="57">
        <f t="shared" si="1"/>
        <v>4.8409228294230902</v>
      </c>
      <c r="H83" s="117">
        <f t="shared" si="2"/>
        <v>4840.9228294230898</v>
      </c>
      <c r="I83" s="115">
        <f t="shared" si="3"/>
        <v>4308.4213181865498</v>
      </c>
      <c r="J83" s="118">
        <f t="shared" si="4"/>
        <v>4.8433944448000004</v>
      </c>
      <c r="K83" s="102">
        <f t="shared" si="5"/>
        <v>4843.3944448000002</v>
      </c>
      <c r="L83" s="103">
        <f t="shared" si="6"/>
        <v>4310.6210558720004</v>
      </c>
      <c r="N83" s="167"/>
      <c r="O83" s="45">
        <v>0.56000000000000005</v>
      </c>
      <c r="P83" s="153">
        <f t="shared" si="12"/>
        <v>4.4274560000000012</v>
      </c>
      <c r="Q83" s="148">
        <f t="shared" si="7"/>
        <v>4427.456000000001</v>
      </c>
      <c r="R83" s="148">
        <f t="shared" si="8"/>
        <v>3940.435840000001</v>
      </c>
      <c r="S83" s="173"/>
      <c r="T83" s="45">
        <f t="shared" si="13"/>
        <v>0.56000000000000028</v>
      </c>
      <c r="U83" s="46">
        <f t="shared" si="9"/>
        <v>4308.4213181865498</v>
      </c>
      <c r="V83" s="164">
        <f t="shared" si="10"/>
        <v>3940.435840000001</v>
      </c>
      <c r="W83" s="47">
        <f t="shared" si="11"/>
        <v>0.91458925415831038</v>
      </c>
      <c r="X83" s="167"/>
      <c r="Y83" s="48"/>
      <c r="AA83" s="2"/>
      <c r="AB83" s="2"/>
      <c r="AC83" s="73"/>
      <c r="AD83" s="73"/>
      <c r="AE83" s="73"/>
      <c r="AF83" s="171"/>
      <c r="AG83" s="73"/>
      <c r="AH83" s="2"/>
      <c r="AI83" s="2"/>
      <c r="AJ83" s="2"/>
      <c r="AK83" s="2"/>
    </row>
    <row r="84" spans="1:37" ht="16.5" thickTop="1" thickBot="1" x14ac:dyDescent="0.3">
      <c r="A84" s="51"/>
      <c r="B84" s="51"/>
      <c r="C84">
        <f t="shared" si="0"/>
        <v>4.3615558956917413</v>
      </c>
      <c r="D84" s="45">
        <v>0.56999999999999995</v>
      </c>
      <c r="E84" s="129">
        <f xml:space="preserve"> E$10*(E$8/2)^2*(ACOS(1-D84/(E$8/2)) - (1-D84/(E$8/2))*SIN(ACOS(1-D84/(E$8/2))))</f>
        <v>4.591111469149201</v>
      </c>
      <c r="F84" s="136">
        <f>(PI()*E$12*D84^2*(1-(D84/(1.5*E$8))))</f>
        <v>0.37485223697951586</v>
      </c>
      <c r="G84" s="57">
        <f t="shared" si="1"/>
        <v>4.9659637061287167</v>
      </c>
      <c r="H84" s="117">
        <f t="shared" si="2"/>
        <v>4965.9637061287167</v>
      </c>
      <c r="I84" s="115">
        <f t="shared" si="3"/>
        <v>4419.7076984545583</v>
      </c>
      <c r="J84" s="118">
        <f t="shared" si="4"/>
        <v>4.9669520704000005</v>
      </c>
      <c r="K84" s="102">
        <f t="shared" si="5"/>
        <v>4966.9520704000006</v>
      </c>
      <c r="L84" s="103">
        <f t="shared" si="6"/>
        <v>4420.5873426560001</v>
      </c>
      <c r="N84" s="167"/>
      <c r="O84" s="45">
        <v>0.56999999999999995</v>
      </c>
      <c r="P84" s="153">
        <f t="shared" si="12"/>
        <v>4.5357810000000001</v>
      </c>
      <c r="Q84" s="148">
        <f t="shared" si="7"/>
        <v>4535.7809999999999</v>
      </c>
      <c r="R84" s="148">
        <f t="shared" si="8"/>
        <v>4036.8450899999998</v>
      </c>
      <c r="S84" s="173"/>
      <c r="T84" s="45">
        <f t="shared" si="13"/>
        <v>0.57000000000000028</v>
      </c>
      <c r="U84" s="46">
        <f t="shared" si="9"/>
        <v>4419.7076984545583</v>
      </c>
      <c r="V84" s="164">
        <f t="shared" si="10"/>
        <v>4036.8450899999998</v>
      </c>
      <c r="W84" s="47">
        <f t="shared" si="11"/>
        <v>0.91337377162104305</v>
      </c>
      <c r="X84" s="167"/>
      <c r="Y84" s="48"/>
      <c r="AA84" s="2"/>
      <c r="AB84" s="2"/>
      <c r="AC84" s="73"/>
      <c r="AD84" s="73"/>
      <c r="AE84" s="73"/>
      <c r="AF84" s="78"/>
      <c r="AG84" s="73"/>
      <c r="AH84" s="2"/>
      <c r="AI84" s="2"/>
      <c r="AJ84" s="2"/>
      <c r="AK84" s="2"/>
    </row>
    <row r="85" spans="1:37" ht="16.5" thickTop="1" thickBot="1" x14ac:dyDescent="0.3">
      <c r="A85" s="51"/>
      <c r="B85" s="51"/>
      <c r="C85">
        <f t="shared" si="0"/>
        <v>4.4697928731797614</v>
      </c>
      <c r="D85" s="45">
        <v>0.57999999999999996</v>
      </c>
      <c r="E85" s="129">
        <f xml:space="preserve"> E$10*(E$8/2)^2*(ACOS(1-D85/(E$8/2)) - (1-D85/(E$8/2))*SIN(ACOS(1-D85/(E$8/2))))</f>
        <v>4.7050451296629063</v>
      </c>
      <c r="F85" s="136">
        <f>(PI()*E$12*D85^2*(1-(D85/(1.5*E$8))))</f>
        <v>0.38676420596949884</v>
      </c>
      <c r="G85" s="57">
        <f t="shared" si="1"/>
        <v>5.091809335632405</v>
      </c>
      <c r="H85" s="117">
        <f t="shared" si="2"/>
        <v>5091.8093356324052</v>
      </c>
      <c r="I85" s="115">
        <f t="shared" si="3"/>
        <v>4531.7103087128407</v>
      </c>
      <c r="J85" s="118">
        <f t="shared" si="4"/>
        <v>5.0913951935999995</v>
      </c>
      <c r="K85" s="102">
        <f t="shared" si="5"/>
        <v>5091.3951935999994</v>
      </c>
      <c r="L85" s="103">
        <f t="shared" si="6"/>
        <v>4531.3417223039996</v>
      </c>
      <c r="N85" s="167"/>
      <c r="O85" s="45">
        <v>0.57999999999999996</v>
      </c>
      <c r="P85" s="153">
        <f t="shared" si="12"/>
        <v>4.6447880000000001</v>
      </c>
      <c r="Q85" s="148">
        <f t="shared" si="7"/>
        <v>4644.7880000000005</v>
      </c>
      <c r="R85" s="148">
        <f t="shared" si="8"/>
        <v>4133.8613200000009</v>
      </c>
      <c r="S85" s="173"/>
      <c r="T85" s="45">
        <f t="shared" si="13"/>
        <v>0.58000000000000029</v>
      </c>
      <c r="U85" s="46">
        <f t="shared" si="9"/>
        <v>4531.7103087128407</v>
      </c>
      <c r="V85" s="164">
        <f t="shared" si="10"/>
        <v>4133.8613200000009</v>
      </c>
      <c r="W85" s="47">
        <f t="shared" si="11"/>
        <v>0.91220776227731948</v>
      </c>
      <c r="X85" s="167"/>
      <c r="Y85" s="48"/>
      <c r="AA85" s="2"/>
      <c r="AB85" s="2"/>
      <c r="AC85" s="2"/>
      <c r="AD85" s="2"/>
      <c r="AE85" s="58"/>
      <c r="AF85" s="60"/>
      <c r="AG85" s="2"/>
      <c r="AH85" s="58"/>
      <c r="AI85" s="2"/>
      <c r="AJ85" s="2"/>
      <c r="AK85" s="2"/>
    </row>
    <row r="86" spans="1:37" ht="16.5" thickTop="1" thickBot="1" x14ac:dyDescent="0.3">
      <c r="A86" s="51"/>
      <c r="B86" s="51"/>
      <c r="C86">
        <f t="shared" si="0"/>
        <v>4.5786478687010215</v>
      </c>
      <c r="D86" s="45">
        <v>0.59</v>
      </c>
      <c r="E86" s="129">
        <f xml:space="preserve"> E$10*(E$8/2)^2*(ACOS(1-D86/(E$8/2)) - (1-D86/(E$8/2))*SIN(ACOS(1-D86/(E$8/2))))</f>
        <v>4.819629335474759</v>
      </c>
      <c r="F86" s="136">
        <f>(PI()*E$12*D86^2*(1-(D86/(1.5*E$8))))</f>
        <v>0.39881259278432218</v>
      </c>
      <c r="G86" s="57">
        <f t="shared" si="1"/>
        <v>5.2184419282590815</v>
      </c>
      <c r="H86" s="117">
        <f t="shared" si="2"/>
        <v>5218.4419282590816</v>
      </c>
      <c r="I86" s="115">
        <f t="shared" si="3"/>
        <v>4644.4133161505824</v>
      </c>
      <c r="J86" s="118">
        <f t="shared" si="4"/>
        <v>5.2167085311999992</v>
      </c>
      <c r="K86" s="102">
        <f t="shared" si="5"/>
        <v>5216.708531199999</v>
      </c>
      <c r="L86" s="103">
        <f t="shared" si="6"/>
        <v>4642.8705927679994</v>
      </c>
      <c r="N86" s="167"/>
      <c r="O86" s="45">
        <v>0.59</v>
      </c>
      <c r="P86" s="153">
        <f t="shared" si="12"/>
        <v>4.7544649999999997</v>
      </c>
      <c r="Q86" s="148">
        <f t="shared" si="7"/>
        <v>4754.4650000000001</v>
      </c>
      <c r="R86" s="148">
        <f t="shared" si="8"/>
        <v>4231.4738500000003</v>
      </c>
      <c r="S86" s="173"/>
      <c r="T86" s="45">
        <f t="shared" si="13"/>
        <v>0.5900000000000003</v>
      </c>
      <c r="U86" s="46">
        <f t="shared" si="9"/>
        <v>4644.4133161505824</v>
      </c>
      <c r="V86" s="164">
        <f t="shared" si="10"/>
        <v>4231.4738500000003</v>
      </c>
      <c r="W86" s="47">
        <f t="shared" si="11"/>
        <v>0.91108899272280153</v>
      </c>
      <c r="X86" s="167"/>
      <c r="Y86" s="48"/>
      <c r="AA86" s="2"/>
      <c r="AB86" s="2"/>
      <c r="AC86" s="74"/>
      <c r="AD86" s="74"/>
      <c r="AE86" s="58"/>
      <c r="AF86" s="60"/>
      <c r="AG86" s="74"/>
      <c r="AH86" s="58"/>
      <c r="AI86" s="2"/>
      <c r="AJ86" s="2"/>
      <c r="AK86" s="2"/>
    </row>
    <row r="87" spans="1:37" ht="16.5" thickTop="1" thickBot="1" x14ac:dyDescent="0.3">
      <c r="A87" s="51"/>
      <c r="B87" s="51"/>
      <c r="C87">
        <f t="shared" si="0"/>
        <v>4.6881065272367923</v>
      </c>
      <c r="D87" s="45">
        <v>0.6</v>
      </c>
      <c r="E87" s="129">
        <f xml:space="preserve"> E$10*(E$8/2)^2*(ACOS(1-D87/(E$8/2)) - (1-D87/(E$8/2))*SIN(ACOS(1-D87/(E$8/2))))</f>
        <v>4.9348489760387286</v>
      </c>
      <c r="F87" s="136">
        <f>(PI()*E$12*D87^2*(1-(D87/(1.5*E$8))))</f>
        <v>0.41099497866822654</v>
      </c>
      <c r="G87" s="57">
        <f t="shared" si="1"/>
        <v>5.3458439547069556</v>
      </c>
      <c r="H87" s="117">
        <f t="shared" si="2"/>
        <v>5345.8439547069556</v>
      </c>
      <c r="I87" s="115">
        <f t="shared" si="3"/>
        <v>4757.8011196891903</v>
      </c>
      <c r="J87" s="118">
        <f t="shared" si="4"/>
        <v>5.3428768</v>
      </c>
      <c r="K87" s="102">
        <f t="shared" si="5"/>
        <v>5342.8768</v>
      </c>
      <c r="L87" s="103">
        <f t="shared" si="6"/>
        <v>4755.1603519999999</v>
      </c>
      <c r="N87" s="167"/>
      <c r="O87" s="45">
        <v>0.6</v>
      </c>
      <c r="P87" s="153">
        <f t="shared" si="12"/>
        <v>4.8648000000000007</v>
      </c>
      <c r="Q87" s="148">
        <f t="shared" si="7"/>
        <v>4864.8000000000011</v>
      </c>
      <c r="R87" s="148">
        <f t="shared" si="8"/>
        <v>4329.6720000000014</v>
      </c>
      <c r="S87" s="173"/>
      <c r="T87" s="45">
        <f t="shared" si="13"/>
        <v>0.60000000000000031</v>
      </c>
      <c r="U87" s="46">
        <f t="shared" si="9"/>
        <v>4757.8011196891903</v>
      </c>
      <c r="V87" s="164">
        <f t="shared" si="10"/>
        <v>4329.6720000000014</v>
      </c>
      <c r="W87" s="47">
        <f t="shared" si="11"/>
        <v>0.91001533924621947</v>
      </c>
      <c r="X87" s="167"/>
      <c r="Y87" s="48"/>
      <c r="AA87" s="2"/>
      <c r="AB87" s="2"/>
      <c r="AC87" s="171"/>
      <c r="AD87" s="61"/>
      <c r="AE87" s="61"/>
      <c r="AF87" s="61"/>
      <c r="AG87" s="61"/>
      <c r="AH87" s="61"/>
      <c r="AI87" s="2"/>
      <c r="AJ87" s="2"/>
      <c r="AK87" s="2"/>
    </row>
    <row r="88" spans="1:37" ht="16.5" thickTop="1" thickBot="1" x14ac:dyDescent="0.3">
      <c r="A88" s="51"/>
      <c r="B88" s="51"/>
      <c r="C88">
        <f t="shared" si="0"/>
        <v>4.7981547300120386</v>
      </c>
      <c r="D88" s="45">
        <v>0.61</v>
      </c>
      <c r="E88" s="129">
        <f xml:space="preserve"> E$10*(E$8/2)^2*(ACOS(1-D88/(E$8/2)) - (1-D88/(E$8/2))*SIN(ACOS(1-D88/(E$8/2))))</f>
        <v>5.0506891894863566</v>
      </c>
      <c r="F88" s="136">
        <f>(PI()*E$12*D88^2*(1-(D88/(1.5*E$8))))</f>
        <v>0.42330894486545201</v>
      </c>
      <c r="G88" s="57">
        <f t="shared" si="1"/>
        <v>5.4739981343518087</v>
      </c>
      <c r="H88" s="117">
        <f t="shared" si="2"/>
        <v>5473.9981343518084</v>
      </c>
      <c r="I88" s="115">
        <f t="shared" si="3"/>
        <v>4871.8583395731093</v>
      </c>
      <c r="J88" s="118">
        <f t="shared" si="4"/>
        <v>5.4698847168000002</v>
      </c>
      <c r="K88" s="102">
        <f t="shared" si="5"/>
        <v>5469.8847168000002</v>
      </c>
      <c r="L88" s="103">
        <f t="shared" si="6"/>
        <v>4868.1973979519998</v>
      </c>
      <c r="N88" s="167"/>
      <c r="O88" s="45">
        <v>0.61</v>
      </c>
      <c r="P88" s="153">
        <f t="shared" si="12"/>
        <v>4.9757810000000013</v>
      </c>
      <c r="Q88" s="148">
        <f t="shared" si="7"/>
        <v>4975.7810000000018</v>
      </c>
      <c r="R88" s="148">
        <f t="shared" si="8"/>
        <v>4428.445090000002</v>
      </c>
      <c r="S88" s="173"/>
      <c r="T88" s="45">
        <f t="shared" si="13"/>
        <v>0.61000000000000032</v>
      </c>
      <c r="U88" s="46">
        <f t="shared" si="9"/>
        <v>4871.8583395731093</v>
      </c>
      <c r="V88" s="164">
        <f t="shared" si="10"/>
        <v>4428.445090000002</v>
      </c>
      <c r="W88" s="47">
        <f t="shared" si="11"/>
        <v>0.90898478184980214</v>
      </c>
      <c r="X88" s="167"/>
      <c r="Y88" s="48"/>
      <c r="AA88" s="2"/>
      <c r="AB88" s="2"/>
      <c r="AC88" s="171"/>
      <c r="AD88" s="61"/>
      <c r="AE88" s="61"/>
      <c r="AF88" s="61"/>
      <c r="AG88" s="61"/>
      <c r="AH88" s="61"/>
      <c r="AI88" s="2"/>
      <c r="AJ88" s="2"/>
      <c r="AK88" s="2"/>
    </row>
    <row r="89" spans="1:37" ht="16.5" thickTop="1" thickBot="1" x14ac:dyDescent="0.3">
      <c r="A89" s="51"/>
      <c r="B89" s="51"/>
      <c r="C89">
        <f t="shared" si="0"/>
        <v>4.9087785839918752</v>
      </c>
      <c r="D89" s="45">
        <v>0.62</v>
      </c>
      <c r="E89" s="129">
        <f xml:space="preserve"> E$10*(E$8/2)^2*(ACOS(1-D89/(E$8/2)) - (1-D89/(E$8/2))*SIN(ACOS(1-D89/(E$8/2))))</f>
        <v>5.1671353515703951</v>
      </c>
      <c r="F89" s="136">
        <f>(PI()*E$12*D89^2*(1-(D89/(1.5*E$8))))</f>
        <v>0.43575207262023935</v>
      </c>
      <c r="G89" s="57">
        <f t="shared" si="1"/>
        <v>5.6028874241906346</v>
      </c>
      <c r="H89" s="117">
        <f t="shared" si="2"/>
        <v>5602.8874241906342</v>
      </c>
      <c r="I89" s="115">
        <f t="shared" si="3"/>
        <v>4986.5698075296641</v>
      </c>
      <c r="J89" s="118">
        <f t="shared" si="4"/>
        <v>5.5977169984000001</v>
      </c>
      <c r="K89" s="102">
        <f t="shared" si="5"/>
        <v>5597.7169984000002</v>
      </c>
      <c r="L89" s="103">
        <f t="shared" si="6"/>
        <v>4981.9681285759998</v>
      </c>
      <c r="N89" s="167"/>
      <c r="O89" s="45">
        <v>0.62</v>
      </c>
      <c r="P89" s="153">
        <f t="shared" si="12"/>
        <v>5.087396</v>
      </c>
      <c r="Q89" s="148">
        <f t="shared" si="7"/>
        <v>5087.3959999999997</v>
      </c>
      <c r="R89" s="148">
        <f t="shared" si="8"/>
        <v>4527.78244</v>
      </c>
      <c r="S89" s="173"/>
      <c r="T89" s="45">
        <f t="shared" si="13"/>
        <v>0.62000000000000033</v>
      </c>
      <c r="U89" s="46">
        <f t="shared" si="9"/>
        <v>4986.5698075296641</v>
      </c>
      <c r="V89" s="164">
        <f t="shared" si="10"/>
        <v>4527.78244</v>
      </c>
      <c r="W89" s="47">
        <f t="shared" si="11"/>
        <v>0.90799539859305678</v>
      </c>
      <c r="X89" s="167"/>
      <c r="Y89" s="48"/>
      <c r="AA89" s="2"/>
      <c r="AB89" s="2"/>
      <c r="AC89" s="59"/>
      <c r="AD89" s="62"/>
      <c r="AE89" s="62"/>
      <c r="AF89" s="62"/>
      <c r="AG89" s="62"/>
      <c r="AH89" s="62"/>
      <c r="AI89" s="2"/>
      <c r="AJ89" s="2"/>
      <c r="AK89" s="2"/>
    </row>
    <row r="90" spans="1:37" ht="16.5" thickTop="1" thickBot="1" x14ac:dyDescent="0.3">
      <c r="A90" s="51"/>
      <c r="B90" s="51"/>
      <c r="C90">
        <f t="shared" si="0"/>
        <v>5.0199644119410296</v>
      </c>
      <c r="D90" s="45">
        <v>0.63</v>
      </c>
      <c r="E90" s="129">
        <f xml:space="preserve"> E$10*(E$8/2)^2*(ACOS(1-D90/(E$8/2)) - (1-D90/(E$8/2))*SIN(ACOS(1-D90/(E$8/2))))</f>
        <v>5.2841730652010837</v>
      </c>
      <c r="F90" s="136">
        <f>(PI()*E$12*D90^2*(1-(D90/(1.5*E$8))))</f>
        <v>0.44832194317682866</v>
      </c>
      <c r="G90" s="57">
        <f t="shared" si="1"/>
        <v>5.7324950083779127</v>
      </c>
      <c r="H90" s="117">
        <f t="shared" si="2"/>
        <v>5732.4950083779131</v>
      </c>
      <c r="I90" s="115">
        <f t="shared" si="3"/>
        <v>5101.920557456343</v>
      </c>
      <c r="J90" s="118">
        <f t="shared" si="4"/>
        <v>5.7263583616</v>
      </c>
      <c r="K90" s="102">
        <f t="shared" si="5"/>
        <v>5726.3583615999996</v>
      </c>
      <c r="L90" s="103">
        <f t="shared" si="6"/>
        <v>5096.4589418239993</v>
      </c>
      <c r="N90" s="167"/>
      <c r="O90" s="45">
        <v>0.63</v>
      </c>
      <c r="P90" s="153">
        <f t="shared" si="12"/>
        <v>5.1996330000000004</v>
      </c>
      <c r="Q90" s="148">
        <f t="shared" si="7"/>
        <v>5199.6330000000007</v>
      </c>
      <c r="R90" s="148">
        <f t="shared" si="8"/>
        <v>4627.6733700000004</v>
      </c>
      <c r="S90" s="173"/>
      <c r="T90" s="45">
        <f t="shared" si="13"/>
        <v>0.63000000000000034</v>
      </c>
      <c r="U90" s="46">
        <f t="shared" si="9"/>
        <v>5101.920557456343</v>
      </c>
      <c r="V90" s="164">
        <f t="shared" si="10"/>
        <v>4627.6733700000004</v>
      </c>
      <c r="W90" s="47">
        <f t="shared" si="11"/>
        <v>0.9070453602490457</v>
      </c>
      <c r="X90" s="167"/>
      <c r="Y90" s="48"/>
      <c r="AA90" s="2"/>
      <c r="AB90" s="2"/>
      <c r="AC90" s="2"/>
      <c r="AD90" s="79"/>
      <c r="AE90" s="63"/>
      <c r="AF90" s="79"/>
      <c r="AG90" s="61"/>
      <c r="AH90" s="61"/>
      <c r="AI90" s="2"/>
      <c r="AJ90" s="2"/>
      <c r="AK90" s="2"/>
    </row>
    <row r="91" spans="1:37" ht="16.5" thickTop="1" thickBot="1" x14ac:dyDescent="0.3">
      <c r="A91" s="51"/>
      <c r="B91" s="51"/>
      <c r="C91">
        <f t="shared" si="0"/>
        <v>5.1316987430057468</v>
      </c>
      <c r="D91" s="45">
        <v>0.64</v>
      </c>
      <c r="E91" s="129">
        <f xml:space="preserve"> E$10*(E$8/2)^2*(ACOS(1-D91/(E$8/2)) - (1-D91/(E$8/2))*SIN(ACOS(1-D91/(E$8/2))))</f>
        <v>5.4017881505323651</v>
      </c>
      <c r="F91" s="136">
        <f>(PI()*E$12*D91^2*(1-(D91/(1.5*E$8))))</f>
        <v>0.46101613777946049</v>
      </c>
      <c r="G91" s="57">
        <f t="shared" si="1"/>
        <v>5.8628042883118257</v>
      </c>
      <c r="H91" s="117">
        <f t="shared" si="2"/>
        <v>5862.804288311826</v>
      </c>
      <c r="I91" s="115">
        <f t="shared" si="3"/>
        <v>5217.8958165975255</v>
      </c>
      <c r="J91" s="118">
        <f t="shared" si="4"/>
        <v>5.8557935232</v>
      </c>
      <c r="K91" s="102">
        <f t="shared" si="5"/>
        <v>5855.7935232</v>
      </c>
      <c r="L91" s="103">
        <f t="shared" si="6"/>
        <v>5211.6562356479999</v>
      </c>
      <c r="N91" s="167"/>
      <c r="O91" s="45">
        <v>0.64</v>
      </c>
      <c r="P91" s="153">
        <f t="shared" si="12"/>
        <v>5.3124800000000008</v>
      </c>
      <c r="Q91" s="148">
        <f t="shared" si="7"/>
        <v>5312.4800000000005</v>
      </c>
      <c r="R91" s="148">
        <f t="shared" si="8"/>
        <v>4728.1072000000004</v>
      </c>
      <c r="S91" s="173"/>
      <c r="T91" s="45">
        <f t="shared" si="13"/>
        <v>0.64000000000000035</v>
      </c>
      <c r="U91" s="46">
        <f t="shared" si="9"/>
        <v>5217.8958165975255</v>
      </c>
      <c r="V91" s="164">
        <f t="shared" si="10"/>
        <v>4728.1072000000004</v>
      </c>
      <c r="W91" s="47">
        <f t="shared" si="11"/>
        <v>0.90613292526087552</v>
      </c>
      <c r="X91" s="167"/>
      <c r="Y91" s="48"/>
      <c r="AA91" s="2"/>
      <c r="AB91" s="2"/>
      <c r="AC91" s="59"/>
      <c r="AD91" s="62"/>
      <c r="AE91" s="62"/>
      <c r="AF91" s="62"/>
      <c r="AG91" s="62"/>
      <c r="AH91" s="62"/>
      <c r="AI91" s="2"/>
      <c r="AJ91" s="2"/>
      <c r="AK91" s="2"/>
    </row>
    <row r="92" spans="1:37" ht="16.5" thickTop="1" thickBot="1" x14ac:dyDescent="0.3">
      <c r="A92" s="51"/>
      <c r="B92" s="51"/>
      <c r="C92">
        <f t="shared" ref="C92:C155" si="14">E92-(E92*5)/100</f>
        <v>5.2439683037811076</v>
      </c>
      <c r="D92" s="45">
        <v>0.65</v>
      </c>
      <c r="E92" s="129">
        <f xml:space="preserve"> E$10*(E$8/2)^2*(ACOS(1-D92/(E$8/2)) - (1-D92/(E$8/2))*SIN(ACOS(1-D92/(E$8/2))))</f>
        <v>5.5199666355590606</v>
      </c>
      <c r="F92" s="136">
        <f>(PI()*E$12*D92^2*(1-(D92/(1.5*E$8))))</f>
        <v>0.47383223767237542</v>
      </c>
      <c r="G92" s="57">
        <f t="shared" ref="G92:G155" si="15">F92+E92</f>
        <v>5.9937988732314365</v>
      </c>
      <c r="H92" s="117">
        <f t="shared" ref="H92:H155" si="16">G92*1000</f>
        <v>5993.7988732314361</v>
      </c>
      <c r="I92" s="115">
        <f t="shared" ref="I92:I155" si="17">H92*$D$17</f>
        <v>5334.4809971759778</v>
      </c>
      <c r="J92" s="118">
        <f t="shared" ref="J92:J155" si="18">-2.5472*(D92)^3+8.7832*(D92)^2+4.8702*(D92)-0.191</f>
        <v>5.9860072000000004</v>
      </c>
      <c r="K92" s="102">
        <f t="shared" ref="K92:K155" si="19">J92*1000</f>
        <v>5986.0072</v>
      </c>
      <c r="L92" s="103">
        <f t="shared" ref="L92:L155" si="20">K92*$D$17</f>
        <v>5327.5464080000002</v>
      </c>
      <c r="N92" s="167"/>
      <c r="O92" s="45">
        <v>0.65</v>
      </c>
      <c r="P92" s="153">
        <f t="shared" si="12"/>
        <v>5.4259250000000012</v>
      </c>
      <c r="Q92" s="148">
        <f t="shared" ref="Q92:Q155" si="21">P92*1000</f>
        <v>5425.9250000000011</v>
      </c>
      <c r="R92" s="148">
        <f t="shared" ref="R92:R155" si="22">Q92*$D$17</f>
        <v>4829.0732500000013</v>
      </c>
      <c r="S92" s="173"/>
      <c r="T92" s="45">
        <f t="shared" si="13"/>
        <v>0.65000000000000036</v>
      </c>
      <c r="U92" s="46">
        <f t="shared" ref="U92:U155" si="23">I92</f>
        <v>5334.4809971759778</v>
      </c>
      <c r="V92" s="164">
        <f t="shared" ref="V92:V155" si="24">R92</f>
        <v>4829.0732500000013</v>
      </c>
      <c r="W92" s="47">
        <f t="shared" ref="W92:W155" si="25">V92/U92</f>
        <v>0.90525643498523389</v>
      </c>
      <c r="X92" s="167"/>
      <c r="Y92" s="48"/>
      <c r="AA92" s="2"/>
      <c r="AB92" s="2"/>
      <c r="AC92" s="59"/>
      <c r="AD92" s="66"/>
      <c r="AE92" s="66"/>
      <c r="AF92" s="66"/>
      <c r="AG92" s="66"/>
      <c r="AH92" s="66"/>
      <c r="AI92" s="2"/>
      <c r="AJ92" s="2"/>
      <c r="AK92" s="2"/>
    </row>
    <row r="93" spans="1:37" ht="16.5" thickTop="1" thickBot="1" x14ac:dyDescent="0.3">
      <c r="A93" s="51"/>
      <c r="B93" s="51"/>
      <c r="C93">
        <f t="shared" si="14"/>
        <v>5.3567600098297303</v>
      </c>
      <c r="D93" s="45">
        <v>0.66</v>
      </c>
      <c r="E93" s="129">
        <f xml:space="preserve"> E$10*(E$8/2)^2*(ACOS(1-D93/(E$8/2)) - (1-D93/(E$8/2))*SIN(ACOS(1-D93/(E$8/2))))</f>
        <v>5.6386947471891897</v>
      </c>
      <c r="F93" s="136">
        <f>(PI()*E$12*D93^2*(1-(D93/(1.5*E$8))))</f>
        <v>0.48676782409981362</v>
      </c>
      <c r="G93" s="57">
        <f t="shared" si="15"/>
        <v>6.1254625712890034</v>
      </c>
      <c r="H93" s="117">
        <f t="shared" si="16"/>
        <v>6125.4625712890038</v>
      </c>
      <c r="I93" s="115">
        <f t="shared" si="17"/>
        <v>5451.6616884472132</v>
      </c>
      <c r="J93" s="118">
        <f t="shared" si="18"/>
        <v>6.1169841088000005</v>
      </c>
      <c r="K93" s="102">
        <f t="shared" si="19"/>
        <v>6116.9841088000003</v>
      </c>
      <c r="L93" s="103">
        <f t="shared" si="20"/>
        <v>5444.1158568320006</v>
      </c>
      <c r="N93" s="167"/>
      <c r="O93" s="45">
        <v>0.66</v>
      </c>
      <c r="P93" s="153">
        <f t="shared" ref="P93:P156" si="26">-2*(O93)^3+6.83*(O93)^2+5.03*(O93)-0.18</f>
        <v>5.539956000000001</v>
      </c>
      <c r="Q93" s="148">
        <f t="shared" si="21"/>
        <v>5539.956000000001</v>
      </c>
      <c r="R93" s="148">
        <f t="shared" si="22"/>
        <v>4930.560840000001</v>
      </c>
      <c r="S93" s="173"/>
      <c r="T93" s="45">
        <f t="shared" ref="T93:T156" si="27">T92+0.01</f>
        <v>0.66000000000000036</v>
      </c>
      <c r="U93" s="46">
        <f t="shared" si="23"/>
        <v>5451.6616884472132</v>
      </c>
      <c r="V93" s="164">
        <f t="shared" si="24"/>
        <v>4930.560840000001</v>
      </c>
      <c r="W93" s="47">
        <f t="shared" si="25"/>
        <v>0.9044143092093383</v>
      </c>
      <c r="X93" s="167"/>
      <c r="Y93" s="48"/>
      <c r="AA93" s="2"/>
      <c r="AB93" s="2"/>
      <c r="AC93" s="2"/>
      <c r="AD93" s="2"/>
      <c r="AE93" s="2"/>
      <c r="AF93" s="171"/>
      <c r="AG93" s="2"/>
      <c r="AH93" s="2"/>
      <c r="AI93" s="2"/>
      <c r="AJ93" s="2"/>
      <c r="AK93" s="2"/>
    </row>
    <row r="94" spans="1:37" ht="16.5" thickTop="1" thickBot="1" x14ac:dyDescent="0.3">
      <c r="A94" s="51"/>
      <c r="B94" s="51"/>
      <c r="C94">
        <f t="shared" si="14"/>
        <v>5.4700609576207313</v>
      </c>
      <c r="D94" s="45">
        <v>0.67</v>
      </c>
      <c r="E94" s="129">
        <f xml:space="preserve"> E$10*(E$8/2)^2*(ACOS(1-D94/(E$8/2)) - (1-D94/(E$8/2))*SIN(ACOS(1-D94/(E$8/2))))</f>
        <v>5.7579589027586646</v>
      </c>
      <c r="F94" s="136">
        <f>(PI()*E$12*D94^2*(1-(D94/(1.5*E$8))))</f>
        <v>0.49982047830601556</v>
      </c>
      <c r="G94" s="57">
        <f t="shared" si="15"/>
        <v>6.2577793810646805</v>
      </c>
      <c r="H94" s="117">
        <f t="shared" si="16"/>
        <v>6257.7793810646808</v>
      </c>
      <c r="I94" s="115">
        <f t="shared" si="17"/>
        <v>5569.4236491475658</v>
      </c>
      <c r="J94" s="118">
        <f t="shared" si="18"/>
        <v>6.2487089664000015</v>
      </c>
      <c r="K94" s="102">
        <f t="shared" si="19"/>
        <v>6248.7089664000014</v>
      </c>
      <c r="L94" s="103">
        <f t="shared" si="20"/>
        <v>5561.350980096001</v>
      </c>
      <c r="N94" s="167"/>
      <c r="O94" s="45">
        <v>0.67</v>
      </c>
      <c r="P94" s="153">
        <f t="shared" si="26"/>
        <v>5.6545610000000011</v>
      </c>
      <c r="Q94" s="148">
        <f t="shared" si="21"/>
        <v>5654.5610000000015</v>
      </c>
      <c r="R94" s="148">
        <f t="shared" si="22"/>
        <v>5032.5592900000011</v>
      </c>
      <c r="S94" s="173"/>
      <c r="T94" s="45">
        <f t="shared" si="27"/>
        <v>0.67000000000000037</v>
      </c>
      <c r="U94" s="46">
        <f t="shared" si="23"/>
        <v>5569.4236491475658</v>
      </c>
      <c r="V94" s="164">
        <f t="shared" si="24"/>
        <v>5032.5592900000011</v>
      </c>
      <c r="W94" s="47">
        <f t="shared" si="25"/>
        <v>0.90360504192750091</v>
      </c>
      <c r="X94" s="167"/>
      <c r="Y94" s="48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6.5" thickTop="1" thickBot="1" x14ac:dyDescent="0.3">
      <c r="A95" s="51"/>
      <c r="B95" s="51"/>
      <c r="C95">
        <f t="shared" si="14"/>
        <v>5.5838584168602852</v>
      </c>
      <c r="D95" s="45">
        <v>0.68</v>
      </c>
      <c r="E95" s="129">
        <f xml:space="preserve"> E$10*(E$8/2)^2*(ACOS(1-D95/(E$8/2)) - (1-D95/(E$8/2))*SIN(ACOS(1-D95/(E$8/2))))</f>
        <v>5.8777457019581947</v>
      </c>
      <c r="F95" s="136">
        <f>(PI()*E$12*D95^2*(1-(D95/(1.5*E$8))))</f>
        <v>0.51298778153522173</v>
      </c>
      <c r="G95" s="57">
        <f t="shared" si="15"/>
        <v>6.3907334834934169</v>
      </c>
      <c r="H95" s="117">
        <f t="shared" si="16"/>
        <v>6390.7334834934172</v>
      </c>
      <c r="I95" s="115">
        <f t="shared" si="17"/>
        <v>5687.7528003091411</v>
      </c>
      <c r="J95" s="118">
        <f t="shared" si="18"/>
        <v>6.3811664896000009</v>
      </c>
      <c r="K95" s="102">
        <f t="shared" si="19"/>
        <v>6381.1664896000011</v>
      </c>
      <c r="L95" s="103">
        <f t="shared" si="20"/>
        <v>5679.2381757440007</v>
      </c>
      <c r="N95" s="167"/>
      <c r="O95" s="45">
        <v>0.68</v>
      </c>
      <c r="P95" s="153">
        <f t="shared" si="26"/>
        <v>5.7697280000000006</v>
      </c>
      <c r="Q95" s="148">
        <f t="shared" si="21"/>
        <v>5769.728000000001</v>
      </c>
      <c r="R95" s="148">
        <f t="shared" si="22"/>
        <v>5135.0579200000011</v>
      </c>
      <c r="S95" s="173"/>
      <c r="T95" s="45">
        <f t="shared" si="27"/>
        <v>0.68000000000000038</v>
      </c>
      <c r="U95" s="46">
        <f t="shared" si="23"/>
        <v>5687.7528003091411</v>
      </c>
      <c r="V95" s="164">
        <f t="shared" si="24"/>
        <v>5135.0579200000011</v>
      </c>
      <c r="W95" s="47">
        <f t="shared" si="25"/>
        <v>0.90282719736358796</v>
      </c>
      <c r="X95" s="167"/>
      <c r="Y95" s="48"/>
      <c r="AA95" s="2"/>
      <c r="AB95" s="2"/>
      <c r="AC95" s="2"/>
      <c r="AE95" s="2"/>
      <c r="AF95" s="2"/>
      <c r="AG95" s="2"/>
      <c r="AH95" s="2"/>
      <c r="AI95" s="2"/>
      <c r="AJ95" s="2"/>
      <c r="AK95" s="2"/>
    </row>
    <row r="96" spans="1:37" ht="16.5" thickTop="1" thickBot="1" x14ac:dyDescent="0.3">
      <c r="A96" s="51"/>
      <c r="B96" s="51"/>
      <c r="C96">
        <f t="shared" si="14"/>
        <v>5.6981398231874598</v>
      </c>
      <c r="D96" s="45">
        <v>0.69</v>
      </c>
      <c r="E96" s="129">
        <f xml:space="preserve"> E$10*(E$8/2)^2*(ACOS(1-D96/(E$8/2)) - (1-D96/(E$8/2))*SIN(ACOS(1-D96/(E$8/2))))</f>
        <v>5.9980419191446943</v>
      </c>
      <c r="F96" s="136">
        <f>(PI()*E$12*D96^2*(1-(D96/(1.5*E$8))))</f>
        <v>0.52626731503167234</v>
      </c>
      <c r="G96" s="57">
        <f t="shared" si="15"/>
        <v>6.5243092341763669</v>
      </c>
      <c r="H96" s="117">
        <f t="shared" si="16"/>
        <v>6524.3092341763668</v>
      </c>
      <c r="I96" s="115">
        <f t="shared" si="17"/>
        <v>5806.6352184169664</v>
      </c>
      <c r="J96" s="118">
        <f t="shared" si="18"/>
        <v>6.5143413951999998</v>
      </c>
      <c r="K96" s="102">
        <f t="shared" si="19"/>
        <v>6514.3413952000001</v>
      </c>
      <c r="L96" s="103">
        <f t="shared" si="20"/>
        <v>5797.7638417280004</v>
      </c>
      <c r="N96" s="167"/>
      <c r="O96" s="45">
        <v>0.69</v>
      </c>
      <c r="P96" s="153">
        <f t="shared" si="26"/>
        <v>5.8854449999999998</v>
      </c>
      <c r="Q96" s="148">
        <f t="shared" si="21"/>
        <v>5885.4449999999997</v>
      </c>
      <c r="R96" s="148">
        <f t="shared" si="22"/>
        <v>5238.0460499999999</v>
      </c>
      <c r="S96" s="173"/>
      <c r="T96" s="45">
        <f t="shared" si="27"/>
        <v>0.69000000000000039</v>
      </c>
      <c r="U96" s="46">
        <f t="shared" si="23"/>
        <v>5806.6352184169664</v>
      </c>
      <c r="V96" s="164">
        <f t="shared" si="24"/>
        <v>5238.0460499999999</v>
      </c>
      <c r="W96" s="47">
        <f t="shared" si="25"/>
        <v>0.9020794062259041</v>
      </c>
      <c r="X96" s="167"/>
      <c r="Y96" s="48"/>
      <c r="AA96" s="2"/>
      <c r="AB96" s="2"/>
      <c r="AC96" s="2"/>
      <c r="AE96" s="2"/>
      <c r="AF96" s="2"/>
      <c r="AG96" s="2"/>
      <c r="AH96" s="2"/>
      <c r="AI96" s="2"/>
      <c r="AJ96" s="2"/>
      <c r="AK96" s="2"/>
    </row>
    <row r="97" spans="1:37" ht="16.5" thickTop="1" thickBot="1" x14ac:dyDescent="0.3">
      <c r="A97" s="51"/>
      <c r="B97" s="51"/>
      <c r="C97">
        <f t="shared" si="14"/>
        <v>5.8128927712110059</v>
      </c>
      <c r="D97" s="45">
        <v>0.7</v>
      </c>
      <c r="E97" s="129">
        <f xml:space="preserve"> E$10*(E$8/2)^2*(ACOS(1-D97/(E$8/2)) - (1-D97/(E$8/2))*SIN(ACOS(1-D97/(E$8/2))))</f>
        <v>6.1188344960115852</v>
      </c>
      <c r="F97" s="136">
        <f>(PI()*E$12*D97^2*(1-(D97/(1.5*E$8))))</f>
        <v>0.53965666003960822</v>
      </c>
      <c r="G97" s="57">
        <f t="shared" si="15"/>
        <v>6.658491156051193</v>
      </c>
      <c r="H97" s="117">
        <f t="shared" si="16"/>
        <v>6658.4911560511928</v>
      </c>
      <c r="I97" s="115">
        <f t="shared" si="17"/>
        <v>5926.0571288855617</v>
      </c>
      <c r="J97" s="118">
        <f t="shared" si="18"/>
        <v>6.6482184000000002</v>
      </c>
      <c r="K97" s="102">
        <f t="shared" si="19"/>
        <v>6648.2183999999997</v>
      </c>
      <c r="L97" s="103">
        <f t="shared" si="20"/>
        <v>5916.9143759999997</v>
      </c>
      <c r="N97" s="167"/>
      <c r="O97" s="45">
        <v>0.7</v>
      </c>
      <c r="P97" s="153">
        <f t="shared" si="26"/>
        <v>6.0016999999999996</v>
      </c>
      <c r="Q97" s="148">
        <f t="shared" si="21"/>
        <v>6001.7</v>
      </c>
      <c r="R97" s="148">
        <f t="shared" si="22"/>
        <v>5341.5129999999999</v>
      </c>
      <c r="S97" s="173"/>
      <c r="T97" s="45">
        <f t="shared" si="27"/>
        <v>0.7000000000000004</v>
      </c>
      <c r="U97" s="46">
        <f t="shared" si="23"/>
        <v>5926.0571288855617</v>
      </c>
      <c r="V97" s="164">
        <f t="shared" si="24"/>
        <v>5341.5129999999999</v>
      </c>
      <c r="W97" s="47">
        <f t="shared" si="25"/>
        <v>0.90136036218140714</v>
      </c>
      <c r="X97" s="167"/>
      <c r="Y97" s="48"/>
      <c r="AA97" s="2"/>
      <c r="AB97" s="2"/>
      <c r="AC97" s="73"/>
      <c r="AD97" s="73"/>
      <c r="AE97" s="73"/>
      <c r="AF97" s="171"/>
      <c r="AG97" s="2"/>
      <c r="AH97" s="2"/>
      <c r="AI97" s="2"/>
      <c r="AJ97" s="2"/>
      <c r="AK97" s="2"/>
    </row>
    <row r="98" spans="1:37" ht="16.5" thickTop="1" thickBot="1" x14ac:dyDescent="0.3">
      <c r="A98" s="51"/>
      <c r="B98" s="51"/>
      <c r="C98">
        <f t="shared" si="14"/>
        <v>5.9281050078647688</v>
      </c>
      <c r="D98" s="45">
        <v>0.71</v>
      </c>
      <c r="E98" s="129">
        <f xml:space="preserve"> E$10*(E$8/2)^2*(ACOS(1-D98/(E$8/2)) - (1-D98/(E$8/2))*SIN(ACOS(1-D98/(E$8/2))))</f>
        <v>6.2401105345944936</v>
      </c>
      <c r="F98" s="136">
        <f>(PI()*E$12*D98^2*(1-(D98/(1.5*E$8))))</f>
        <v>0.55315339780326966</v>
      </c>
      <c r="G98" s="57">
        <f t="shared" si="15"/>
        <v>6.793263932397763</v>
      </c>
      <c r="H98" s="117">
        <f t="shared" si="16"/>
        <v>6793.2639323977628</v>
      </c>
      <c r="I98" s="115">
        <f t="shared" si="17"/>
        <v>6046.0048998340089</v>
      </c>
      <c r="J98" s="118">
        <f t="shared" si="18"/>
        <v>6.7827822207999997</v>
      </c>
      <c r="K98" s="102">
        <f t="shared" si="19"/>
        <v>6782.7822207999998</v>
      </c>
      <c r="L98" s="103">
        <f t="shared" si="20"/>
        <v>6036.676176512</v>
      </c>
      <c r="N98" s="167"/>
      <c r="O98" s="45">
        <v>0.71</v>
      </c>
      <c r="P98" s="153">
        <f t="shared" si="26"/>
        <v>6.1184810000000001</v>
      </c>
      <c r="Q98" s="148">
        <f t="shared" si="21"/>
        <v>6118.4809999999998</v>
      </c>
      <c r="R98" s="148">
        <f t="shared" si="22"/>
        <v>5445.4480899999999</v>
      </c>
      <c r="S98" s="173"/>
      <c r="T98" s="45">
        <f t="shared" si="27"/>
        <v>0.71000000000000041</v>
      </c>
      <c r="U98" s="46">
        <f t="shared" si="23"/>
        <v>6046.0048998340089</v>
      </c>
      <c r="V98" s="164">
        <f t="shared" si="24"/>
        <v>5445.4480899999999</v>
      </c>
      <c r="W98" s="47">
        <f t="shared" si="25"/>
        <v>0.90066881853660141</v>
      </c>
      <c r="X98" s="167"/>
      <c r="Y98" s="48"/>
      <c r="AA98" s="2"/>
      <c r="AB98" s="74"/>
      <c r="AC98" s="73"/>
      <c r="AD98" s="73"/>
      <c r="AE98" s="73"/>
      <c r="AF98" s="78"/>
      <c r="AG98" s="2"/>
      <c r="AH98" s="2"/>
      <c r="AI98" s="2"/>
      <c r="AJ98" s="2"/>
      <c r="AK98" s="2"/>
    </row>
    <row r="99" spans="1:37" ht="16.5" thickTop="1" thickBot="1" x14ac:dyDescent="0.3">
      <c r="A99" s="51"/>
      <c r="B99" s="51"/>
      <c r="C99">
        <f t="shared" si="14"/>
        <v>6.0437644260609673</v>
      </c>
      <c r="D99" s="45">
        <v>0.72</v>
      </c>
      <c r="E99" s="129">
        <f xml:space="preserve"> E$10*(E$8/2)^2*(ACOS(1-D99/(E$8/2)) - (1-D99/(E$8/2))*SIN(ACOS(1-D99/(E$8/2))))</f>
        <v>6.3618572905904918</v>
      </c>
      <c r="F99" s="136">
        <f>(PI()*E$12*D99^2*(1-(D99/(1.5*E$8))))</f>
        <v>0.56675510956689668</v>
      </c>
      <c r="G99" s="57">
        <f t="shared" si="15"/>
        <v>6.9286124001573883</v>
      </c>
      <c r="H99" s="117">
        <f t="shared" si="16"/>
        <v>6928.612400157388</v>
      </c>
      <c r="I99" s="115">
        <f t="shared" si="17"/>
        <v>6166.4650361400754</v>
      </c>
      <c r="J99" s="118">
        <f t="shared" si="18"/>
        <v>6.9180175743999994</v>
      </c>
      <c r="K99" s="102">
        <f t="shared" si="19"/>
        <v>6918.0175743999998</v>
      </c>
      <c r="L99" s="103">
        <f t="shared" si="20"/>
        <v>6157.0356412159999</v>
      </c>
      <c r="N99" s="167"/>
      <c r="O99" s="45">
        <v>0.72</v>
      </c>
      <c r="P99" s="153">
        <f t="shared" si="26"/>
        <v>6.2357759999999995</v>
      </c>
      <c r="Q99" s="148">
        <f t="shared" si="21"/>
        <v>6235.7759999999998</v>
      </c>
      <c r="R99" s="148">
        <f t="shared" si="22"/>
        <v>5549.8406400000003</v>
      </c>
      <c r="S99" s="173"/>
      <c r="T99" s="45">
        <f t="shared" si="27"/>
        <v>0.72000000000000042</v>
      </c>
      <c r="U99" s="46">
        <f t="shared" si="23"/>
        <v>6166.4650361400754</v>
      </c>
      <c r="V99" s="164">
        <f t="shared" si="24"/>
        <v>5549.8406400000003</v>
      </c>
      <c r="W99" s="47">
        <f t="shared" si="25"/>
        <v>0.90000358511299472</v>
      </c>
      <c r="X99" s="167"/>
      <c r="Y99" s="48"/>
      <c r="AA99" s="2"/>
      <c r="AB99" s="2"/>
      <c r="AC99" s="2"/>
      <c r="AD99" s="2"/>
      <c r="AE99" s="58"/>
      <c r="AF99" s="2"/>
      <c r="AG99" s="58"/>
      <c r="AH99" s="2"/>
      <c r="AI99" s="2"/>
      <c r="AJ99" s="2"/>
      <c r="AK99" s="2"/>
    </row>
    <row r="100" spans="1:37" ht="16.5" thickTop="1" thickBot="1" x14ac:dyDescent="0.3">
      <c r="A100" s="51"/>
      <c r="B100" s="51"/>
      <c r="C100">
        <f t="shared" si="14"/>
        <v>6.1598590586222617</v>
      </c>
      <c r="D100" s="45">
        <v>0.73</v>
      </c>
      <c r="E100" s="129">
        <f xml:space="preserve"> E$10*(E$8/2)^2*(ACOS(1-D100/(E$8/2)) - (1-D100/(E$8/2))*SIN(ACOS(1-D100/(E$8/2))))</f>
        <v>6.4840621669708023</v>
      </c>
      <c r="F100" s="136">
        <f>(PI()*E$12*D100^2*(1-(D100/(1.5*E$8))))</f>
        <v>0.58045937657473012</v>
      </c>
      <c r="G100" s="57">
        <f t="shared" si="15"/>
        <v>7.0645215435455322</v>
      </c>
      <c r="H100" s="117">
        <f t="shared" si="16"/>
        <v>7064.521543545532</v>
      </c>
      <c r="I100" s="115">
        <f t="shared" si="17"/>
        <v>6287.424173755524</v>
      </c>
      <c r="J100" s="118">
        <f t="shared" si="18"/>
        <v>7.0539091775999996</v>
      </c>
      <c r="K100" s="102">
        <f t="shared" si="19"/>
        <v>7053.9091775999996</v>
      </c>
      <c r="L100" s="103">
        <f t="shared" si="20"/>
        <v>6277.9791680640001</v>
      </c>
      <c r="N100" s="167"/>
      <c r="O100" s="45">
        <v>0.73</v>
      </c>
      <c r="P100" s="153">
        <f t="shared" si="26"/>
        <v>6.3535729999999999</v>
      </c>
      <c r="Q100" s="148">
        <f t="shared" si="21"/>
        <v>6353.5730000000003</v>
      </c>
      <c r="R100" s="148">
        <f t="shared" si="22"/>
        <v>5654.6799700000001</v>
      </c>
      <c r="S100" s="173"/>
      <c r="T100" s="45">
        <f t="shared" si="27"/>
        <v>0.73000000000000043</v>
      </c>
      <c r="U100" s="46">
        <f t="shared" si="23"/>
        <v>6287.424173755524</v>
      </c>
      <c r="V100" s="164">
        <f t="shared" si="24"/>
        <v>5654.6799700000001</v>
      </c>
      <c r="W100" s="47">
        <f t="shared" si="25"/>
        <v>0.89936352530553365</v>
      </c>
      <c r="X100" s="167"/>
      <c r="Y100" s="48"/>
      <c r="AA100" s="2"/>
      <c r="AB100" s="2"/>
      <c r="AC100" s="74"/>
      <c r="AD100" s="74"/>
      <c r="AE100" s="58"/>
      <c r="AF100" s="74"/>
      <c r="AG100" s="58"/>
      <c r="AH100" s="2"/>
      <c r="AI100" s="2"/>
      <c r="AJ100" s="2"/>
      <c r="AK100" s="2"/>
    </row>
    <row r="101" spans="1:37" ht="16.5" thickTop="1" thickBot="1" x14ac:dyDescent="0.3">
      <c r="A101" s="51"/>
      <c r="B101" s="51"/>
      <c r="C101">
        <f t="shared" si="14"/>
        <v>6.2763770724748387</v>
      </c>
      <c r="D101" s="45">
        <v>0.74</v>
      </c>
      <c r="E101" s="129">
        <f xml:space="preserve"> E$10*(E$8/2)^2*(ACOS(1-D101/(E$8/2)) - (1-D101/(E$8/2))*SIN(ACOS(1-D101/(E$8/2))))</f>
        <v>6.606712707868251</v>
      </c>
      <c r="F101" s="136">
        <f>(PI()*E$12*D101^2*(1-(D101/(1.5*E$8))))</f>
        <v>0.59426378007101022</v>
      </c>
      <c r="G101" s="57">
        <f t="shared" si="15"/>
        <v>7.2009764879392613</v>
      </c>
      <c r="H101" s="117">
        <f t="shared" si="16"/>
        <v>7200.9764879392615</v>
      </c>
      <c r="I101" s="115">
        <f t="shared" si="17"/>
        <v>6408.8690742659428</v>
      </c>
      <c r="J101" s="118">
        <f t="shared" si="18"/>
        <v>7.1904417472000004</v>
      </c>
      <c r="K101" s="102">
        <f t="shared" si="19"/>
        <v>7190.4417472000005</v>
      </c>
      <c r="L101" s="103">
        <f t="shared" si="20"/>
        <v>6399.4931550080009</v>
      </c>
      <c r="N101" s="167"/>
      <c r="O101" s="45">
        <v>0.74</v>
      </c>
      <c r="P101" s="153">
        <f t="shared" si="26"/>
        <v>6.4718599999999995</v>
      </c>
      <c r="Q101" s="148">
        <f t="shared" si="21"/>
        <v>6471.86</v>
      </c>
      <c r="R101" s="148">
        <f t="shared" si="22"/>
        <v>5759.9553999999998</v>
      </c>
      <c r="S101" s="173"/>
      <c r="T101" s="45">
        <f t="shared" si="27"/>
        <v>0.74000000000000044</v>
      </c>
      <c r="U101" s="46">
        <f t="shared" si="23"/>
        <v>6408.8690742659428</v>
      </c>
      <c r="V101" s="164">
        <f t="shared" si="24"/>
        <v>5759.9553999999998</v>
      </c>
      <c r="W101" s="47">
        <f t="shared" si="25"/>
        <v>0.8987475533130207</v>
      </c>
      <c r="X101" s="167"/>
      <c r="Y101" s="48"/>
      <c r="AA101" s="2"/>
      <c r="AB101" s="2"/>
      <c r="AC101" s="171"/>
      <c r="AD101" s="61"/>
      <c r="AE101" s="80"/>
      <c r="AF101" s="61"/>
      <c r="AG101" s="61"/>
      <c r="AH101" s="2"/>
      <c r="AI101" s="2"/>
      <c r="AJ101" s="2"/>
      <c r="AK101" s="2"/>
    </row>
    <row r="102" spans="1:37" ht="16.5" thickTop="1" thickBot="1" x14ac:dyDescent="0.3">
      <c r="A102" s="51"/>
      <c r="B102" s="51"/>
      <c r="C102">
        <f t="shared" si="14"/>
        <v>6.3933067630860982</v>
      </c>
      <c r="D102" s="45">
        <v>0.75</v>
      </c>
      <c r="E102" s="129">
        <f xml:space="preserve"> E$10*(E$8/2)^2*(ACOS(1-D102/(E$8/2)) - (1-D102/(E$8/2))*SIN(ACOS(1-D102/(E$8/2))))</f>
        <v>6.7297965927222085</v>
      </c>
      <c r="F102" s="136">
        <f>(PI()*E$12*D102^2*(1-(D102/(1.5*E$8))))</f>
        <v>0.60816590129997772</v>
      </c>
      <c r="G102" s="57">
        <f t="shared" si="15"/>
        <v>7.3379624940221859</v>
      </c>
      <c r="H102" s="117">
        <f t="shared" si="16"/>
        <v>7337.9624940221856</v>
      </c>
      <c r="I102" s="115">
        <f t="shared" si="17"/>
        <v>6530.7866196797449</v>
      </c>
      <c r="J102" s="118">
        <f t="shared" si="18"/>
        <v>7.3275999999999994</v>
      </c>
      <c r="K102" s="102">
        <f t="shared" si="19"/>
        <v>7327.5999999999995</v>
      </c>
      <c r="L102" s="103">
        <f t="shared" si="20"/>
        <v>6521.5639999999994</v>
      </c>
      <c r="N102" s="167"/>
      <c r="O102" s="45">
        <v>0.75</v>
      </c>
      <c r="P102" s="153">
        <f t="shared" si="26"/>
        <v>6.5906250000000002</v>
      </c>
      <c r="Q102" s="148">
        <f t="shared" si="21"/>
        <v>6590.625</v>
      </c>
      <c r="R102" s="148">
        <f t="shared" si="22"/>
        <v>5865.65625</v>
      </c>
      <c r="S102" s="173"/>
      <c r="T102" s="45">
        <f t="shared" si="27"/>
        <v>0.75000000000000044</v>
      </c>
      <c r="U102" s="46">
        <f t="shared" si="23"/>
        <v>6530.7866196797449</v>
      </c>
      <c r="V102" s="164">
        <f t="shared" si="24"/>
        <v>5865.65625</v>
      </c>
      <c r="W102" s="47">
        <f t="shared" si="25"/>
        <v>0.89815463153007413</v>
      </c>
      <c r="X102" s="167"/>
      <c r="Y102" s="48"/>
      <c r="AA102" s="2"/>
      <c r="AB102" s="2"/>
      <c r="AC102" s="171"/>
      <c r="AD102" s="61"/>
      <c r="AE102" s="80"/>
      <c r="AF102" s="61"/>
      <c r="AG102" s="61"/>
      <c r="AH102" s="2"/>
      <c r="AI102" s="2"/>
      <c r="AJ102" s="2"/>
      <c r="AK102" s="2"/>
    </row>
    <row r="103" spans="1:37" ht="16.5" thickTop="1" thickBot="1" x14ac:dyDescent="0.3">
      <c r="A103" s="51"/>
      <c r="B103" s="51"/>
      <c r="C103">
        <f t="shared" si="14"/>
        <v>6.5106365491316973</v>
      </c>
      <c r="D103" s="45">
        <v>0.76</v>
      </c>
      <c r="E103" s="129">
        <f xml:space="preserve"> E$10*(E$8/2)^2*(ACOS(1-D103/(E$8/2)) - (1-D103/(E$8/2))*SIN(ACOS(1-D103/(E$8/2))))</f>
        <v>6.8533016306649444</v>
      </c>
      <c r="F103" s="136">
        <f>(PI()*E$12*D103^2*(1-(D103/(1.5*E$8))))</f>
        <v>0.62216332150587239</v>
      </c>
      <c r="G103" s="57">
        <f t="shared" si="15"/>
        <v>7.4754649521708165</v>
      </c>
      <c r="H103" s="117">
        <f t="shared" si="16"/>
        <v>7475.4649521708161</v>
      </c>
      <c r="I103" s="115">
        <f t="shared" si="17"/>
        <v>6653.1638074320263</v>
      </c>
      <c r="J103" s="118">
        <f t="shared" si="18"/>
        <v>7.4653686528000014</v>
      </c>
      <c r="K103" s="102">
        <f t="shared" si="19"/>
        <v>7465.3686528000017</v>
      </c>
      <c r="L103" s="103">
        <f t="shared" si="20"/>
        <v>6644.1781009920014</v>
      </c>
      <c r="N103" s="167"/>
      <c r="O103" s="45">
        <v>0.76</v>
      </c>
      <c r="P103" s="153">
        <f t="shared" si="26"/>
        <v>6.7098560000000003</v>
      </c>
      <c r="Q103" s="148">
        <f t="shared" si="21"/>
        <v>6709.8560000000007</v>
      </c>
      <c r="R103" s="148">
        <f t="shared" si="22"/>
        <v>5971.7718400000003</v>
      </c>
      <c r="S103" s="173"/>
      <c r="T103" s="45">
        <f t="shared" si="27"/>
        <v>0.76000000000000045</v>
      </c>
      <c r="U103" s="46">
        <f t="shared" si="23"/>
        <v>6653.1638074320263</v>
      </c>
      <c r="V103" s="164">
        <f t="shared" si="24"/>
        <v>5971.7718400000003</v>
      </c>
      <c r="W103" s="47">
        <f t="shared" si="25"/>
        <v>0.89758376809077423</v>
      </c>
      <c r="X103" s="167"/>
      <c r="Y103" s="48"/>
      <c r="AA103" s="2"/>
      <c r="AB103" s="2"/>
      <c r="AC103" s="59"/>
      <c r="AD103" s="62"/>
      <c r="AE103" s="62"/>
      <c r="AF103" s="62"/>
      <c r="AG103" s="62"/>
      <c r="AH103" s="2"/>
      <c r="AI103" s="2"/>
      <c r="AJ103" s="2"/>
      <c r="AK103" s="2"/>
    </row>
    <row r="104" spans="1:37" ht="16.5" thickTop="1" thickBot="1" x14ac:dyDescent="0.3">
      <c r="A104" s="51"/>
      <c r="B104" s="51"/>
      <c r="C104">
        <f t="shared" si="14"/>
        <v>6.6283549673777227</v>
      </c>
      <c r="D104" s="45">
        <v>0.77</v>
      </c>
      <c r="E104" s="129">
        <f xml:space="preserve"> E$10*(E$8/2)^2*(ACOS(1-D104/(E$8/2)) - (1-D104/(E$8/2))*SIN(ACOS(1-D104/(E$8/2))))</f>
        <v>6.9772157551344449</v>
      </c>
      <c r="F104" s="136">
        <f>(PI()*E$12*D104^2*(1-(D104/(1.5*E$8))))</f>
        <v>0.63625362193293522</v>
      </c>
      <c r="G104" s="57">
        <f t="shared" si="15"/>
        <v>7.6134693770673803</v>
      </c>
      <c r="H104" s="117">
        <f t="shared" si="16"/>
        <v>7613.4693770673803</v>
      </c>
      <c r="I104" s="115">
        <f t="shared" si="17"/>
        <v>6775.9877455899687</v>
      </c>
      <c r="J104" s="118">
        <f t="shared" si="18"/>
        <v>7.6037324223999994</v>
      </c>
      <c r="K104" s="102">
        <f t="shared" si="19"/>
        <v>7603.7324223999995</v>
      </c>
      <c r="L104" s="103">
        <f t="shared" si="20"/>
        <v>6767.3218559359993</v>
      </c>
      <c r="N104" s="167"/>
      <c r="O104" s="45">
        <v>0.77</v>
      </c>
      <c r="P104" s="153">
        <f t="shared" si="26"/>
        <v>6.8295410000000007</v>
      </c>
      <c r="Q104" s="148">
        <f t="shared" si="21"/>
        <v>6829.5410000000011</v>
      </c>
      <c r="R104" s="148">
        <f t="shared" si="22"/>
        <v>6078.2914900000014</v>
      </c>
      <c r="S104" s="173"/>
      <c r="T104" s="45">
        <f t="shared" si="27"/>
        <v>0.77000000000000046</v>
      </c>
      <c r="U104" s="46">
        <f t="shared" si="23"/>
        <v>6775.9877455899687</v>
      </c>
      <c r="V104" s="164">
        <f t="shared" si="24"/>
        <v>6078.2914900000014</v>
      </c>
      <c r="W104" s="47">
        <f t="shared" si="25"/>
        <v>0.89703401455469711</v>
      </c>
      <c r="X104" s="167"/>
      <c r="Y104" s="48"/>
      <c r="AA104" s="2"/>
      <c r="AB104" s="2"/>
      <c r="AC104" s="2"/>
      <c r="AD104" s="79"/>
      <c r="AE104" s="63"/>
      <c r="AF104" s="61"/>
      <c r="AG104" s="61"/>
      <c r="AH104" s="2"/>
      <c r="AI104" s="2"/>
      <c r="AJ104" s="2"/>
      <c r="AK104" s="2"/>
    </row>
    <row r="105" spans="1:37" ht="16.5" thickTop="1" thickBot="1" x14ac:dyDescent="0.3">
      <c r="A105" s="51"/>
      <c r="B105" s="51"/>
      <c r="C105">
        <f t="shared" si="14"/>
        <v>6.7464506677648419</v>
      </c>
      <c r="D105" s="45">
        <v>0.78</v>
      </c>
      <c r="E105" s="129">
        <f xml:space="preserve"> E$10*(E$8/2)^2*(ACOS(1-D105/(E$8/2)) - (1-D105/(E$8/2))*SIN(ACOS(1-D105/(E$8/2))))</f>
        <v>7.1015270186998336</v>
      </c>
      <c r="F105" s="136">
        <f>(PI()*E$12*D105^2*(1-(D105/(1.5*E$8))))</f>
        <v>0.65043438382540653</v>
      </c>
      <c r="G105" s="57">
        <f t="shared" si="15"/>
        <v>7.7519614025252404</v>
      </c>
      <c r="H105" s="117">
        <f t="shared" si="16"/>
        <v>7751.9614025252404</v>
      </c>
      <c r="I105" s="115">
        <f t="shared" si="17"/>
        <v>6899.2456482474645</v>
      </c>
      <c r="J105" s="118">
        <f t="shared" si="18"/>
        <v>7.7426760256000007</v>
      </c>
      <c r="K105" s="102">
        <f t="shared" si="19"/>
        <v>7742.6760256000007</v>
      </c>
      <c r="L105" s="103">
        <f t="shared" si="20"/>
        <v>6890.9816627840009</v>
      </c>
      <c r="N105" s="167"/>
      <c r="O105" s="45">
        <v>0.78</v>
      </c>
      <c r="P105" s="153">
        <f t="shared" si="26"/>
        <v>6.9496680000000008</v>
      </c>
      <c r="Q105" s="148">
        <f t="shared" si="21"/>
        <v>6949.6680000000006</v>
      </c>
      <c r="R105" s="148">
        <f t="shared" si="22"/>
        <v>6185.2045200000002</v>
      </c>
      <c r="S105" s="173"/>
      <c r="T105" s="45">
        <f t="shared" si="27"/>
        <v>0.78000000000000047</v>
      </c>
      <c r="U105" s="46">
        <f t="shared" si="23"/>
        <v>6899.2456482474645</v>
      </c>
      <c r="V105" s="164">
        <f t="shared" si="24"/>
        <v>6185.2045200000002</v>
      </c>
      <c r="W105" s="47">
        <f t="shared" si="25"/>
        <v>0.89650446372657511</v>
      </c>
      <c r="X105" s="167"/>
      <c r="Y105" s="48"/>
      <c r="AA105" s="2"/>
      <c r="AB105" s="2"/>
      <c r="AC105" s="59"/>
      <c r="AD105" s="62"/>
      <c r="AE105" s="62"/>
      <c r="AF105" s="62"/>
      <c r="AG105" s="62"/>
      <c r="AH105" s="2"/>
      <c r="AI105" s="2"/>
      <c r="AJ105" s="2"/>
      <c r="AK105" s="2"/>
    </row>
    <row r="106" spans="1:37" ht="16.5" thickTop="1" thickBot="1" x14ac:dyDescent="0.3">
      <c r="A106" s="51"/>
      <c r="B106" s="51"/>
      <c r="C106">
        <f t="shared" si="14"/>
        <v>6.8649124086820823</v>
      </c>
      <c r="D106" s="45">
        <v>0.79</v>
      </c>
      <c r="E106" s="129">
        <f xml:space="preserve"> E$10*(E$8/2)^2*(ACOS(1-D106/(E$8/2)) - (1-D106/(E$8/2))*SIN(ACOS(1-D106/(E$8/2))))</f>
        <v>7.2262235880864027</v>
      </c>
      <c r="F106" s="136">
        <f>(PI()*E$12*D106^2*(1-(D106/(1.5*E$8))))</f>
        <v>0.66470318842752651</v>
      </c>
      <c r="G106" s="57">
        <f t="shared" si="15"/>
        <v>7.890926776513929</v>
      </c>
      <c r="H106" s="117">
        <f t="shared" si="16"/>
        <v>7890.9267765139293</v>
      </c>
      <c r="I106" s="115">
        <f t="shared" si="17"/>
        <v>7022.9248310973971</v>
      </c>
      <c r="J106" s="118">
        <f t="shared" si="18"/>
        <v>7.882184179200002</v>
      </c>
      <c r="K106" s="102">
        <f t="shared" si="19"/>
        <v>7882.1841792000023</v>
      </c>
      <c r="L106" s="103">
        <f t="shared" si="20"/>
        <v>7015.1439194880022</v>
      </c>
      <c r="N106" s="167"/>
      <c r="O106" s="45">
        <v>0.79</v>
      </c>
      <c r="P106" s="153">
        <f t="shared" si="26"/>
        <v>7.0702250000000006</v>
      </c>
      <c r="Q106" s="148">
        <f t="shared" si="21"/>
        <v>7070.2250000000004</v>
      </c>
      <c r="R106" s="148">
        <f t="shared" si="22"/>
        <v>6292.5002500000001</v>
      </c>
      <c r="S106" s="173"/>
      <c r="T106" s="45">
        <f t="shared" si="27"/>
        <v>0.79000000000000048</v>
      </c>
      <c r="U106" s="46">
        <f t="shared" si="23"/>
        <v>7022.9248310973971</v>
      </c>
      <c r="V106" s="164">
        <f t="shared" si="24"/>
        <v>6292.5002500000001</v>
      </c>
      <c r="W106" s="47">
        <f t="shared" si="25"/>
        <v>0.89599424760135704</v>
      </c>
      <c r="X106" s="167"/>
      <c r="Y106" s="48"/>
      <c r="AA106" s="2"/>
      <c r="AB106" s="2"/>
      <c r="AC106" s="59"/>
      <c r="AD106" s="66"/>
      <c r="AE106" s="66"/>
      <c r="AF106" s="66"/>
      <c r="AG106" s="66"/>
      <c r="AH106" s="2"/>
      <c r="AI106" s="2"/>
      <c r="AJ106" s="2"/>
      <c r="AK106" s="2"/>
    </row>
    <row r="107" spans="1:37" ht="16.5" thickTop="1" thickBot="1" x14ac:dyDescent="0.3">
      <c r="A107" s="51"/>
      <c r="B107" s="51"/>
      <c r="C107">
        <f t="shared" si="14"/>
        <v>6.9837290524187976</v>
      </c>
      <c r="D107" s="45">
        <v>0.8</v>
      </c>
      <c r="E107" s="129">
        <f xml:space="preserve"> E$10*(E$8/2)^2*(ACOS(1-D107/(E$8/2)) - (1-D107/(E$8/2))*SIN(ACOS(1-D107/(E$8/2))))</f>
        <v>7.3512937393882076</v>
      </c>
      <c r="F107" s="136">
        <f>(PI()*E$12*D107^2*(1-(D107/(1.5*E$8))))</f>
        <v>0.67905761698353562</v>
      </c>
      <c r="G107" s="57">
        <f t="shared" si="15"/>
        <v>8.0303513563717424</v>
      </c>
      <c r="H107" s="117">
        <f t="shared" si="16"/>
        <v>8030.3513563717424</v>
      </c>
      <c r="I107" s="115">
        <f t="shared" si="17"/>
        <v>7147.0127071708512</v>
      </c>
      <c r="J107" s="118">
        <f t="shared" si="18"/>
        <v>8.0222415999999992</v>
      </c>
      <c r="K107" s="102">
        <f t="shared" si="19"/>
        <v>8022.2415999999994</v>
      </c>
      <c r="L107" s="103">
        <f t="shared" si="20"/>
        <v>7139.7950239999991</v>
      </c>
      <c r="N107" s="167"/>
      <c r="O107" s="45">
        <v>0.8</v>
      </c>
      <c r="P107" s="153">
        <f t="shared" si="26"/>
        <v>7.1912000000000011</v>
      </c>
      <c r="Q107" s="148">
        <f t="shared" si="21"/>
        <v>7191.2000000000007</v>
      </c>
      <c r="R107" s="148">
        <f t="shared" si="22"/>
        <v>6400.1680000000006</v>
      </c>
      <c r="S107" s="173"/>
      <c r="T107" s="45">
        <f t="shared" si="27"/>
        <v>0.80000000000000049</v>
      </c>
      <c r="U107" s="46">
        <f t="shared" si="23"/>
        <v>7147.0127071708512</v>
      </c>
      <c r="V107" s="164">
        <f t="shared" si="24"/>
        <v>6400.1680000000006</v>
      </c>
      <c r="W107" s="47">
        <f t="shared" si="25"/>
        <v>0.89550253542693237</v>
      </c>
      <c r="X107" s="167"/>
      <c r="Y107" s="48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thickTop="1" thickBot="1" x14ac:dyDescent="0.3">
      <c r="A108" s="51"/>
      <c r="B108" s="51"/>
      <c r="C108">
        <f t="shared" si="14"/>
        <v>7.1028895607840798</v>
      </c>
      <c r="D108" s="45">
        <v>0.81</v>
      </c>
      <c r="E108" s="129">
        <f xml:space="preserve"> E$10*(E$8/2)^2*(ACOS(1-D108/(E$8/2)) - (1-D108/(E$8/2))*SIN(ACOS(1-D108/(E$8/2))))</f>
        <v>7.4767258534569265</v>
      </c>
      <c r="F108" s="136">
        <f>(PI()*E$12*D108^2*(1-(D108/(1.5*E$8))))</f>
        <v>0.69349525073767448</v>
      </c>
      <c r="G108" s="57">
        <f t="shared" si="15"/>
        <v>8.1702211041946011</v>
      </c>
      <c r="H108" s="117">
        <f t="shared" si="16"/>
        <v>8170.2211041946011</v>
      </c>
      <c r="I108" s="115">
        <f t="shared" si="17"/>
        <v>7271.4967827331948</v>
      </c>
      <c r="J108" s="118">
        <f t="shared" si="18"/>
        <v>8.1628330047999995</v>
      </c>
      <c r="K108" s="102">
        <f t="shared" si="19"/>
        <v>8162.8330047999998</v>
      </c>
      <c r="L108" s="103">
        <f t="shared" si="20"/>
        <v>7264.9213742720003</v>
      </c>
      <c r="N108" s="167"/>
      <c r="O108" s="45">
        <v>0.81</v>
      </c>
      <c r="P108" s="153">
        <f t="shared" si="26"/>
        <v>7.3125810000000016</v>
      </c>
      <c r="Q108" s="148">
        <f t="shared" si="21"/>
        <v>7312.5810000000019</v>
      </c>
      <c r="R108" s="148">
        <f t="shared" si="22"/>
        <v>6508.1970900000015</v>
      </c>
      <c r="S108" s="173"/>
      <c r="T108" s="45">
        <f t="shared" si="27"/>
        <v>0.8100000000000005</v>
      </c>
      <c r="U108" s="46">
        <f t="shared" si="23"/>
        <v>7271.4967827331948</v>
      </c>
      <c r="V108" s="164">
        <f t="shared" si="24"/>
        <v>6508.1970900000015</v>
      </c>
      <c r="W108" s="47">
        <f t="shared" si="25"/>
        <v>0.89502853187727249</v>
      </c>
      <c r="X108" s="167"/>
      <c r="Y108" s="4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thickTop="1" thickBot="1" x14ac:dyDescent="0.3">
      <c r="A109" s="51"/>
      <c r="B109" s="51"/>
      <c r="C109">
        <f t="shared" si="14"/>
        <v>7.2223829908836086</v>
      </c>
      <c r="D109" s="45">
        <v>0.82</v>
      </c>
      <c r="E109" s="129">
        <f xml:space="preserve"> E$10*(E$8/2)^2*(ACOS(1-D109/(E$8/2)) - (1-D109/(E$8/2))*SIN(ACOS(1-D109/(E$8/2))))</f>
        <v>7.6025084114564301</v>
      </c>
      <c r="F109" s="136">
        <f>(PI()*E$12*D109^2*(1-(D109/(1.5*E$8))))</f>
        <v>0.70801367093418321</v>
      </c>
      <c r="G109" s="57">
        <f t="shared" si="15"/>
        <v>8.3105220823906141</v>
      </c>
      <c r="H109" s="117">
        <f t="shared" si="16"/>
        <v>8310.5220823906147</v>
      </c>
      <c r="I109" s="115">
        <f t="shared" si="17"/>
        <v>7396.3646533276469</v>
      </c>
      <c r="J109" s="118">
        <f t="shared" si="18"/>
        <v>8.3039431103999988</v>
      </c>
      <c r="K109" s="102">
        <f t="shared" si="19"/>
        <v>8303.9431103999996</v>
      </c>
      <c r="L109" s="103">
        <f t="shared" si="20"/>
        <v>7390.509368256</v>
      </c>
      <c r="N109" s="167"/>
      <c r="O109" s="45">
        <v>0.82</v>
      </c>
      <c r="P109" s="153">
        <f t="shared" si="26"/>
        <v>7.4343559999999993</v>
      </c>
      <c r="Q109" s="148">
        <f t="shared" si="21"/>
        <v>7434.3559999999989</v>
      </c>
      <c r="R109" s="148">
        <f t="shared" si="22"/>
        <v>6616.5768399999988</v>
      </c>
      <c r="S109" s="173"/>
      <c r="T109" s="45">
        <f t="shared" si="27"/>
        <v>0.82000000000000051</v>
      </c>
      <c r="U109" s="46">
        <f t="shared" si="23"/>
        <v>7396.3646533276469</v>
      </c>
      <c r="V109" s="164">
        <f t="shared" si="24"/>
        <v>6616.5768399999988</v>
      </c>
      <c r="W109" s="47">
        <f t="shared" si="25"/>
        <v>0.89457147532919168</v>
      </c>
      <c r="X109" s="167"/>
      <c r="Y109" s="48"/>
      <c r="AA109" s="2"/>
      <c r="AB109" s="2"/>
      <c r="AC109" s="2"/>
      <c r="AE109" s="2"/>
      <c r="AF109" s="2"/>
      <c r="AG109" s="2"/>
      <c r="AH109" s="2"/>
      <c r="AI109" s="2"/>
      <c r="AJ109" s="2"/>
      <c r="AK109" s="2"/>
    </row>
    <row r="110" spans="1:37" ht="16.5" thickTop="1" thickBot="1" x14ac:dyDescent="0.3">
      <c r="A110" s="51"/>
      <c r="B110" s="51"/>
      <c r="C110">
        <f t="shared" si="14"/>
        <v>7.3421984910445275</v>
      </c>
      <c r="D110" s="45">
        <v>0.83</v>
      </c>
      <c r="E110" s="129">
        <f xml:space="preserve"> E$10*(E$8/2)^2*(ACOS(1-D110/(E$8/2)) - (1-D110/(E$8/2))*SIN(ACOS(1-D110/(E$8/2))))</f>
        <v>7.7286299905731868</v>
      </c>
      <c r="F110" s="136">
        <f>(PI()*E$12*D110^2*(1-(D110/(1.5*E$8))))</f>
        <v>0.72261045881730257</v>
      </c>
      <c r="G110" s="57">
        <f t="shared" si="15"/>
        <v>8.4512404493904896</v>
      </c>
      <c r="H110" s="117">
        <f t="shared" si="16"/>
        <v>8451.2404493904887</v>
      </c>
      <c r="I110" s="115">
        <f t="shared" si="17"/>
        <v>7521.6039999575351</v>
      </c>
      <c r="J110" s="118">
        <f t="shared" si="18"/>
        <v>8.445556633599999</v>
      </c>
      <c r="K110" s="102">
        <f t="shared" si="19"/>
        <v>8445.5566335999993</v>
      </c>
      <c r="L110" s="103">
        <f t="shared" si="20"/>
        <v>7516.5454039039996</v>
      </c>
      <c r="N110" s="167"/>
      <c r="O110" s="45">
        <v>0.83</v>
      </c>
      <c r="P110" s="153">
        <f t="shared" si="26"/>
        <v>7.5565129999999998</v>
      </c>
      <c r="Q110" s="148">
        <f t="shared" si="21"/>
        <v>7556.5129999999999</v>
      </c>
      <c r="R110" s="148">
        <f t="shared" si="22"/>
        <v>6725.2965700000004</v>
      </c>
      <c r="S110" s="173"/>
      <c r="T110" s="45">
        <f t="shared" si="27"/>
        <v>0.83000000000000052</v>
      </c>
      <c r="U110" s="46">
        <f t="shared" si="23"/>
        <v>7521.6039999575351</v>
      </c>
      <c r="V110" s="164">
        <f t="shared" si="24"/>
        <v>6725.2965700000004</v>
      </c>
      <c r="W110" s="47">
        <f t="shared" si="25"/>
        <v>0.89413063623636257</v>
      </c>
      <c r="X110" s="167"/>
      <c r="Y110" s="48"/>
      <c r="AA110" s="2"/>
      <c r="AB110" s="2"/>
      <c r="AC110" s="2"/>
      <c r="AE110" s="2"/>
      <c r="AF110" s="2"/>
      <c r="AG110" s="2"/>
      <c r="AH110" s="2"/>
      <c r="AI110" s="2"/>
      <c r="AJ110" s="2"/>
      <c r="AK110" s="2"/>
    </row>
    <row r="111" spans="1:37" ht="16.5" thickTop="1" thickBot="1" x14ac:dyDescent="0.3">
      <c r="A111" s="51"/>
      <c r="B111" s="51"/>
      <c r="C111">
        <f t="shared" si="14"/>
        <v>7.462325296879583</v>
      </c>
      <c r="D111" s="45">
        <v>0.84</v>
      </c>
      <c r="E111" s="129">
        <f xml:space="preserve"> E$10*(E$8/2)^2*(ACOS(1-D111/(E$8/2)) - (1-D111/(E$8/2))*SIN(ACOS(1-D111/(E$8/2))))</f>
        <v>7.8550792598732455</v>
      </c>
      <c r="F111" s="136">
        <f>(PI()*E$12*D111^2*(1-(D111/(1.5*E$8))))</f>
        <v>0.73728319563127265</v>
      </c>
      <c r="G111" s="57">
        <f t="shared" si="15"/>
        <v>8.5923624555045173</v>
      </c>
      <c r="H111" s="117">
        <f t="shared" si="16"/>
        <v>8592.3624555045171</v>
      </c>
      <c r="I111" s="115">
        <f t="shared" si="17"/>
        <v>7647.2025853990208</v>
      </c>
      <c r="J111" s="118">
        <f t="shared" si="18"/>
        <v>8.5876582911999986</v>
      </c>
      <c r="K111" s="102">
        <f t="shared" si="19"/>
        <v>8587.6582911999994</v>
      </c>
      <c r="L111" s="103">
        <f t="shared" si="20"/>
        <v>7643.0158791679996</v>
      </c>
      <c r="N111" s="167"/>
      <c r="O111" s="45">
        <v>0.84</v>
      </c>
      <c r="P111" s="153">
        <f t="shared" si="26"/>
        <v>7.6790399999999996</v>
      </c>
      <c r="Q111" s="148">
        <f t="shared" si="21"/>
        <v>7679.04</v>
      </c>
      <c r="R111" s="148">
        <f t="shared" si="22"/>
        <v>6834.3455999999996</v>
      </c>
      <c r="S111" s="173"/>
      <c r="T111" s="45">
        <f t="shared" si="27"/>
        <v>0.84000000000000052</v>
      </c>
      <c r="U111" s="46">
        <f t="shared" si="23"/>
        <v>7647.2025853990208</v>
      </c>
      <c r="V111" s="164">
        <f t="shared" si="24"/>
        <v>6834.3455999999996</v>
      </c>
      <c r="W111" s="47">
        <f t="shared" si="25"/>
        <v>0.89370531559461652</v>
      </c>
      <c r="X111" s="167"/>
      <c r="Y111" s="48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thickTop="1" thickBot="1" x14ac:dyDescent="0.3">
      <c r="A112" s="51"/>
      <c r="B112" s="51"/>
      <c r="C112">
        <f t="shared" si="14"/>
        <v>7.5827527274822399</v>
      </c>
      <c r="D112" s="45">
        <v>0.85</v>
      </c>
      <c r="E112" s="129">
        <f xml:space="preserve"> E$10*(E$8/2)^2*(ACOS(1-D112/(E$8/2)) - (1-D112/(E$8/2))*SIN(ACOS(1-D112/(E$8/2))))</f>
        <v>7.9818449762970944</v>
      </c>
      <c r="F112" s="136">
        <f>(PI()*E$12*D112^2*(1-(D112/(1.5*E$8))))</f>
        <v>0.75202946262033421</v>
      </c>
      <c r="G112" s="57">
        <f t="shared" si="15"/>
        <v>8.7338744389174288</v>
      </c>
      <c r="H112" s="117">
        <f t="shared" si="16"/>
        <v>8733.8744389174281</v>
      </c>
      <c r="I112" s="115">
        <f t="shared" si="17"/>
        <v>7773.148250636511</v>
      </c>
      <c r="J112" s="118">
        <f t="shared" si="18"/>
        <v>8.7302327999999978</v>
      </c>
      <c r="K112" s="102">
        <f t="shared" si="19"/>
        <v>8730.232799999998</v>
      </c>
      <c r="L112" s="103">
        <f t="shared" si="20"/>
        <v>7769.9071919999978</v>
      </c>
      <c r="N112" s="167"/>
      <c r="O112" s="45">
        <v>0.85</v>
      </c>
      <c r="P112" s="153">
        <f t="shared" si="26"/>
        <v>7.8019249999999998</v>
      </c>
      <c r="Q112" s="148">
        <f t="shared" si="21"/>
        <v>7801.9250000000002</v>
      </c>
      <c r="R112" s="148">
        <f t="shared" si="22"/>
        <v>6943.7132500000007</v>
      </c>
      <c r="S112" s="173"/>
      <c r="T112" s="45">
        <f t="shared" si="27"/>
        <v>0.85000000000000053</v>
      </c>
      <c r="U112" s="46">
        <f t="shared" si="23"/>
        <v>7773.148250636511</v>
      </c>
      <c r="V112" s="164">
        <f t="shared" si="24"/>
        <v>6943.7132500000007</v>
      </c>
      <c r="W112" s="47">
        <f t="shared" si="25"/>
        <v>0.89329484349297061</v>
      </c>
      <c r="X112" s="167"/>
      <c r="Y112" s="48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5" ht="16.5" thickTop="1" thickBot="1" x14ac:dyDescent="0.3">
      <c r="A113" s="51"/>
      <c r="B113" s="51"/>
      <c r="C113">
        <f t="shared" si="14"/>
        <v>7.7034701817450442</v>
      </c>
      <c r="D113" s="45">
        <v>0.86</v>
      </c>
      <c r="E113" s="129">
        <f xml:space="preserve"> E$10*(E$8/2)^2*(ACOS(1-D113/(E$8/2)) - (1-D113/(E$8/2))*SIN(ACOS(1-D113/(E$8/2))))</f>
        <v>8.108915980784257</v>
      </c>
      <c r="F113" s="136">
        <f>(PI()*E$12*D113^2*(1-(D113/(1.5*E$8))))</f>
        <v>0.76684684102872747</v>
      </c>
      <c r="G113" s="57">
        <f t="shared" si="15"/>
        <v>8.8757628218129838</v>
      </c>
      <c r="H113" s="117">
        <f t="shared" si="16"/>
        <v>8875.762821812983</v>
      </c>
      <c r="I113" s="115">
        <f t="shared" si="17"/>
        <v>7899.4289114135554</v>
      </c>
      <c r="J113" s="118">
        <f t="shared" si="18"/>
        <v>8.8732648767999986</v>
      </c>
      <c r="K113" s="102">
        <f t="shared" si="19"/>
        <v>8873.2648767999981</v>
      </c>
      <c r="L113" s="103">
        <f t="shared" si="20"/>
        <v>7897.2057403519984</v>
      </c>
      <c r="N113" s="167"/>
      <c r="O113" s="45">
        <v>0.86</v>
      </c>
      <c r="P113" s="153">
        <f t="shared" si="26"/>
        <v>7.9251560000000012</v>
      </c>
      <c r="Q113" s="148">
        <f t="shared" si="21"/>
        <v>7925.1560000000009</v>
      </c>
      <c r="R113" s="148">
        <f t="shared" si="22"/>
        <v>7053.3888400000005</v>
      </c>
      <c r="S113" s="173"/>
      <c r="T113" s="45">
        <f t="shared" si="27"/>
        <v>0.86000000000000054</v>
      </c>
      <c r="U113" s="46">
        <f t="shared" si="23"/>
        <v>7899.4289114135554</v>
      </c>
      <c r="V113" s="164">
        <f t="shared" si="24"/>
        <v>7053.3888400000005</v>
      </c>
      <c r="W113" s="47">
        <f t="shared" si="25"/>
        <v>0.8928985777451397</v>
      </c>
      <c r="X113" s="167"/>
      <c r="Y113" s="48"/>
      <c r="AC113" s="2"/>
      <c r="AD113" s="2"/>
      <c r="AE113" s="2"/>
      <c r="AF113" s="2"/>
      <c r="AG113" s="2"/>
      <c r="AH113" s="2"/>
      <c r="AI113" s="2"/>
    </row>
    <row r="114" spans="1:35" ht="16.5" thickTop="1" thickBot="1" x14ac:dyDescent="0.3">
      <c r="A114" s="51"/>
      <c r="B114" s="51"/>
      <c r="C114">
        <f t="shared" si="14"/>
        <v>7.8244671347939025</v>
      </c>
      <c r="D114" s="45">
        <v>0.87</v>
      </c>
      <c r="E114" s="129">
        <f xml:space="preserve"> E$10*(E$8/2)^2*(ACOS(1-D114/(E$8/2)) - (1-D114/(E$8/2))*SIN(ACOS(1-D114/(E$8/2))))</f>
        <v>8.236281194519897</v>
      </c>
      <c r="F114" s="136">
        <f>(PI()*E$12*D114^2*(1-(D114/(1.5*E$8))))</f>
        <v>0.78173291210069284</v>
      </c>
      <c r="G114" s="57">
        <f t="shared" si="15"/>
        <v>9.0180141066205906</v>
      </c>
      <c r="H114" s="117">
        <f t="shared" si="16"/>
        <v>9018.0141066205906</v>
      </c>
      <c r="I114" s="115">
        <f t="shared" si="17"/>
        <v>8026.0325548923256</v>
      </c>
      <c r="J114" s="118">
        <f t="shared" si="18"/>
        <v>9.0167392383999996</v>
      </c>
      <c r="K114" s="102">
        <f t="shared" si="19"/>
        <v>9016.7392383999995</v>
      </c>
      <c r="L114" s="103">
        <f t="shared" si="20"/>
        <v>8024.8979221760001</v>
      </c>
      <c r="N114" s="167"/>
      <c r="O114" s="45">
        <v>0.87</v>
      </c>
      <c r="P114" s="153">
        <f t="shared" si="26"/>
        <v>8.0487210000000005</v>
      </c>
      <c r="Q114" s="148">
        <f t="shared" si="21"/>
        <v>8048.7210000000005</v>
      </c>
      <c r="R114" s="148">
        <f t="shared" si="22"/>
        <v>7163.3616900000006</v>
      </c>
      <c r="S114" s="173"/>
      <c r="T114" s="45">
        <f t="shared" si="27"/>
        <v>0.87000000000000055</v>
      </c>
      <c r="U114" s="46">
        <f t="shared" si="23"/>
        <v>8026.0325548923256</v>
      </c>
      <c r="V114" s="164">
        <f t="shared" si="24"/>
        <v>7163.3616900000006</v>
      </c>
      <c r="W114" s="47">
        <f t="shared" si="25"/>
        <v>0.89251590259667235</v>
      </c>
      <c r="X114" s="167"/>
      <c r="Y114" s="48"/>
      <c r="AC114" s="2"/>
      <c r="AD114" s="2"/>
      <c r="AE114" s="2"/>
      <c r="AF114" s="171"/>
      <c r="AG114" s="2"/>
      <c r="AH114" s="58"/>
      <c r="AI114" s="58"/>
    </row>
    <row r="115" spans="1:35" ht="16.5" thickTop="1" thickBot="1" x14ac:dyDescent="0.3">
      <c r="A115" s="51"/>
      <c r="B115" s="51"/>
      <c r="C115">
        <f t="shared" si="14"/>
        <v>7.9457331345314479</v>
      </c>
      <c r="D115" s="45">
        <v>0.88</v>
      </c>
      <c r="E115" s="129">
        <f xml:space="preserve"> E$10*(E$8/2)^2*(ACOS(1-D115/(E$8/2)) - (1-D115/(E$8/2))*SIN(ACOS(1-D115/(E$8/2))))</f>
        <v>8.3639296152962608</v>
      </c>
      <c r="F115" s="136">
        <f>(PI()*E$12*D115^2*(1-(D115/(1.5*E$8))))</f>
        <v>0.79668525708047089</v>
      </c>
      <c r="G115" s="57">
        <f t="shared" si="15"/>
        <v>9.1606148723767316</v>
      </c>
      <c r="H115" s="117">
        <f t="shared" si="16"/>
        <v>9160.614872376731</v>
      </c>
      <c r="I115" s="115">
        <f t="shared" si="17"/>
        <v>8152.9472364152907</v>
      </c>
      <c r="J115" s="118">
        <f t="shared" si="18"/>
        <v>9.160640601599999</v>
      </c>
      <c r="K115" s="102">
        <f t="shared" si="19"/>
        <v>9160.6406015999983</v>
      </c>
      <c r="L115" s="103">
        <f t="shared" si="20"/>
        <v>8152.9701354239987</v>
      </c>
      <c r="N115" s="167"/>
      <c r="O115" s="45">
        <v>0.88</v>
      </c>
      <c r="P115" s="153">
        <f t="shared" si="26"/>
        <v>8.1726080000000003</v>
      </c>
      <c r="Q115" s="148">
        <f t="shared" si="21"/>
        <v>8172.6080000000002</v>
      </c>
      <c r="R115" s="148">
        <f t="shared" si="22"/>
        <v>7273.6211200000007</v>
      </c>
      <c r="S115" s="173"/>
      <c r="T115" s="45">
        <f t="shared" si="27"/>
        <v>0.88000000000000056</v>
      </c>
      <c r="U115" s="46">
        <f t="shared" si="23"/>
        <v>8152.9472364152907</v>
      </c>
      <c r="V115" s="164">
        <f t="shared" si="24"/>
        <v>7273.6211200000007</v>
      </c>
      <c r="W115" s="47">
        <f t="shared" si="25"/>
        <v>0.89214622750313366</v>
      </c>
      <c r="X115" s="167"/>
      <c r="Y115" s="48"/>
      <c r="AC115" s="59"/>
      <c r="AD115" s="59"/>
      <c r="AE115" s="59"/>
      <c r="AF115" s="60"/>
      <c r="AG115" s="59"/>
      <c r="AH115" s="58"/>
      <c r="AI115" s="58"/>
    </row>
    <row r="116" spans="1:35" ht="18.75" thickTop="1" thickBot="1" x14ac:dyDescent="0.3">
      <c r="A116" s="51"/>
      <c r="B116" s="51"/>
      <c r="C116">
        <f t="shared" si="14"/>
        <v>8.0672577982829523</v>
      </c>
      <c r="D116" s="45">
        <v>0.89</v>
      </c>
      <c r="E116" s="129">
        <f xml:space="preserve"> E$10*(E$8/2)^2*(ACOS(1-D116/(E$8/2)) - (1-D116/(E$8/2))*SIN(ACOS(1-D116/(E$8/2))))</f>
        <v>8.4918503139820558</v>
      </c>
      <c r="F116" s="136">
        <f>(PI()*E$12*D116^2*(1-(D116/(1.5*E$8))))</f>
        <v>0.8117014572123018</v>
      </c>
      <c r="G116" s="57">
        <f t="shared" si="15"/>
        <v>9.3035517711943569</v>
      </c>
      <c r="H116" s="117">
        <f t="shared" si="16"/>
        <v>9303.5517711943576</v>
      </c>
      <c r="I116" s="115">
        <f t="shared" si="17"/>
        <v>8280.1610763629778</v>
      </c>
      <c r="J116" s="118">
        <f t="shared" si="18"/>
        <v>9.304953683199999</v>
      </c>
      <c r="K116" s="102">
        <f t="shared" si="19"/>
        <v>9304.9536831999994</v>
      </c>
      <c r="L116" s="103">
        <f t="shared" si="20"/>
        <v>8281.4087780480004</v>
      </c>
      <c r="N116" s="167"/>
      <c r="O116" s="45">
        <v>0.89</v>
      </c>
      <c r="P116" s="153">
        <f t="shared" si="26"/>
        <v>8.2968049999999991</v>
      </c>
      <c r="Q116" s="148">
        <f t="shared" si="21"/>
        <v>8296.8049999999985</v>
      </c>
      <c r="R116" s="148">
        <f t="shared" si="22"/>
        <v>7384.1564499999986</v>
      </c>
      <c r="S116" s="173"/>
      <c r="T116" s="45">
        <f t="shared" si="27"/>
        <v>0.89000000000000057</v>
      </c>
      <c r="U116" s="46">
        <f t="shared" si="23"/>
        <v>8280.1610763629778</v>
      </c>
      <c r="V116" s="164">
        <f t="shared" si="24"/>
        <v>7384.1564499999986</v>
      </c>
      <c r="W116" s="47">
        <f t="shared" si="25"/>
        <v>0.89178898597507172</v>
      </c>
      <c r="X116" s="167"/>
      <c r="Y116" s="48"/>
      <c r="AC116" s="171"/>
      <c r="AD116" t="s">
        <v>80</v>
      </c>
      <c r="AE116" t="s">
        <v>81</v>
      </c>
      <c r="AF116" s="61"/>
      <c r="AG116" s="61"/>
      <c r="AI116" s="171"/>
    </row>
    <row r="117" spans="1:35" ht="16.5" thickTop="1" thickBot="1" x14ac:dyDescent="0.3">
      <c r="A117" s="51"/>
      <c r="B117" s="51"/>
      <c r="C117">
        <f t="shared" si="14"/>
        <v>8.1890308095387265</v>
      </c>
      <c r="D117" s="45">
        <v>0.9</v>
      </c>
      <c r="E117" s="129">
        <f xml:space="preserve"> E$10*(E$8/2)^2*(ACOS(1-D117/(E$8/2)) - (1-D117/(E$8/2))*SIN(ACOS(1-D117/(E$8/2))))</f>
        <v>8.6200324310933958</v>
      </c>
      <c r="F117" s="136">
        <f>(PI()*E$12*D117^2*(1-(D117/(1.5*E$8))))</f>
        <v>0.82677909374042602</v>
      </c>
      <c r="G117" s="57">
        <f t="shared" si="15"/>
        <v>9.4468115248338211</v>
      </c>
      <c r="H117" s="117">
        <f t="shared" si="16"/>
        <v>9446.8115248338217</v>
      </c>
      <c r="I117" s="115">
        <f t="shared" si="17"/>
        <v>8407.6622571021016</v>
      </c>
      <c r="J117" s="118">
        <f t="shared" si="18"/>
        <v>9.4496631999999998</v>
      </c>
      <c r="K117" s="102">
        <f t="shared" si="19"/>
        <v>9449.6631999999991</v>
      </c>
      <c r="L117" s="103">
        <f t="shared" si="20"/>
        <v>8410.2002479999992</v>
      </c>
      <c r="N117" s="167"/>
      <c r="O117" s="45">
        <v>0.9</v>
      </c>
      <c r="P117" s="153">
        <f t="shared" si="26"/>
        <v>8.4213000000000005</v>
      </c>
      <c r="Q117" s="148">
        <f t="shared" si="21"/>
        <v>8421.3000000000011</v>
      </c>
      <c r="R117" s="148">
        <f t="shared" si="22"/>
        <v>7494.9570000000012</v>
      </c>
      <c r="S117" s="173"/>
      <c r="T117" s="45">
        <f t="shared" si="27"/>
        <v>0.90000000000000058</v>
      </c>
      <c r="U117" s="46">
        <f t="shared" si="23"/>
        <v>8407.6622571021016</v>
      </c>
      <c r="V117" s="164">
        <f t="shared" si="24"/>
        <v>7494.9570000000012</v>
      </c>
      <c r="W117" s="47">
        <f t="shared" si="25"/>
        <v>0.89144363448577846</v>
      </c>
      <c r="X117" s="167"/>
      <c r="Y117" s="48"/>
      <c r="AC117" s="171"/>
      <c r="AD117">
        <f>(E$8/2)^2*E$7</f>
        <v>7.512144639999998</v>
      </c>
      <c r="AE117">
        <f>AD117*PI()</f>
        <v>23.600098413727935</v>
      </c>
      <c r="AF117" s="61"/>
      <c r="AG117" s="61"/>
      <c r="AI117" s="171"/>
    </row>
    <row r="118" spans="1:35" ht="16.5" thickTop="1" thickBot="1" x14ac:dyDescent="0.3">
      <c r="A118" s="51"/>
      <c r="B118" s="51"/>
      <c r="C118">
        <f t="shared" si="14"/>
        <v>8.3110419147871735</v>
      </c>
      <c r="D118" s="45">
        <v>0.91</v>
      </c>
      <c r="E118" s="129">
        <f xml:space="preserve"> E$10*(E$8/2)^2*(ACOS(1-D118/(E$8/2)) - (1-D118/(E$8/2))*SIN(ACOS(1-D118/(E$8/2))))</f>
        <v>8.7484651734601826</v>
      </c>
      <c r="F118" s="136">
        <f>(PI()*E$12*D118^2*(1-(D118/(1.5*E$8))))</f>
        <v>0.84191574790908419</v>
      </c>
      <c r="G118" s="57">
        <f t="shared" si="15"/>
        <v>9.5903809213692668</v>
      </c>
      <c r="H118" s="117">
        <f t="shared" si="16"/>
        <v>9590.3809213692675</v>
      </c>
      <c r="I118" s="115">
        <f t="shared" si="17"/>
        <v>8535.4390200186481</v>
      </c>
      <c r="J118" s="118">
        <f t="shared" si="18"/>
        <v>9.5947538687999998</v>
      </c>
      <c r="K118" s="102">
        <f t="shared" si="19"/>
        <v>9594.7538688000004</v>
      </c>
      <c r="L118" s="103">
        <f t="shared" si="20"/>
        <v>8539.3309432320002</v>
      </c>
      <c r="N118" s="167"/>
      <c r="O118" s="45">
        <v>0.91</v>
      </c>
      <c r="P118" s="153">
        <f t="shared" si="26"/>
        <v>8.5460810000000009</v>
      </c>
      <c r="Q118" s="148">
        <f t="shared" si="21"/>
        <v>8546.0810000000001</v>
      </c>
      <c r="R118" s="148">
        <f t="shared" si="22"/>
        <v>7606.0120900000002</v>
      </c>
      <c r="S118" s="173"/>
      <c r="T118" s="45">
        <f t="shared" si="27"/>
        <v>0.91000000000000059</v>
      </c>
      <c r="U118" s="46">
        <f t="shared" si="23"/>
        <v>8535.4390200186481</v>
      </c>
      <c r="V118" s="164">
        <f t="shared" si="24"/>
        <v>7606.0120900000002</v>
      </c>
      <c r="W118" s="47">
        <f t="shared" si="25"/>
        <v>0.89110965143810295</v>
      </c>
      <c r="X118" s="167"/>
      <c r="Y118" s="48"/>
      <c r="AC118" s="59"/>
      <c r="AD118" s="62"/>
      <c r="AE118" s="62"/>
      <c r="AF118" s="62"/>
      <c r="AG118" s="62"/>
      <c r="AH118" s="62"/>
      <c r="AI118" s="62"/>
    </row>
    <row r="119" spans="1:35" ht="16.5" thickTop="1" thickBot="1" x14ac:dyDescent="0.3">
      <c r="A119" s="51"/>
      <c r="B119" s="51"/>
      <c r="C119">
        <f t="shared" si="14"/>
        <v>8.4332809204330399</v>
      </c>
      <c r="D119" s="45">
        <v>0.92</v>
      </c>
      <c r="E119" s="129">
        <f xml:space="preserve"> E$10*(E$8/2)^2*(ACOS(1-D119/(E$8/2)) - (1-D119/(E$8/2))*SIN(ACOS(1-D119/(E$8/2))))</f>
        <v>8.8771378109821466</v>
      </c>
      <c r="F119" s="136">
        <f>(PI()*E$12*D119^2*(1-(D119/(1.5*E$8))))</f>
        <v>0.85710900096251641</v>
      </c>
      <c r="G119" s="57">
        <f t="shared" si="15"/>
        <v>9.7342468119446632</v>
      </c>
      <c r="H119" s="117">
        <f t="shared" si="16"/>
        <v>9734.2468119446639</v>
      </c>
      <c r="I119" s="115">
        <f t="shared" si="17"/>
        <v>8663.4796626307507</v>
      </c>
      <c r="J119" s="118">
        <f t="shared" si="18"/>
        <v>9.740210406400001</v>
      </c>
      <c r="K119" s="102">
        <f t="shared" si="19"/>
        <v>9740.2104064000014</v>
      </c>
      <c r="L119" s="103">
        <f t="shared" si="20"/>
        <v>8668.7872616960012</v>
      </c>
      <c r="N119" s="167"/>
      <c r="O119" s="45">
        <v>0.92</v>
      </c>
      <c r="P119" s="153">
        <f t="shared" si="26"/>
        <v>8.6711360000000006</v>
      </c>
      <c r="Q119" s="148">
        <f t="shared" si="21"/>
        <v>8671.1360000000004</v>
      </c>
      <c r="R119" s="148">
        <f t="shared" si="22"/>
        <v>7717.3110400000005</v>
      </c>
      <c r="S119" s="173"/>
      <c r="T119" s="45">
        <f t="shared" si="27"/>
        <v>0.9200000000000006</v>
      </c>
      <c r="U119" s="46">
        <f t="shared" si="23"/>
        <v>8663.4796626307507</v>
      </c>
      <c r="V119" s="164">
        <f t="shared" si="24"/>
        <v>7717.3110400000005</v>
      </c>
      <c r="W119" s="47">
        <f t="shared" si="25"/>
        <v>0.89078653618684245</v>
      </c>
      <c r="X119" s="167"/>
      <c r="Y119" s="48"/>
      <c r="AC119" s="171"/>
      <c r="AD119" s="63"/>
      <c r="AE119" s="63"/>
      <c r="AF119" s="61"/>
      <c r="AG119" s="61"/>
      <c r="AH119" s="61"/>
      <c r="AI119" s="171"/>
    </row>
    <row r="120" spans="1:35" ht="16.5" thickTop="1" thickBot="1" x14ac:dyDescent="0.3">
      <c r="A120" s="51"/>
      <c r="B120" s="51"/>
      <c r="C120">
        <f t="shared" si="14"/>
        <v>8.5557376897956434</v>
      </c>
      <c r="D120" s="45">
        <v>0.93</v>
      </c>
      <c r="E120" s="129">
        <f xml:space="preserve"> E$10*(E$8/2)^2*(ACOS(1-D120/(E$8/2)) - (1-D120/(E$8/2))*SIN(ACOS(1-D120/(E$8/2))))</f>
        <v>9.0060396734690986</v>
      </c>
      <c r="F120" s="136">
        <f>(PI()*E$12*D120^2*(1-(D120/(1.5*E$8))))</f>
        <v>0.87235643414496344</v>
      </c>
      <c r="G120" s="57">
        <f t="shared" si="15"/>
        <v>9.8783961076140621</v>
      </c>
      <c r="H120" s="117">
        <f t="shared" si="16"/>
        <v>9878.3961076140622</v>
      </c>
      <c r="I120" s="115">
        <f t="shared" si="17"/>
        <v>8791.7725357765157</v>
      </c>
      <c r="J120" s="118">
        <f t="shared" si="18"/>
        <v>9.8860175296000019</v>
      </c>
      <c r="K120" s="102">
        <f t="shared" si="19"/>
        <v>9886.0175296000016</v>
      </c>
      <c r="L120" s="103">
        <f t="shared" si="20"/>
        <v>8798.5556013440018</v>
      </c>
      <c r="N120" s="167"/>
      <c r="O120" s="45">
        <v>0.93</v>
      </c>
      <c r="P120" s="153">
        <f t="shared" si="26"/>
        <v>8.7964530000000014</v>
      </c>
      <c r="Q120" s="148">
        <f t="shared" si="21"/>
        <v>8796.4530000000013</v>
      </c>
      <c r="R120" s="148">
        <f t="shared" si="22"/>
        <v>7828.843170000001</v>
      </c>
      <c r="S120" s="173"/>
      <c r="T120" s="45">
        <f t="shared" si="27"/>
        <v>0.9300000000000006</v>
      </c>
      <c r="U120" s="46">
        <f t="shared" si="23"/>
        <v>8791.7725357765157</v>
      </c>
      <c r="V120" s="164">
        <f t="shared" si="24"/>
        <v>7828.843170000001</v>
      </c>
      <c r="W120" s="47">
        <f t="shared" si="25"/>
        <v>0.89047380811343224</v>
      </c>
      <c r="X120" s="167"/>
      <c r="Y120" s="48"/>
      <c r="AC120" s="64"/>
      <c r="AD120" s="64" t="s">
        <v>46</v>
      </c>
      <c r="AE120" s="64" t="s">
        <v>47</v>
      </c>
      <c r="AF120" s="64" t="s">
        <v>48</v>
      </c>
      <c r="AG120" s="64" t="s">
        <v>49</v>
      </c>
      <c r="AI120" s="62"/>
    </row>
    <row r="121" spans="1:35" ht="16.5" thickTop="1" thickBot="1" x14ac:dyDescent="0.3">
      <c r="A121" s="51"/>
      <c r="B121" s="51"/>
      <c r="C121">
        <f t="shared" si="14"/>
        <v>8.6784021401822002</v>
      </c>
      <c r="D121" s="45">
        <v>0.94</v>
      </c>
      <c r="E121" s="129">
        <f xml:space="preserve"> E$10*(E$8/2)^2*(ACOS(1-D121/(E$8/2)) - (1-D121/(E$8/2))*SIN(ACOS(1-D121/(E$8/2))))</f>
        <v>9.1351601475602102</v>
      </c>
      <c r="F121" s="136">
        <f>(PI()*E$12*D121^2*(1-(D121/(1.5*E$8))))</f>
        <v>0.88765562870066539</v>
      </c>
      <c r="G121" s="57">
        <f t="shared" si="15"/>
        <v>10.022815776260876</v>
      </c>
      <c r="H121" s="117">
        <f t="shared" si="16"/>
        <v>10022.815776260875</v>
      </c>
      <c r="I121" s="115">
        <f t="shared" si="17"/>
        <v>8920.3060408721794</v>
      </c>
      <c r="J121" s="118">
        <f t="shared" si="18"/>
        <v>10.032159955199999</v>
      </c>
      <c r="K121" s="102">
        <f t="shared" si="19"/>
        <v>10032.159955199999</v>
      </c>
      <c r="L121" s="103">
        <f t="shared" si="20"/>
        <v>8928.6223601279999</v>
      </c>
      <c r="N121" s="167"/>
      <c r="O121" s="45">
        <v>0.94</v>
      </c>
      <c r="P121" s="153">
        <f t="shared" si="26"/>
        <v>8.9220199999999998</v>
      </c>
      <c r="Q121" s="148">
        <f t="shared" si="21"/>
        <v>8922.02</v>
      </c>
      <c r="R121" s="148">
        <f t="shared" si="22"/>
        <v>7940.5978000000005</v>
      </c>
      <c r="S121" s="173"/>
      <c r="T121" s="45">
        <f t="shared" si="27"/>
        <v>0.94000000000000061</v>
      </c>
      <c r="U121" s="46">
        <f t="shared" si="23"/>
        <v>8920.3060408721794</v>
      </c>
      <c r="V121" s="164">
        <f t="shared" si="24"/>
        <v>7940.5978000000005</v>
      </c>
      <c r="W121" s="47">
        <f t="shared" si="25"/>
        <v>0.89017100574988928</v>
      </c>
      <c r="X121" s="167"/>
      <c r="Y121" s="48"/>
      <c r="AC121" s="64">
        <v>1</v>
      </c>
      <c r="AD121" s="65" t="s">
        <v>50</v>
      </c>
      <c r="AE121" s="64" t="s">
        <v>44</v>
      </c>
      <c r="AF121" s="65" t="s">
        <v>36</v>
      </c>
      <c r="AG121" s="64" t="s">
        <v>79</v>
      </c>
      <c r="AI121" s="66"/>
    </row>
    <row r="122" spans="1:35" ht="16.5" thickTop="1" thickBot="1" x14ac:dyDescent="0.3">
      <c r="A122" s="51"/>
      <c r="B122" s="51"/>
      <c r="C122">
        <f t="shared" si="14"/>
        <v>8.8012642400314753</v>
      </c>
      <c r="D122" s="45">
        <v>0.95</v>
      </c>
      <c r="E122" s="129">
        <f xml:space="preserve"> E$10*(E$8/2)^2*(ACOS(1-D122/(E$8/2)) - (1-D122/(E$8/2))*SIN(ACOS(1-D122/(E$8/2))))</f>
        <v>9.2644886737173433</v>
      </c>
      <c r="F122" s="136">
        <f>(PI()*E$12*D122^2*(1-(D122/(1.5*E$8))))</f>
        <v>0.90300416587386279</v>
      </c>
      <c r="G122" s="57">
        <f t="shared" si="15"/>
        <v>10.167492839591207</v>
      </c>
      <c r="H122" s="117">
        <f t="shared" si="16"/>
        <v>10167.492839591207</v>
      </c>
      <c r="I122" s="115">
        <f t="shared" si="17"/>
        <v>9049.0686272361745</v>
      </c>
      <c r="J122" s="118">
        <f t="shared" si="18"/>
        <v>10.1786224</v>
      </c>
      <c r="K122" s="102">
        <f t="shared" si="19"/>
        <v>10178.6224</v>
      </c>
      <c r="L122" s="103">
        <f t="shared" si="20"/>
        <v>9058.9739360000003</v>
      </c>
      <c r="N122" s="167"/>
      <c r="O122" s="45">
        <v>0.95</v>
      </c>
      <c r="P122" s="153">
        <f t="shared" si="26"/>
        <v>9.0478249999999996</v>
      </c>
      <c r="Q122" s="148">
        <f t="shared" si="21"/>
        <v>9047.8249999999989</v>
      </c>
      <c r="R122" s="148">
        <f t="shared" si="22"/>
        <v>8052.5642499999994</v>
      </c>
      <c r="S122" s="173"/>
      <c r="T122" s="45">
        <f t="shared" si="27"/>
        <v>0.95000000000000062</v>
      </c>
      <c r="U122" s="46">
        <f t="shared" si="23"/>
        <v>9049.0686272361745</v>
      </c>
      <c r="V122" s="164">
        <f t="shared" si="24"/>
        <v>8052.5642499999994</v>
      </c>
      <c r="W122" s="47">
        <f t="shared" si="25"/>
        <v>0.88987768594915229</v>
      </c>
      <c r="X122" s="167"/>
      <c r="Y122" s="48"/>
      <c r="AC122" s="64">
        <v>2</v>
      </c>
      <c r="AD122" s="64">
        <v>0.05</v>
      </c>
      <c r="AE122" s="64">
        <f>AD122*E$8</f>
        <v>0.1144</v>
      </c>
      <c r="AF122" s="165">
        <f xml:space="preserve"> ASIN(2*AD122 - 1) + PI()/2 + (2*AD122 - 1) * SQRT(2*AD122 *(2-2 * AD122))</f>
        <v>5.8725906877601985E-2</v>
      </c>
      <c r="AG122" s="166">
        <f t="shared" ref="AG122:AG141" si="28">AF122*AD$117</f>
        <v>0.44115750657971675</v>
      </c>
      <c r="AI122" s="66"/>
    </row>
    <row r="123" spans="1:35" ht="16.5" thickTop="1" thickBot="1" x14ac:dyDescent="0.3">
      <c r="A123" s="51"/>
      <c r="B123" s="51"/>
      <c r="C123">
        <f t="shared" si="14"/>
        <v>8.9243140061233746</v>
      </c>
      <c r="D123" s="45">
        <v>0.96</v>
      </c>
      <c r="E123" s="129">
        <f xml:space="preserve"> E$10*(E$8/2)^2*(ACOS(1-D123/(E$8/2)) - (1-D123/(E$8/2))*SIN(ACOS(1-D123/(E$8/2))))</f>
        <v>9.3940147432877623</v>
      </c>
      <c r="F123" s="136">
        <f>(PI()*E$12*D123^2*(1-(D123/(1.5*E$8))))</f>
        <v>0.91839962690879628</v>
      </c>
      <c r="G123" s="57">
        <f t="shared" si="15"/>
        <v>10.312414370196558</v>
      </c>
      <c r="H123" s="117">
        <f t="shared" si="16"/>
        <v>10312.414370196559</v>
      </c>
      <c r="I123" s="115">
        <f t="shared" si="17"/>
        <v>9178.0487894749367</v>
      </c>
      <c r="J123" s="118">
        <f t="shared" si="18"/>
        <v>10.325389580800001</v>
      </c>
      <c r="K123" s="102">
        <f t="shared" si="19"/>
        <v>10325.389580800002</v>
      </c>
      <c r="L123" s="103">
        <f t="shared" si="20"/>
        <v>9189.596726912001</v>
      </c>
      <c r="N123" s="167"/>
      <c r="O123" s="45">
        <v>0.96</v>
      </c>
      <c r="P123" s="153">
        <f t="shared" si="26"/>
        <v>9.1738560000000007</v>
      </c>
      <c r="Q123" s="148">
        <f t="shared" si="21"/>
        <v>9173.8559999999998</v>
      </c>
      <c r="R123" s="148">
        <f t="shared" si="22"/>
        <v>8164.7318399999995</v>
      </c>
      <c r="S123" s="173"/>
      <c r="T123" s="45">
        <f t="shared" si="27"/>
        <v>0.96000000000000063</v>
      </c>
      <c r="U123" s="46">
        <f t="shared" si="23"/>
        <v>9178.0487894749367</v>
      </c>
      <c r="V123" s="164">
        <f t="shared" si="24"/>
        <v>8164.7318399999995</v>
      </c>
      <c r="W123" s="47">
        <f t="shared" si="25"/>
        <v>0.88959342309914791</v>
      </c>
      <c r="X123" s="167"/>
      <c r="Y123" s="48"/>
      <c r="AC123" s="64">
        <v>3</v>
      </c>
      <c r="AD123" s="64">
        <v>0.1</v>
      </c>
      <c r="AE123" s="64">
        <f>AD123*E$8</f>
        <v>0.2288</v>
      </c>
      <c r="AF123" s="165">
        <f t="shared" ref="AF123:AF141" si="29" xml:space="preserve"> ASIN(2*AD123 - 1) + PI()/2 + (2*AD123 - 1) * SQRT(2*AD123 *(2-2 * AD123))</f>
        <v>0.16350110879328417</v>
      </c>
      <c r="AG123" s="166">
        <f t="shared" si="28"/>
        <v>1.2282439780555261</v>
      </c>
      <c r="AI123" s="66"/>
    </row>
    <row r="124" spans="1:35" ht="16.5" thickTop="1" thickBot="1" x14ac:dyDescent="0.3">
      <c r="A124" s="51"/>
      <c r="B124" s="51"/>
      <c r="C124">
        <f t="shared" si="14"/>
        <v>9.0475415008501656</v>
      </c>
      <c r="D124" s="45">
        <v>0.97</v>
      </c>
      <c r="E124" s="129">
        <f xml:space="preserve"> E$10*(E$8/2)^2*(ACOS(1-D124/(E$8/2)) - (1-D124/(E$8/2))*SIN(ACOS(1-D124/(E$8/2))))</f>
        <v>9.5237278956317528</v>
      </c>
      <c r="F124" s="136">
        <f>(PI()*E$12*D124^2*(1-(D124/(1.5*E$8))))</f>
        <v>0.9338395930497061</v>
      </c>
      <c r="G124" s="57">
        <f t="shared" si="15"/>
        <v>10.457567488681459</v>
      </c>
      <c r="H124" s="117">
        <f t="shared" si="16"/>
        <v>10457.56748868146</v>
      </c>
      <c r="I124" s="115">
        <f t="shared" si="17"/>
        <v>9307.235064926499</v>
      </c>
      <c r="J124" s="118">
        <f t="shared" si="18"/>
        <v>10.4724462144</v>
      </c>
      <c r="K124" s="102">
        <f t="shared" si="19"/>
        <v>10472.446214399999</v>
      </c>
      <c r="L124" s="103">
        <f t="shared" si="20"/>
        <v>9320.4771308159998</v>
      </c>
      <c r="N124" s="167"/>
      <c r="O124" s="45">
        <v>0.97</v>
      </c>
      <c r="P124" s="153">
        <f t="shared" si="26"/>
        <v>9.3001010000000015</v>
      </c>
      <c r="Q124" s="148">
        <f t="shared" si="21"/>
        <v>9300.1010000000024</v>
      </c>
      <c r="R124" s="148">
        <f t="shared" si="22"/>
        <v>8277.0898900000029</v>
      </c>
      <c r="S124" s="173"/>
      <c r="T124" s="45">
        <f t="shared" si="27"/>
        <v>0.97000000000000064</v>
      </c>
      <c r="U124" s="46">
        <f t="shared" si="23"/>
        <v>9307.235064926499</v>
      </c>
      <c r="V124" s="164">
        <f t="shared" si="24"/>
        <v>8277.0898900000029</v>
      </c>
      <c r="W124" s="47">
        <f t="shared" si="25"/>
        <v>0.88931780837807484</v>
      </c>
      <c r="X124" s="167"/>
      <c r="Y124" s="48"/>
      <c r="AC124" s="64">
        <v>4</v>
      </c>
      <c r="AD124" s="64">
        <v>0.15</v>
      </c>
      <c r="AE124" s="64">
        <f>AD124*E$8</f>
        <v>0.34319999999999995</v>
      </c>
      <c r="AF124" s="165">
        <f t="shared" si="29"/>
        <v>0.29549884018614403</v>
      </c>
      <c r="AG124" s="166">
        <f t="shared" si="28"/>
        <v>2.2198300284305579</v>
      </c>
      <c r="AI124" s="66"/>
    </row>
    <row r="125" spans="1:35" ht="16.5" thickTop="1" thickBot="1" x14ac:dyDescent="0.3">
      <c r="A125" s="51"/>
      <c r="B125" s="51"/>
      <c r="C125">
        <f t="shared" si="14"/>
        <v>9.1709368295452744</v>
      </c>
      <c r="D125" s="45">
        <v>0.98</v>
      </c>
      <c r="E125" s="129">
        <f xml:space="preserve"> E$10*(E$8/2)^2*(ACOS(1-D125/(E$8/2)) - (1-D125/(E$8/2))*SIN(ACOS(1-D125/(E$8/2))))</f>
        <v>9.6536177153108156</v>
      </c>
      <c r="F125" s="136">
        <f>(PI()*E$12*D125^2*(1-(D125/(1.5*E$8))))</f>
        <v>0.94932164554083232</v>
      </c>
      <c r="G125" s="57">
        <f t="shared" si="15"/>
        <v>10.602939360851648</v>
      </c>
      <c r="H125" s="117">
        <f t="shared" si="16"/>
        <v>10602.939360851648</v>
      </c>
      <c r="I125" s="115">
        <f t="shared" si="17"/>
        <v>9436.6160311579661</v>
      </c>
      <c r="J125" s="118">
        <f t="shared" si="18"/>
        <v>10.619777017599999</v>
      </c>
      <c r="K125" s="102">
        <f t="shared" si="19"/>
        <v>10619.777017599999</v>
      </c>
      <c r="L125" s="103">
        <f t="shared" si="20"/>
        <v>9451.6015456639998</v>
      </c>
      <c r="N125" s="167"/>
      <c r="O125" s="45">
        <v>0.98</v>
      </c>
      <c r="P125" s="153">
        <f t="shared" si="26"/>
        <v>9.4265480000000004</v>
      </c>
      <c r="Q125" s="148">
        <f t="shared" si="21"/>
        <v>9426.5480000000007</v>
      </c>
      <c r="R125" s="148">
        <f t="shared" si="22"/>
        <v>8389.6277200000004</v>
      </c>
      <c r="S125" s="173"/>
      <c r="T125" s="45">
        <f t="shared" si="27"/>
        <v>0.98000000000000065</v>
      </c>
      <c r="U125" s="46">
        <f t="shared" si="23"/>
        <v>9436.6160311579661</v>
      </c>
      <c r="V125" s="164">
        <f t="shared" si="24"/>
        <v>8389.6277200000004</v>
      </c>
      <c r="W125" s="47">
        <f t="shared" si="25"/>
        <v>0.88905044904857811</v>
      </c>
      <c r="X125" s="167"/>
      <c r="Y125" s="48"/>
      <c r="AC125" s="64">
        <v>5</v>
      </c>
      <c r="AD125" s="64">
        <v>0.2</v>
      </c>
      <c r="AE125" s="64">
        <f>AD125*E$8</f>
        <v>0.45760000000000001</v>
      </c>
      <c r="AF125" s="165">
        <f t="shared" si="29"/>
        <v>0.4472952180016122</v>
      </c>
      <c r="AG125" s="166">
        <f t="shared" si="28"/>
        <v>3.3601463744084419</v>
      </c>
      <c r="AI125" s="66"/>
    </row>
    <row r="126" spans="1:35" ht="16.5" thickTop="1" thickBot="1" x14ac:dyDescent="0.3">
      <c r="A126" s="51"/>
      <c r="B126" s="51"/>
      <c r="C126">
        <f t="shared" si="14"/>
        <v>9.2944901378657807</v>
      </c>
      <c r="D126" s="45">
        <v>0.99</v>
      </c>
      <c r="E126" s="129">
        <f xml:space="preserve"> E$10*(E$8/2)^2*(ACOS(1-D126/(E$8/2)) - (1-D126/(E$8/2))*SIN(ACOS(1-D126/(E$8/2))))</f>
        <v>9.7836738293324004</v>
      </c>
      <c r="F126" s="136">
        <f>(PI()*E$12*D126^2*(1-(D126/(1.5*E$8))))</f>
        <v>0.96484336562641593</v>
      </c>
      <c r="G126" s="57">
        <f t="shared" si="15"/>
        <v>10.748517194958817</v>
      </c>
      <c r="H126" s="117">
        <f t="shared" si="16"/>
        <v>10748.517194958817</v>
      </c>
      <c r="I126" s="115">
        <f t="shared" si="17"/>
        <v>9566.1803035133471</v>
      </c>
      <c r="J126" s="118">
        <f t="shared" si="18"/>
        <v>10.767366707199999</v>
      </c>
      <c r="K126" s="102">
        <f t="shared" si="19"/>
        <v>10767.366707199999</v>
      </c>
      <c r="L126" s="103">
        <f t="shared" si="20"/>
        <v>9582.9563694079989</v>
      </c>
      <c r="N126" s="167"/>
      <c r="O126" s="45">
        <v>0.99</v>
      </c>
      <c r="P126" s="153">
        <f t="shared" si="26"/>
        <v>9.5531850000000009</v>
      </c>
      <c r="Q126" s="148">
        <f t="shared" si="21"/>
        <v>9553.1850000000013</v>
      </c>
      <c r="R126" s="148">
        <f t="shared" si="22"/>
        <v>8502.3346500000007</v>
      </c>
      <c r="S126" s="173"/>
      <c r="T126" s="45">
        <f t="shared" si="27"/>
        <v>0.99000000000000066</v>
      </c>
      <c r="U126" s="46">
        <f t="shared" si="23"/>
        <v>9566.1803035133471</v>
      </c>
      <c r="V126" s="164">
        <f t="shared" si="24"/>
        <v>8502.3346500000007</v>
      </c>
      <c r="W126" s="47">
        <f t="shared" si="25"/>
        <v>0.88879096778861355</v>
      </c>
      <c r="X126" s="167"/>
      <c r="Y126" s="48"/>
      <c r="AC126" s="64">
        <v>6</v>
      </c>
      <c r="AD126" s="64">
        <v>0.25</v>
      </c>
      <c r="AE126" s="64">
        <f>AD126*E$8</f>
        <v>0.57199999999999995</v>
      </c>
      <c r="AF126" s="165">
        <f t="shared" si="29"/>
        <v>0.61418484930437833</v>
      </c>
      <c r="AG126" s="166">
        <f t="shared" si="28"/>
        <v>4.6138454236710924</v>
      </c>
      <c r="AI126" s="66"/>
    </row>
    <row r="127" spans="1:35" ht="16.5" thickTop="1" thickBot="1" x14ac:dyDescent="0.3">
      <c r="A127" s="51"/>
      <c r="B127" s="51"/>
      <c r="C127">
        <f t="shared" si="14"/>
        <v>9.418191609224845</v>
      </c>
      <c r="D127" s="45">
        <v>1</v>
      </c>
      <c r="E127" s="129">
        <f xml:space="preserve"> E$10*(E$8/2)^2*(ACOS(1-D127/(E$8/2)) - (1-D127/(E$8/2))*SIN(ACOS(1-D127/(E$8/2))))</f>
        <v>9.9138859044472056</v>
      </c>
      <c r="F127" s="136">
        <f>(PI()*E$12*D127^2*(1-(D127/(1.5*E$8))))</f>
        <v>0.98040233455069725</v>
      </c>
      <c r="G127" s="57">
        <f t="shared" si="15"/>
        <v>10.894288238997904</v>
      </c>
      <c r="H127" s="117">
        <f t="shared" si="16"/>
        <v>10894.288238997904</v>
      </c>
      <c r="I127" s="115">
        <f t="shared" si="17"/>
        <v>9695.9165327081355</v>
      </c>
      <c r="J127" s="118">
        <f t="shared" si="18"/>
        <v>10.9152</v>
      </c>
      <c r="K127" s="102">
        <f t="shared" si="19"/>
        <v>10915.2</v>
      </c>
      <c r="L127" s="103">
        <f t="shared" si="20"/>
        <v>9714.5280000000002</v>
      </c>
      <c r="N127" s="167"/>
      <c r="O127" s="45">
        <v>1</v>
      </c>
      <c r="P127" s="153">
        <f t="shared" si="26"/>
        <v>9.68</v>
      </c>
      <c r="Q127" s="148">
        <f t="shared" si="21"/>
        <v>9680</v>
      </c>
      <c r="R127" s="148">
        <f t="shared" si="22"/>
        <v>8615.2000000000007</v>
      </c>
      <c r="S127" s="173"/>
      <c r="T127" s="45">
        <f t="shared" si="27"/>
        <v>1.0000000000000007</v>
      </c>
      <c r="U127" s="46">
        <f t="shared" si="23"/>
        <v>9695.9165327081355</v>
      </c>
      <c r="V127" s="164">
        <f t="shared" si="24"/>
        <v>8615.2000000000007</v>
      </c>
      <c r="W127" s="47">
        <f t="shared" si="25"/>
        <v>0.88853900205695324</v>
      </c>
      <c r="X127" s="167"/>
      <c r="Y127" s="48"/>
      <c r="AC127" s="64">
        <v>7</v>
      </c>
      <c r="AD127" s="64">
        <v>0.3</v>
      </c>
      <c r="AE127" s="64">
        <f>AD127*E$8</f>
        <v>0.6863999999999999</v>
      </c>
      <c r="AF127" s="165">
        <f t="shared" si="29"/>
        <v>0.7926734251309413</v>
      </c>
      <c r="AG127" s="166">
        <f t="shared" si="28"/>
        <v>5.9546774218678404</v>
      </c>
      <c r="AI127" s="66"/>
    </row>
    <row r="128" spans="1:35" ht="16.5" thickTop="1" thickBot="1" x14ac:dyDescent="0.3">
      <c r="A128" s="51"/>
      <c r="B128" s="51"/>
      <c r="C128">
        <f t="shared" si="14"/>
        <v>9.5420314622705256</v>
      </c>
      <c r="D128" s="45">
        <v>1.01</v>
      </c>
      <c r="E128" s="129">
        <f xml:space="preserve"> E$10*(E$8/2)^2*(ACOS(1-D128/(E$8/2)) - (1-D128/(E$8/2))*SIN(ACOS(1-D128/(E$8/2))))</f>
        <v>10.044243644495291</v>
      </c>
      <c r="F128" s="136">
        <f>(PI()*E$12*D128^2*(1-(D128/(1.5*E$8))))</f>
        <v>0.99599613355791639</v>
      </c>
      <c r="G128" s="57">
        <f t="shared" si="15"/>
        <v>11.040239778053207</v>
      </c>
      <c r="H128" s="117">
        <f t="shared" si="16"/>
        <v>11040.239778053206</v>
      </c>
      <c r="I128" s="115">
        <f t="shared" si="17"/>
        <v>9825.8134024673545</v>
      </c>
      <c r="J128" s="118">
        <f t="shared" si="18"/>
        <v>11.0632616128</v>
      </c>
      <c r="K128" s="102">
        <f t="shared" si="19"/>
        <v>11063.261612799999</v>
      </c>
      <c r="L128" s="103">
        <f t="shared" si="20"/>
        <v>9846.3028353919999</v>
      </c>
      <c r="N128" s="167"/>
      <c r="O128" s="45">
        <v>1.01</v>
      </c>
      <c r="P128" s="153">
        <f t="shared" si="26"/>
        <v>9.8069810000000004</v>
      </c>
      <c r="Q128" s="148">
        <f t="shared" si="21"/>
        <v>9806.9809999999998</v>
      </c>
      <c r="R128" s="148">
        <f t="shared" si="22"/>
        <v>8728.2130899999993</v>
      </c>
      <c r="S128" s="173"/>
      <c r="T128" s="45">
        <f t="shared" si="27"/>
        <v>1.0100000000000007</v>
      </c>
      <c r="U128" s="46">
        <f t="shared" si="23"/>
        <v>9825.8134024673545</v>
      </c>
      <c r="V128" s="164">
        <f t="shared" si="24"/>
        <v>8728.2130899999993</v>
      </c>
      <c r="W128" s="47">
        <f t="shared" si="25"/>
        <v>0.88829420349141397</v>
      </c>
      <c r="X128" s="167"/>
      <c r="Y128" s="48"/>
      <c r="AC128" s="64">
        <v>8</v>
      </c>
      <c r="AD128" s="64">
        <v>0.35</v>
      </c>
      <c r="AE128" s="64">
        <f>AD128*E$8</f>
        <v>0.80079999999999985</v>
      </c>
      <c r="AF128" s="165">
        <f t="shared" si="29"/>
        <v>0.97992191235441517</v>
      </c>
      <c r="AG128" s="166">
        <f t="shared" si="28"/>
        <v>7.3613151415117679</v>
      </c>
      <c r="AI128" s="66"/>
    </row>
    <row r="129" spans="1:35" ht="16.5" thickTop="1" thickBot="1" x14ac:dyDescent="0.3">
      <c r="A129" s="51"/>
      <c r="B129" s="51"/>
      <c r="C129">
        <f t="shared" si="14"/>
        <v>9.6659999484074923</v>
      </c>
      <c r="D129" s="45">
        <v>1.02</v>
      </c>
      <c r="E129" s="129">
        <f xml:space="preserve"> E$10*(E$8/2)^2*(ACOS(1-D129/(E$8/2)) - (1-D129/(E$8/2))*SIN(ACOS(1-D129/(E$8/2))))</f>
        <v>10.174736787797361</v>
      </c>
      <c r="F129" s="136">
        <f>(PI()*E$12*D129^2*(1-(D129/(1.5*E$8))))</f>
        <v>1.0116223438923138</v>
      </c>
      <c r="G129" s="57">
        <f t="shared" si="15"/>
        <v>11.186359131689674</v>
      </c>
      <c r="H129" s="117">
        <f t="shared" si="16"/>
        <v>11186.359131689675</v>
      </c>
      <c r="I129" s="115">
        <f t="shared" si="17"/>
        <v>9955.8596272038103</v>
      </c>
      <c r="J129" s="118">
        <f t="shared" si="18"/>
        <v>11.211536262400001</v>
      </c>
      <c r="K129" s="102">
        <f t="shared" si="19"/>
        <v>11211.536262400001</v>
      </c>
      <c r="L129" s="103">
        <f t="shared" si="20"/>
        <v>9978.2672735360011</v>
      </c>
      <c r="N129" s="167"/>
      <c r="O129" s="45">
        <v>1.02</v>
      </c>
      <c r="P129" s="153">
        <f t="shared" si="26"/>
        <v>9.9341159999999995</v>
      </c>
      <c r="Q129" s="148">
        <f t="shared" si="21"/>
        <v>9934.116</v>
      </c>
      <c r="R129" s="148">
        <f t="shared" si="22"/>
        <v>8841.3632400000006</v>
      </c>
      <c r="S129" s="173"/>
      <c r="T129" s="45">
        <f t="shared" si="27"/>
        <v>1.0200000000000007</v>
      </c>
      <c r="U129" s="46">
        <f t="shared" si="23"/>
        <v>9955.8596272038103</v>
      </c>
      <c r="V129" s="164">
        <f t="shared" si="24"/>
        <v>8841.3632400000006</v>
      </c>
      <c r="W129" s="47">
        <f t="shared" si="25"/>
        <v>0.8880562373380082</v>
      </c>
      <c r="X129" s="167"/>
      <c r="Y129" s="48"/>
      <c r="AC129" s="64">
        <v>9</v>
      </c>
      <c r="AD129" s="64">
        <v>0.4</v>
      </c>
      <c r="AE129" s="64">
        <f>AD129*E$8</f>
        <v>0.91520000000000001</v>
      </c>
      <c r="AF129" s="165">
        <f t="shared" si="29"/>
        <v>1.1734792265819114</v>
      </c>
      <c r="AG129" s="166">
        <f t="shared" si="28"/>
        <v>8.8153456821186484</v>
      </c>
      <c r="AI129" s="66"/>
    </row>
    <row r="130" spans="1:35" ht="16.5" thickTop="1" thickBot="1" x14ac:dyDescent="0.3">
      <c r="A130" s="51"/>
      <c r="B130" s="51"/>
      <c r="C130">
        <f t="shared" si="14"/>
        <v>9.7900873493583802</v>
      </c>
      <c r="D130" s="45">
        <v>1.03</v>
      </c>
      <c r="E130" s="129">
        <f xml:space="preserve"> E$10*(E$8/2)^2*(ACOS(1-D130/(E$8/2)) - (1-D130/(E$8/2))*SIN(ACOS(1-D130/(E$8/2))))</f>
        <v>10.305355104587768</v>
      </c>
      <c r="F130" s="136">
        <f>(PI()*E$12*D130^2*(1-(D130/(1.5*E$8))))</f>
        <v>1.0272785467981305</v>
      </c>
      <c r="G130" s="57">
        <f t="shared" si="15"/>
        <v>11.332633651385899</v>
      </c>
      <c r="H130" s="117">
        <f t="shared" si="16"/>
        <v>11332.633651385899</v>
      </c>
      <c r="I130" s="115">
        <f t="shared" si="17"/>
        <v>10086.04394973345</v>
      </c>
      <c r="J130" s="118">
        <f t="shared" si="18"/>
        <v>11.360008665600001</v>
      </c>
      <c r="K130" s="102">
        <f t="shared" si="19"/>
        <v>11360.0086656</v>
      </c>
      <c r="L130" s="103">
        <f t="shared" si="20"/>
        <v>10110.407712384</v>
      </c>
      <c r="N130" s="167"/>
      <c r="O130" s="45">
        <v>1.03</v>
      </c>
      <c r="P130" s="153">
        <f t="shared" si="26"/>
        <v>10.061393000000001</v>
      </c>
      <c r="Q130" s="148">
        <f t="shared" si="21"/>
        <v>10061.393</v>
      </c>
      <c r="R130" s="148">
        <f t="shared" si="22"/>
        <v>8954.6397699999998</v>
      </c>
      <c r="S130" s="173"/>
      <c r="T130" s="45">
        <f t="shared" si="27"/>
        <v>1.0300000000000007</v>
      </c>
      <c r="U130" s="46">
        <f t="shared" si="23"/>
        <v>10086.04394973345</v>
      </c>
      <c r="V130" s="164">
        <f t="shared" si="24"/>
        <v>8954.6397699999998</v>
      </c>
      <c r="W130" s="47">
        <f t="shared" si="25"/>
        <v>0.88782478190932823</v>
      </c>
      <c r="X130" s="167"/>
      <c r="Y130" s="48"/>
      <c r="AC130" s="64">
        <v>10</v>
      </c>
      <c r="AD130" s="64">
        <v>0.45</v>
      </c>
      <c r="AE130" s="64">
        <f>AD130*E$8</f>
        <v>1.0295999999999998</v>
      </c>
      <c r="AF130" s="165">
        <f t="shared" si="29"/>
        <v>1.3711301619226748</v>
      </c>
      <c r="AG130" s="166">
        <f t="shared" si="28"/>
        <v>10.30012809662975</v>
      </c>
      <c r="AI130" s="66"/>
    </row>
    <row r="131" spans="1:35" ht="16.5" thickTop="1" thickBot="1" x14ac:dyDescent="0.3">
      <c r="A131" s="51"/>
      <c r="B131" s="51"/>
      <c r="C131">
        <f t="shared" si="14"/>
        <v>9.9142839747614921</v>
      </c>
      <c r="D131" s="45">
        <v>1.04</v>
      </c>
      <c r="E131" s="129">
        <f xml:space="preserve"> E$10*(E$8/2)^2*(ACOS(1-D131/(E$8/2)) - (1-D131/(E$8/2))*SIN(ACOS(1-D131/(E$8/2))))</f>
        <v>10.436088394485781</v>
      </c>
      <c r="F131" s="136">
        <f>(PI()*E$12*D131^2*(1-(D131/(1.5*E$8))))</f>
        <v>1.0429623235196062</v>
      </c>
      <c r="G131" s="57">
        <f t="shared" si="15"/>
        <v>11.479050718005388</v>
      </c>
      <c r="H131" s="117">
        <f t="shared" si="16"/>
        <v>11479.050718005388</v>
      </c>
      <c r="I131" s="115">
        <f t="shared" si="17"/>
        <v>10216.355139024796</v>
      </c>
      <c r="J131" s="118">
        <f t="shared" si="18"/>
        <v>11.508663539199999</v>
      </c>
      <c r="K131" s="102">
        <f t="shared" si="19"/>
        <v>11508.663539199999</v>
      </c>
      <c r="L131" s="103">
        <f t="shared" si="20"/>
        <v>10242.710549887999</v>
      </c>
      <c r="N131" s="167"/>
      <c r="O131" s="45">
        <v>1.04</v>
      </c>
      <c r="P131" s="153">
        <f t="shared" si="26"/>
        <v>10.188800000000001</v>
      </c>
      <c r="Q131" s="148">
        <f t="shared" si="21"/>
        <v>10188.800000000001</v>
      </c>
      <c r="R131" s="148">
        <f t="shared" si="22"/>
        <v>9068.0320000000011</v>
      </c>
      <c r="S131" s="173"/>
      <c r="T131" s="45">
        <f t="shared" si="27"/>
        <v>1.0400000000000007</v>
      </c>
      <c r="U131" s="46">
        <f t="shared" si="23"/>
        <v>10216.355139024796</v>
      </c>
      <c r="V131" s="164">
        <f t="shared" si="24"/>
        <v>9068.0320000000011</v>
      </c>
      <c r="W131" s="47">
        <f t="shared" si="25"/>
        <v>0.8875995280705945</v>
      </c>
      <c r="X131" s="167"/>
      <c r="Y131" s="48"/>
      <c r="AC131" s="64">
        <v>11</v>
      </c>
      <c r="AD131" s="64">
        <v>0.5</v>
      </c>
      <c r="AE131" s="64">
        <f>AD131*E$8</f>
        <v>1.1439999999999999</v>
      </c>
      <c r="AF131" s="165">
        <f t="shared" si="29"/>
        <v>1.5707963267948966</v>
      </c>
      <c r="AG131" s="166">
        <f t="shared" si="28"/>
        <v>11.800049206863967</v>
      </c>
      <c r="AI131" s="66"/>
    </row>
    <row r="132" spans="1:35" ht="16.5" thickTop="1" thickBot="1" x14ac:dyDescent="0.3">
      <c r="A132" s="51"/>
      <c r="B132" s="51"/>
      <c r="C132">
        <f t="shared" si="14"/>
        <v>10.038580159801835</v>
      </c>
      <c r="D132" s="45">
        <v>1.05</v>
      </c>
      <c r="E132" s="129">
        <f xml:space="preserve"> E$10*(E$8/2)^2*(ACOS(1-D132/(E$8/2)) - (1-D132/(E$8/2))*SIN(ACOS(1-D132/(E$8/2))))</f>
        <v>10.566926484001932</v>
      </c>
      <c r="F132" s="136">
        <f>(PI()*E$12*D132^2*(1-(D132/(1.5*E$8))))</f>
        <v>1.0586712553009812</v>
      </c>
      <c r="G132" s="57">
        <f t="shared" si="15"/>
        <v>11.625597739302913</v>
      </c>
      <c r="H132" s="117">
        <f t="shared" si="16"/>
        <v>11625.597739302913</v>
      </c>
      <c r="I132" s="115">
        <f t="shared" si="17"/>
        <v>10346.781987979593</v>
      </c>
      <c r="J132" s="118">
        <f t="shared" si="18"/>
        <v>11.657485599999999</v>
      </c>
      <c r="K132" s="102">
        <f t="shared" si="19"/>
        <v>11657.4856</v>
      </c>
      <c r="L132" s="103">
        <f t="shared" si="20"/>
        <v>10375.162184000001</v>
      </c>
      <c r="N132" s="167"/>
      <c r="O132" s="45">
        <v>1.05</v>
      </c>
      <c r="P132" s="153">
        <f t="shared" si="26"/>
        <v>10.316324999999999</v>
      </c>
      <c r="Q132" s="148">
        <f t="shared" si="21"/>
        <v>10316.324999999999</v>
      </c>
      <c r="R132" s="148">
        <f t="shared" si="22"/>
        <v>9181.5292499999996</v>
      </c>
      <c r="S132" s="173"/>
      <c r="T132" s="45">
        <f t="shared" si="27"/>
        <v>1.0500000000000007</v>
      </c>
      <c r="U132" s="46">
        <f t="shared" si="23"/>
        <v>10346.781987979593</v>
      </c>
      <c r="V132" s="164">
        <f t="shared" si="24"/>
        <v>9181.5292499999996</v>
      </c>
      <c r="W132" s="47">
        <f t="shared" si="25"/>
        <v>0.8873801787518738</v>
      </c>
      <c r="X132" s="167"/>
      <c r="Y132" s="48"/>
      <c r="AC132" s="64">
        <v>12</v>
      </c>
      <c r="AD132" s="64">
        <v>0.55000000000000004</v>
      </c>
      <c r="AE132" s="64">
        <f>AD132*E$8</f>
        <v>1.2584</v>
      </c>
      <c r="AF132" s="165">
        <f t="shared" si="29"/>
        <v>1.7704624916671186</v>
      </c>
      <c r="AG132" s="166">
        <f t="shared" si="28"/>
        <v>13.299970317098186</v>
      </c>
      <c r="AI132" s="66"/>
    </row>
    <row r="133" spans="1:35" ht="16.5" thickTop="1" thickBot="1" x14ac:dyDescent="0.3">
      <c r="A133" s="51"/>
      <c r="B133" s="51"/>
      <c r="C133">
        <f t="shared" si="14"/>
        <v>10.162966262872411</v>
      </c>
      <c r="D133" s="45">
        <v>1.06</v>
      </c>
      <c r="E133" s="129">
        <f xml:space="preserve"> E$10*(E$8/2)^2*(ACOS(1-D133/(E$8/2)) - (1-D133/(E$8/2))*SIN(ACOS(1-D133/(E$8/2))))</f>
        <v>10.697859224076222</v>
      </c>
      <c r="F133" s="136">
        <f>(PI()*E$12*D133^2*(1-(D133/(1.5*E$8))))</f>
        <v>1.0744029233864969</v>
      </c>
      <c r="G133" s="57">
        <f t="shared" si="15"/>
        <v>11.772262147462719</v>
      </c>
      <c r="H133" s="117">
        <f t="shared" si="16"/>
        <v>11772.262147462719</v>
      </c>
      <c r="I133" s="115">
        <f t="shared" si="17"/>
        <v>10477.31331124182</v>
      </c>
      <c r="J133" s="118">
        <f t="shared" si="18"/>
        <v>11.806459564799999</v>
      </c>
      <c r="K133" s="102">
        <f t="shared" si="19"/>
        <v>11806.459564799999</v>
      </c>
      <c r="L133" s="103">
        <f t="shared" si="20"/>
        <v>10507.749012672</v>
      </c>
      <c r="N133" s="167"/>
      <c r="O133" s="45">
        <v>1.06</v>
      </c>
      <c r="P133" s="153">
        <f t="shared" si="26"/>
        <v>10.443956</v>
      </c>
      <c r="Q133" s="148">
        <f t="shared" si="21"/>
        <v>10443.956</v>
      </c>
      <c r="R133" s="148">
        <f t="shared" si="22"/>
        <v>9295.1208399999996</v>
      </c>
      <c r="S133" s="173"/>
      <c r="T133" s="45">
        <f t="shared" si="27"/>
        <v>1.0600000000000007</v>
      </c>
      <c r="U133" s="46">
        <f t="shared" si="23"/>
        <v>10477.31331124182</v>
      </c>
      <c r="V133" s="164">
        <f t="shared" si="24"/>
        <v>9295.1208399999996</v>
      </c>
      <c r="W133" s="47">
        <f t="shared" si="25"/>
        <v>0.88716644848509341</v>
      </c>
      <c r="X133" s="167"/>
      <c r="Y133" s="48"/>
      <c r="AC133" s="64">
        <v>13</v>
      </c>
      <c r="AD133" s="64">
        <v>0.6</v>
      </c>
      <c r="AE133" s="64">
        <f>AD133*E$8</f>
        <v>1.3727999999999998</v>
      </c>
      <c r="AF133" s="165">
        <f t="shared" si="29"/>
        <v>1.9681134270078817</v>
      </c>
      <c r="AG133" s="166">
        <f t="shared" si="28"/>
        <v>14.784752731609286</v>
      </c>
      <c r="AI133" s="66"/>
    </row>
    <row r="134" spans="1:35" ht="16.5" thickTop="1" thickBot="1" x14ac:dyDescent="0.3">
      <c r="A134" s="51"/>
      <c r="B134" s="51"/>
      <c r="C134">
        <f t="shared" si="14"/>
        <v>10.287432663262866</v>
      </c>
      <c r="D134" s="45">
        <v>1.07</v>
      </c>
      <c r="E134" s="129">
        <f xml:space="preserve"> E$10*(E$8/2)^2*(ACOS(1-D134/(E$8/2)) - (1-D134/(E$8/2))*SIN(ACOS(1-D134/(E$8/2))))</f>
        <v>10.828876487645122</v>
      </c>
      <c r="F134" s="136">
        <f>(PI()*E$12*D134^2*(1-(D134/(1.5*E$8))))</f>
        <v>1.0901549090203924</v>
      </c>
      <c r="G134" s="57">
        <f t="shared" si="15"/>
        <v>11.919031396665513</v>
      </c>
      <c r="H134" s="117">
        <f t="shared" si="16"/>
        <v>11919.031396665514</v>
      </c>
      <c r="I134" s="115">
        <f t="shared" si="17"/>
        <v>10607.937943032308</v>
      </c>
      <c r="J134" s="118">
        <f t="shared" si="18"/>
        <v>11.9555701504</v>
      </c>
      <c r="K134" s="102">
        <f t="shared" si="19"/>
        <v>11955.570150399999</v>
      </c>
      <c r="L134" s="103">
        <f t="shared" si="20"/>
        <v>10640.457433856</v>
      </c>
      <c r="N134" s="167"/>
      <c r="O134" s="45">
        <v>1.07</v>
      </c>
      <c r="P134" s="153">
        <f t="shared" si="26"/>
        <v>10.571681000000002</v>
      </c>
      <c r="Q134" s="148">
        <f t="shared" si="21"/>
        <v>10571.681000000002</v>
      </c>
      <c r="R134" s="148">
        <f t="shared" si="22"/>
        <v>9408.7960900000016</v>
      </c>
      <c r="S134" s="173"/>
      <c r="T134" s="45">
        <f t="shared" si="27"/>
        <v>1.0700000000000007</v>
      </c>
      <c r="U134" s="46">
        <f t="shared" si="23"/>
        <v>10607.937943032308</v>
      </c>
      <c r="V134" s="164">
        <f t="shared" si="24"/>
        <v>9408.7960900000016</v>
      </c>
      <c r="W134" s="47">
        <f t="shared" si="25"/>
        <v>0.88695806296454183</v>
      </c>
      <c r="X134" s="167"/>
      <c r="Y134" s="48"/>
      <c r="AC134" s="64">
        <v>14</v>
      </c>
      <c r="AD134" s="64">
        <v>0.65</v>
      </c>
      <c r="AE134" s="64">
        <f>AD134*E$8</f>
        <v>1.4871999999999999</v>
      </c>
      <c r="AF134" s="165">
        <f t="shared" si="29"/>
        <v>2.1616707412353779</v>
      </c>
      <c r="AG134" s="166">
        <f t="shared" si="28"/>
        <v>16.238783272216168</v>
      </c>
      <c r="AI134" s="66"/>
    </row>
    <row r="135" spans="1:35" ht="16.5" thickTop="1" thickBot="1" x14ac:dyDescent="0.3">
      <c r="A135" s="51"/>
      <c r="B135" s="51"/>
      <c r="C135">
        <f t="shared" si="14"/>
        <v>10.411969758872662</v>
      </c>
      <c r="D135" s="45">
        <v>1.08</v>
      </c>
      <c r="E135" s="129">
        <f xml:space="preserve"> E$10*(E$8/2)^2*(ACOS(1-D135/(E$8/2)) - (1-D135/(E$8/2))*SIN(ACOS(1-D135/(E$8/2))))</f>
        <v>10.959968167234381</v>
      </c>
      <c r="F135" s="136">
        <f>(PI()*E$12*D135^2*(1-(D135/(1.5*E$8))))</f>
        <v>1.1059247934469092</v>
      </c>
      <c r="G135" s="57">
        <f t="shared" si="15"/>
        <v>12.065892960681291</v>
      </c>
      <c r="H135" s="117">
        <f t="shared" si="16"/>
        <v>12065.892960681291</v>
      </c>
      <c r="I135" s="115">
        <f t="shared" si="17"/>
        <v>10738.644735006348</v>
      </c>
      <c r="J135" s="118">
        <f t="shared" si="18"/>
        <v>12.1048020736</v>
      </c>
      <c r="K135" s="102">
        <f t="shared" si="19"/>
        <v>12104.8020736</v>
      </c>
      <c r="L135" s="103">
        <f t="shared" si="20"/>
        <v>10773.273845504</v>
      </c>
      <c r="N135" s="167"/>
      <c r="O135" s="45">
        <v>1.08</v>
      </c>
      <c r="P135" s="153">
        <f t="shared" si="26"/>
        <v>10.699488000000002</v>
      </c>
      <c r="Q135" s="148">
        <f t="shared" si="21"/>
        <v>10699.488000000003</v>
      </c>
      <c r="R135" s="148">
        <f t="shared" si="22"/>
        <v>9522.5443200000027</v>
      </c>
      <c r="S135" s="173"/>
      <c r="T135" s="45">
        <f t="shared" si="27"/>
        <v>1.0800000000000007</v>
      </c>
      <c r="U135" s="46">
        <f t="shared" si="23"/>
        <v>10738.644735006348</v>
      </c>
      <c r="V135" s="164">
        <f t="shared" si="24"/>
        <v>9522.5443200000027</v>
      </c>
      <c r="W135" s="47">
        <f t="shared" si="25"/>
        <v>0.88675475862963948</v>
      </c>
      <c r="X135" s="167"/>
      <c r="Y135" s="48"/>
      <c r="AC135" s="64">
        <v>15</v>
      </c>
      <c r="AD135" s="64">
        <v>0.7</v>
      </c>
      <c r="AE135" s="64">
        <f>AD135*E$8</f>
        <v>1.6015999999999997</v>
      </c>
      <c r="AF135" s="165">
        <f t="shared" si="29"/>
        <v>2.3489192284588514</v>
      </c>
      <c r="AG135" s="166">
        <f t="shared" si="28"/>
        <v>17.645420991860092</v>
      </c>
      <c r="AI135" s="66"/>
    </row>
    <row r="136" spans="1:35" ht="16.5" thickTop="1" thickBot="1" x14ac:dyDescent="0.3">
      <c r="A136" s="51"/>
      <c r="B136" s="51"/>
      <c r="C136">
        <f t="shared" si="14"/>
        <v>10.536567963945958</v>
      </c>
      <c r="D136" s="45">
        <v>1.0900000000000001</v>
      </c>
      <c r="E136" s="129">
        <f xml:space="preserve"> E$10*(E$8/2)^2*(ACOS(1-D136/(E$8/2)) - (1-D136/(E$8/2))*SIN(ACOS(1-D136/(E$8/2))))</f>
        <v>11.091124172574693</v>
      </c>
      <c r="F136" s="136">
        <f>(PI()*E$12*D136^2*(1-(D136/(1.5*E$8))))</f>
        <v>1.1217101579102873</v>
      </c>
      <c r="G136" s="57">
        <f t="shared" si="15"/>
        <v>12.212834330484981</v>
      </c>
      <c r="H136" s="117">
        <f t="shared" si="16"/>
        <v>12212.83433048498</v>
      </c>
      <c r="I136" s="115">
        <f t="shared" si="17"/>
        <v>10869.422554131634</v>
      </c>
      <c r="J136" s="118">
        <f t="shared" si="18"/>
        <v>12.254140051200002</v>
      </c>
      <c r="K136" s="102">
        <f t="shared" si="19"/>
        <v>12254.140051200002</v>
      </c>
      <c r="L136" s="103">
        <f t="shared" si="20"/>
        <v>10906.184645568002</v>
      </c>
      <c r="N136" s="167"/>
      <c r="O136" s="45">
        <v>1.0900000000000001</v>
      </c>
      <c r="P136" s="153">
        <f t="shared" si="26"/>
        <v>10.827365</v>
      </c>
      <c r="Q136" s="148">
        <f t="shared" si="21"/>
        <v>10827.365</v>
      </c>
      <c r="R136" s="148">
        <f t="shared" si="22"/>
        <v>9636.3548499999997</v>
      </c>
      <c r="S136" s="173"/>
      <c r="T136" s="45">
        <f t="shared" si="27"/>
        <v>1.0900000000000007</v>
      </c>
      <c r="U136" s="46">
        <f t="shared" si="23"/>
        <v>10869.422554131634</v>
      </c>
      <c r="V136" s="164">
        <f t="shared" si="24"/>
        <v>9636.3548499999997</v>
      </c>
      <c r="W136" s="47">
        <f t="shared" si="25"/>
        <v>0.88655628226883809</v>
      </c>
      <c r="X136" s="167"/>
      <c r="Y136" s="48"/>
      <c r="AC136" s="64">
        <v>16</v>
      </c>
      <c r="AD136" s="64">
        <v>0.75</v>
      </c>
      <c r="AE136" s="64">
        <f>AD136*E$8</f>
        <v>1.7159999999999997</v>
      </c>
      <c r="AF136" s="165">
        <f t="shared" si="29"/>
        <v>2.5274078042854149</v>
      </c>
      <c r="AG136" s="166">
        <f t="shared" si="28"/>
        <v>18.986252990056844</v>
      </c>
      <c r="AI136" s="66"/>
    </row>
    <row r="137" spans="1:35" ht="16.5" thickTop="1" thickBot="1" x14ac:dyDescent="0.3">
      <c r="A137" s="51"/>
      <c r="B137" s="51"/>
      <c r="C137">
        <f t="shared" si="14"/>
        <v>10.661217706825514</v>
      </c>
      <c r="D137" s="45">
        <v>1.1000000000000001</v>
      </c>
      <c r="E137" s="129">
        <f xml:space="preserve"> E$10*(E$8/2)^2*(ACOS(1-D137/(E$8/2)) - (1-D137/(E$8/2))*SIN(ACOS(1-D137/(E$8/2))))</f>
        <v>11.222334428237383</v>
      </c>
      <c r="F137" s="136">
        <f>(PI()*E$12*D137^2*(1-(D137/(1.5*E$8))))</f>
        <v>1.1375085836547671</v>
      </c>
      <c r="G137" s="57">
        <f t="shared" si="15"/>
        <v>12.359843011892151</v>
      </c>
      <c r="H137" s="117">
        <f t="shared" si="16"/>
        <v>12359.843011892151</v>
      </c>
      <c r="I137" s="115">
        <f t="shared" si="17"/>
        <v>11000.260280584014</v>
      </c>
      <c r="J137" s="118">
        <f t="shared" si="18"/>
        <v>12.4035688</v>
      </c>
      <c r="K137" s="102">
        <f t="shared" si="19"/>
        <v>12403.568800000001</v>
      </c>
      <c r="L137" s="103">
        <f t="shared" si="20"/>
        <v>11039.176232000002</v>
      </c>
      <c r="N137" s="167"/>
      <c r="O137" s="45">
        <v>1.1000000000000001</v>
      </c>
      <c r="P137" s="153">
        <f t="shared" si="26"/>
        <v>10.955300000000001</v>
      </c>
      <c r="Q137" s="148">
        <f t="shared" si="21"/>
        <v>10955.300000000001</v>
      </c>
      <c r="R137" s="148">
        <f t="shared" si="22"/>
        <v>9750.2170000000006</v>
      </c>
      <c r="S137" s="173"/>
      <c r="T137" s="45">
        <f t="shared" si="27"/>
        <v>1.1000000000000008</v>
      </c>
      <c r="U137" s="46">
        <f t="shared" si="23"/>
        <v>11000.260280584014</v>
      </c>
      <c r="V137" s="164">
        <f t="shared" si="24"/>
        <v>9750.2170000000006</v>
      </c>
      <c r="W137" s="47">
        <f t="shared" si="25"/>
        <v>0.88636239064357414</v>
      </c>
      <c r="X137" s="167"/>
      <c r="Y137" s="48"/>
      <c r="AC137" s="64">
        <v>17</v>
      </c>
      <c r="AD137" s="64">
        <v>0.8</v>
      </c>
      <c r="AE137" s="64">
        <f>AD137*E$8</f>
        <v>1.8304</v>
      </c>
      <c r="AF137" s="165">
        <f t="shared" si="29"/>
        <v>2.6942974355881808</v>
      </c>
      <c r="AG137" s="166">
        <f t="shared" si="28"/>
        <v>20.239952039319494</v>
      </c>
      <c r="AI137" s="66"/>
    </row>
    <row r="138" spans="1:35" ht="16.5" thickTop="1" thickBot="1" x14ac:dyDescent="0.3">
      <c r="A138" s="51"/>
      <c r="B138" s="51"/>
      <c r="C138">
        <f t="shared" si="14"/>
        <v>10.785909427722915</v>
      </c>
      <c r="D138" s="45">
        <v>1.1100000000000001</v>
      </c>
      <c r="E138" s="129">
        <f xml:space="preserve"> E$10*(E$8/2)^2*(ACOS(1-D138/(E$8/2)) - (1-D138/(E$8/2))*SIN(ACOS(1-D138/(E$8/2))))</f>
        <v>11.353588871287279</v>
      </c>
      <c r="F138" s="136">
        <f>(PI()*E$12*D138^2*(1-(D138/(1.5*E$8))))</f>
        <v>1.1533176519245891</v>
      </c>
      <c r="G138" s="57">
        <f t="shared" si="15"/>
        <v>12.506906523211867</v>
      </c>
      <c r="H138" s="117">
        <f t="shared" si="16"/>
        <v>12506.906523211868</v>
      </c>
      <c r="I138" s="115">
        <f t="shared" si="17"/>
        <v>11131.146805658564</v>
      </c>
      <c r="J138" s="118">
        <f t="shared" si="18"/>
        <v>12.553073036800003</v>
      </c>
      <c r="K138" s="102">
        <f t="shared" si="19"/>
        <v>12553.073036800002</v>
      </c>
      <c r="L138" s="103">
        <f t="shared" si="20"/>
        <v>11172.235002752002</v>
      </c>
      <c r="N138" s="167"/>
      <c r="O138" s="45">
        <v>1.1100000000000001</v>
      </c>
      <c r="P138" s="153">
        <f t="shared" si="26"/>
        <v>11.083281000000003</v>
      </c>
      <c r="Q138" s="148">
        <f t="shared" si="21"/>
        <v>11083.281000000003</v>
      </c>
      <c r="R138" s="148">
        <f t="shared" si="22"/>
        <v>9864.1200900000022</v>
      </c>
      <c r="S138" s="173"/>
      <c r="T138" s="45">
        <f t="shared" si="27"/>
        <v>1.1100000000000008</v>
      </c>
      <c r="U138" s="46">
        <f t="shared" si="23"/>
        <v>11131.146805658564</v>
      </c>
      <c r="V138" s="164">
        <f t="shared" si="24"/>
        <v>9864.1200900000022</v>
      </c>
      <c r="W138" s="47">
        <f t="shared" si="25"/>
        <v>0.88617285013126745</v>
      </c>
      <c r="X138" s="167"/>
      <c r="Y138" s="48"/>
      <c r="AC138" s="64">
        <v>18</v>
      </c>
      <c r="AD138" s="64">
        <v>0.85</v>
      </c>
      <c r="AE138" s="64">
        <f>AD138*E$8</f>
        <v>1.9447999999999999</v>
      </c>
      <c r="AF138" s="165">
        <f t="shared" si="29"/>
        <v>2.8460938134036491</v>
      </c>
      <c r="AG138" s="166">
        <f t="shared" si="28"/>
        <v>21.380268385297377</v>
      </c>
      <c r="AI138" s="66"/>
    </row>
    <row r="139" spans="1:35" ht="16.5" thickTop="1" thickBot="1" x14ac:dyDescent="0.3">
      <c r="A139" s="51"/>
      <c r="B139" s="51"/>
      <c r="C139">
        <f t="shared" si="14"/>
        <v>10.910633576502519</v>
      </c>
      <c r="D139" s="45">
        <v>1.1200000000000001</v>
      </c>
      <c r="E139" s="129">
        <f xml:space="preserve"> E$10*(E$8/2)^2*(ACOS(1-D139/(E$8/2)) - (1-D139/(E$8/2))*SIN(ACOS(1-D139/(E$8/2))))</f>
        <v>11.484877448950021</v>
      </c>
      <c r="F139" s="136">
        <f>(PI()*E$12*D139^2*(1-(D139/(1.5*E$8))))</f>
        <v>1.1691349439639938</v>
      </c>
      <c r="G139" s="57">
        <f t="shared" si="15"/>
        <v>12.654012392914016</v>
      </c>
      <c r="H139" s="117">
        <f t="shared" si="16"/>
        <v>12654.012392914015</v>
      </c>
      <c r="I139" s="115">
        <f t="shared" si="17"/>
        <v>11262.071029693474</v>
      </c>
      <c r="J139" s="118">
        <f t="shared" si="18"/>
        <v>12.702637478400002</v>
      </c>
      <c r="K139" s="102">
        <f t="shared" si="19"/>
        <v>12702.637478400002</v>
      </c>
      <c r="L139" s="103">
        <f t="shared" si="20"/>
        <v>11305.347355776003</v>
      </c>
      <c r="N139" s="167"/>
      <c r="O139" s="45">
        <v>1.1200000000000001</v>
      </c>
      <c r="P139" s="153">
        <f t="shared" si="26"/>
        <v>11.211296000000001</v>
      </c>
      <c r="Q139" s="148">
        <f t="shared" si="21"/>
        <v>11211.296</v>
      </c>
      <c r="R139" s="148">
        <f t="shared" si="22"/>
        <v>9978.0534399999997</v>
      </c>
      <c r="S139" s="173"/>
      <c r="T139" s="45">
        <f t="shared" si="27"/>
        <v>1.1200000000000008</v>
      </c>
      <c r="U139" s="46">
        <f t="shared" si="23"/>
        <v>11262.071029693474</v>
      </c>
      <c r="V139" s="164">
        <f t="shared" si="24"/>
        <v>9978.0534399999997</v>
      </c>
      <c r="W139" s="47">
        <f t="shared" si="25"/>
        <v>0.88598743638642974</v>
      </c>
      <c r="X139" s="167"/>
      <c r="Y139" s="48"/>
      <c r="AC139" s="64">
        <v>19</v>
      </c>
      <c r="AD139" s="64">
        <v>0.9</v>
      </c>
      <c r="AE139" s="64">
        <f>AD139*E$8</f>
        <v>2.0591999999999997</v>
      </c>
      <c r="AF139" s="165">
        <f t="shared" si="29"/>
        <v>2.9780915447965088</v>
      </c>
      <c r="AG139" s="166">
        <f t="shared" si="28"/>
        <v>22.371854435672407</v>
      </c>
      <c r="AI139" s="66"/>
    </row>
    <row r="140" spans="1:35" ht="16.5" thickTop="1" thickBot="1" x14ac:dyDescent="0.3">
      <c r="A140" s="51"/>
      <c r="B140" s="51"/>
      <c r="C140">
        <f t="shared" si="14"/>
        <v>11.035380610476524</v>
      </c>
      <c r="D140" s="45">
        <v>1.1299999999999999</v>
      </c>
      <c r="E140" s="129">
        <f xml:space="preserve"> E$10*(E$8/2)^2*(ACOS(1-D140/(E$8/2)) - (1-D140/(E$8/2))*SIN(ACOS(1-D140/(E$8/2))))</f>
        <v>11.616190116291078</v>
      </c>
      <c r="F140" s="136">
        <f>(PI()*E$12*D140^2*(1-(D140/(1.5*E$8))))</f>
        <v>1.1849580410172209</v>
      </c>
      <c r="G140" s="57">
        <f t="shared" si="15"/>
        <v>12.801148157308299</v>
      </c>
      <c r="H140" s="117">
        <f t="shared" si="16"/>
        <v>12801.1481573083</v>
      </c>
      <c r="I140" s="115">
        <f t="shared" si="17"/>
        <v>11393.021860004388</v>
      </c>
      <c r="J140" s="118">
        <f t="shared" si="18"/>
        <v>12.852246841599998</v>
      </c>
      <c r="K140" s="102">
        <f t="shared" si="19"/>
        <v>12852.246841599997</v>
      </c>
      <c r="L140" s="103">
        <f t="shared" si="20"/>
        <v>11438.499689023998</v>
      </c>
      <c r="N140" s="167"/>
      <c r="O140" s="45">
        <v>1.1299999999999999</v>
      </c>
      <c r="P140" s="153">
        <f t="shared" si="26"/>
        <v>11.339332999999998</v>
      </c>
      <c r="Q140" s="148">
        <f t="shared" si="21"/>
        <v>11339.332999999999</v>
      </c>
      <c r="R140" s="148">
        <f t="shared" si="22"/>
        <v>10092.006369999999</v>
      </c>
      <c r="S140" s="173"/>
      <c r="T140" s="45">
        <f t="shared" si="27"/>
        <v>1.1300000000000008</v>
      </c>
      <c r="U140" s="46">
        <f t="shared" si="23"/>
        <v>11393.021860004388</v>
      </c>
      <c r="V140" s="164">
        <f t="shared" si="24"/>
        <v>10092.006369999999</v>
      </c>
      <c r="W140" s="47">
        <f t="shared" si="25"/>
        <v>0.88580593401899366</v>
      </c>
      <c r="X140" s="167"/>
      <c r="Y140" s="48"/>
      <c r="AC140" s="64">
        <v>20</v>
      </c>
      <c r="AD140" s="64">
        <v>0.95</v>
      </c>
      <c r="AE140" s="64">
        <f>AD140*E$8</f>
        <v>2.1735999999999995</v>
      </c>
      <c r="AF140" s="165">
        <f t="shared" si="29"/>
        <v>3.0828667467121909</v>
      </c>
      <c r="AG140" s="166">
        <f t="shared" si="28"/>
        <v>23.158940907148217</v>
      </c>
      <c r="AI140" s="66"/>
    </row>
    <row r="141" spans="1:35" ht="16.5" thickTop="1" thickBot="1" x14ac:dyDescent="0.3">
      <c r="A141" s="51"/>
      <c r="B141" s="51"/>
      <c r="C141">
        <f t="shared" si="14"/>
        <v>11.1601409922086</v>
      </c>
      <c r="D141" s="45">
        <v>1.1399999999999999</v>
      </c>
      <c r="E141" s="129">
        <f xml:space="preserve"> E$10*(E$8/2)^2*(ACOS(1-D141/(E$8/2)) - (1-D141/(E$8/2))*SIN(ACOS(1-D141/(E$8/2))))</f>
        <v>11.74751683390379</v>
      </c>
      <c r="F141" s="136">
        <f>(PI()*E$12*D141^2*(1-(D141/(1.5*E$8))))</f>
        <v>1.200784524328512</v>
      </c>
      <c r="G141" s="57">
        <f t="shared" si="15"/>
        <v>12.948301358232301</v>
      </c>
      <c r="H141" s="117">
        <f t="shared" si="16"/>
        <v>12948.301358232302</v>
      </c>
      <c r="I141" s="115">
        <f t="shared" si="17"/>
        <v>11523.98820882675</v>
      </c>
      <c r="J141" s="118">
        <f t="shared" si="18"/>
        <v>13.001885843199998</v>
      </c>
      <c r="K141" s="102">
        <f t="shared" si="19"/>
        <v>13001.885843199998</v>
      </c>
      <c r="L141" s="103">
        <f t="shared" si="20"/>
        <v>11571.678400447998</v>
      </c>
      <c r="N141" s="167"/>
      <c r="O141" s="45">
        <v>1.1399999999999999</v>
      </c>
      <c r="P141" s="153">
        <f t="shared" si="26"/>
        <v>11.46738</v>
      </c>
      <c r="Q141" s="148">
        <f t="shared" si="21"/>
        <v>11467.380000000001</v>
      </c>
      <c r="R141" s="148">
        <f t="shared" si="22"/>
        <v>10205.968200000001</v>
      </c>
      <c r="S141" s="173"/>
      <c r="T141" s="45">
        <f t="shared" si="27"/>
        <v>1.1400000000000008</v>
      </c>
      <c r="U141" s="46">
        <f t="shared" si="23"/>
        <v>11523.98820882675</v>
      </c>
      <c r="V141" s="164">
        <f t="shared" si="24"/>
        <v>10205.968200000001</v>
      </c>
      <c r="W141" s="47">
        <f t="shared" si="25"/>
        <v>0.88562813628903081</v>
      </c>
      <c r="X141" s="167"/>
      <c r="Y141" s="48"/>
      <c r="AC141" s="64">
        <v>21</v>
      </c>
      <c r="AD141" s="64">
        <v>1</v>
      </c>
      <c r="AE141" s="64">
        <f>AD141*E$8</f>
        <v>2.2879999999999998</v>
      </c>
      <c r="AF141" s="165">
        <f t="shared" si="29"/>
        <v>3.1415926535897931</v>
      </c>
      <c r="AG141" s="166">
        <f t="shared" si="28"/>
        <v>23.600098413727935</v>
      </c>
      <c r="AI141" s="66"/>
    </row>
    <row r="142" spans="1:35" ht="16.5" thickTop="1" thickBot="1" x14ac:dyDescent="0.3">
      <c r="A142" s="51"/>
      <c r="B142" s="51"/>
      <c r="C142">
        <f t="shared" si="14"/>
        <v>11.284905187323549</v>
      </c>
      <c r="D142" s="45">
        <v>1.1499999999999999</v>
      </c>
      <c r="E142" s="129">
        <f xml:space="preserve"> E$10*(E$8/2)^2*(ACOS(1-D142/(E$8/2)) - (1-D142/(E$8/2))*SIN(ACOS(1-D142/(E$8/2))))</f>
        <v>11.878847565603735</v>
      </c>
      <c r="F142" s="136">
        <f>(PI()*E$12*D142^2*(1-(D142/(1.5*E$8))))</f>
        <v>1.2166119751421067</v>
      </c>
      <c r="G142" s="57">
        <f t="shared" si="15"/>
        <v>13.095459540745841</v>
      </c>
      <c r="H142" s="117">
        <f t="shared" si="16"/>
        <v>13095.45954074584</v>
      </c>
      <c r="I142" s="115">
        <f t="shared" si="17"/>
        <v>11654.958991263798</v>
      </c>
      <c r="J142" s="118">
        <f t="shared" si="18"/>
        <v>13.1515392</v>
      </c>
      <c r="K142" s="102">
        <f t="shared" si="19"/>
        <v>13151.539200000001</v>
      </c>
      <c r="L142" s="103">
        <f t="shared" si="20"/>
        <v>11704.869888000001</v>
      </c>
      <c r="N142" s="167"/>
      <c r="O142" s="45">
        <v>1.1499999999999999</v>
      </c>
      <c r="P142" s="153">
        <f t="shared" si="26"/>
        <v>11.595425000000001</v>
      </c>
      <c r="Q142" s="148">
        <f t="shared" si="21"/>
        <v>11595.425000000001</v>
      </c>
      <c r="R142" s="148">
        <f t="shared" si="22"/>
        <v>10319.928250000001</v>
      </c>
      <c r="S142" s="173"/>
      <c r="T142" s="45">
        <f t="shared" si="27"/>
        <v>1.1500000000000008</v>
      </c>
      <c r="U142" s="46">
        <f t="shared" si="23"/>
        <v>11654.958991263798</v>
      </c>
      <c r="V142" s="164">
        <f t="shared" si="24"/>
        <v>10319.928250000001</v>
      </c>
      <c r="W142" s="47">
        <f t="shared" si="25"/>
        <v>0.88545384481708633</v>
      </c>
      <c r="X142" s="167"/>
      <c r="Y142" s="48"/>
      <c r="AI142" s="66"/>
    </row>
    <row r="143" spans="1:35" ht="16.5" thickTop="1" thickBot="1" x14ac:dyDescent="0.3">
      <c r="A143" s="51"/>
      <c r="B143" s="51"/>
      <c r="C143">
        <f t="shared" si="14"/>
        <v>11.409663662320478</v>
      </c>
      <c r="D143" s="45">
        <v>1.1599999999999999</v>
      </c>
      <c r="E143" s="129">
        <f xml:space="preserve"> E$10*(E$8/2)^2*(ACOS(1-D143/(E$8/2)) - (1-D143/(E$8/2))*SIN(ACOS(1-D143/(E$8/2))))</f>
        <v>12.010172276126818</v>
      </c>
      <c r="F143" s="136">
        <f>(PI()*E$12*D143^2*(1-(D143/(1.5*E$8))))</f>
        <v>1.232437974702246</v>
      </c>
      <c r="G143" s="57">
        <f t="shared" si="15"/>
        <v>13.242610250829063</v>
      </c>
      <c r="H143" s="117">
        <f t="shared" si="16"/>
        <v>13242.610250829064</v>
      </c>
      <c r="I143" s="115">
        <f t="shared" si="17"/>
        <v>11785.923123237868</v>
      </c>
      <c r="J143" s="118">
        <f t="shared" si="18"/>
        <v>13.3011916288</v>
      </c>
      <c r="K143" s="102">
        <f t="shared" si="19"/>
        <v>13301.191628799999</v>
      </c>
      <c r="L143" s="103">
        <f t="shared" si="20"/>
        <v>11838.060549632</v>
      </c>
      <c r="N143" s="167"/>
      <c r="O143" s="45">
        <v>1.1599999999999999</v>
      </c>
      <c r="P143" s="153">
        <f t="shared" si="26"/>
        <v>11.723456000000001</v>
      </c>
      <c r="Q143" s="148">
        <f t="shared" si="21"/>
        <v>11723.456</v>
      </c>
      <c r="R143" s="148">
        <f t="shared" si="22"/>
        <v>10433.875840000001</v>
      </c>
      <c r="S143" s="173"/>
      <c r="T143" s="45">
        <f t="shared" si="27"/>
        <v>1.1600000000000008</v>
      </c>
      <c r="U143" s="46">
        <f t="shared" si="23"/>
        <v>11785.923123237868</v>
      </c>
      <c r="V143" s="164">
        <f t="shared" si="24"/>
        <v>10433.875840000001</v>
      </c>
      <c r="W143" s="47">
        <f t="shared" si="25"/>
        <v>0.88528286930939792</v>
      </c>
      <c r="X143" s="167"/>
      <c r="Y143" s="48"/>
      <c r="AI143" s="66"/>
    </row>
    <row r="144" spans="1:35" ht="16.5" thickTop="1" thickBot="1" x14ac:dyDescent="0.3">
      <c r="A144" s="51"/>
      <c r="B144" s="51"/>
      <c r="C144">
        <f t="shared" si="14"/>
        <v>11.534406882386987</v>
      </c>
      <c r="D144" s="45">
        <v>1.17</v>
      </c>
      <c r="E144" s="129">
        <f xml:space="preserve"> E$10*(E$8/2)^2*(ACOS(1-D144/(E$8/2)) - (1-D144/(E$8/2))*SIN(ACOS(1-D144/(E$8/2))))</f>
        <v>12.141480928828408</v>
      </c>
      <c r="F144" s="136">
        <f>(PI()*E$12*D144^2*(1-(D144/(1.5*E$8))))</f>
        <v>1.2482601042531694</v>
      </c>
      <c r="G144" s="57">
        <f t="shared" si="15"/>
        <v>13.389741033081577</v>
      </c>
      <c r="H144" s="117">
        <f t="shared" si="16"/>
        <v>13389.741033081576</v>
      </c>
      <c r="I144" s="115">
        <f t="shared" si="17"/>
        <v>11916.869519442604</v>
      </c>
      <c r="J144" s="118">
        <f t="shared" si="18"/>
        <v>13.450827846399998</v>
      </c>
      <c r="K144" s="102">
        <f t="shared" si="19"/>
        <v>13450.827846399998</v>
      </c>
      <c r="L144" s="103">
        <f t="shared" si="20"/>
        <v>11971.236783295999</v>
      </c>
      <c r="N144" s="167"/>
      <c r="O144" s="45">
        <v>1.17</v>
      </c>
      <c r="P144" s="153">
        <f t="shared" si="26"/>
        <v>11.851460999999999</v>
      </c>
      <c r="Q144" s="148">
        <f t="shared" si="21"/>
        <v>11851.460999999999</v>
      </c>
      <c r="R144" s="148">
        <f t="shared" si="22"/>
        <v>10547.800289999999</v>
      </c>
      <c r="S144" s="173"/>
      <c r="T144" s="45">
        <f t="shared" si="27"/>
        <v>1.1700000000000008</v>
      </c>
      <c r="U144" s="46">
        <f t="shared" si="23"/>
        <v>11916.869519442604</v>
      </c>
      <c r="V144" s="164">
        <f t="shared" si="24"/>
        <v>10547.800289999999</v>
      </c>
      <c r="W144" s="47">
        <f t="shared" si="25"/>
        <v>0.8851150272973165</v>
      </c>
      <c r="X144" s="167"/>
      <c r="Y144" s="48"/>
      <c r="AF144" t="s">
        <v>78</v>
      </c>
    </row>
    <row r="145" spans="1:25" ht="16.5" thickTop="1" thickBot="1" x14ac:dyDescent="0.3">
      <c r="A145" s="51"/>
      <c r="B145" s="51"/>
      <c r="C145">
        <f t="shared" si="14"/>
        <v>11.659125309211833</v>
      </c>
      <c r="D145" s="45">
        <v>1.18</v>
      </c>
      <c r="E145" s="129">
        <f xml:space="preserve"> E$10*(E$8/2)^2*(ACOS(1-D145/(E$8/2)) - (1-D145/(E$8/2))*SIN(ACOS(1-D145/(E$8/2))))</f>
        <v>12.272763483380876</v>
      </c>
      <c r="F145" s="136">
        <f>(PI()*E$12*D145^2*(1-(D145/(1.5*E$8))))</f>
        <v>1.2640759450391184</v>
      </c>
      <c r="G145" s="57">
        <f t="shared" si="15"/>
        <v>13.536839428419995</v>
      </c>
      <c r="H145" s="117">
        <f t="shared" si="16"/>
        <v>13536.839428419995</v>
      </c>
      <c r="I145" s="115">
        <f t="shared" si="17"/>
        <v>12047.787091293796</v>
      </c>
      <c r="J145" s="118">
        <f t="shared" si="18"/>
        <v>13.600432569599997</v>
      </c>
      <c r="K145" s="102">
        <f t="shared" si="19"/>
        <v>13600.432569599998</v>
      </c>
      <c r="L145" s="103">
        <f t="shared" si="20"/>
        <v>12104.384986943998</v>
      </c>
      <c r="N145" s="167"/>
      <c r="O145" s="45">
        <v>1.18</v>
      </c>
      <c r="P145" s="153">
        <f t="shared" si="26"/>
        <v>11.979427999999999</v>
      </c>
      <c r="Q145" s="148">
        <f t="shared" si="21"/>
        <v>11979.427999999998</v>
      </c>
      <c r="R145" s="148">
        <f t="shared" si="22"/>
        <v>10661.690919999999</v>
      </c>
      <c r="S145" s="173"/>
      <c r="T145" s="45">
        <f t="shared" si="27"/>
        <v>1.1800000000000008</v>
      </c>
      <c r="U145" s="46">
        <f t="shared" si="23"/>
        <v>12047.787091293796</v>
      </c>
      <c r="V145" s="164">
        <f t="shared" si="24"/>
        <v>10661.690919999999</v>
      </c>
      <c r="W145" s="47">
        <f t="shared" si="25"/>
        <v>0.88495014389028803</v>
      </c>
      <c r="X145" s="167"/>
      <c r="Y145" s="48"/>
    </row>
    <row r="146" spans="1:25" ht="16.5" thickTop="1" thickBot="1" x14ac:dyDescent="0.3">
      <c r="A146" s="51"/>
      <c r="B146" s="51"/>
      <c r="C146">
        <f t="shared" si="14"/>
        <v>11.783809398793592</v>
      </c>
      <c r="D146" s="45">
        <v>1.19</v>
      </c>
      <c r="E146" s="129">
        <f xml:space="preserve"> E$10*(E$8/2)^2*(ACOS(1-D146/(E$8/2)) - (1-D146/(E$8/2))*SIN(ACOS(1-D146/(E$8/2))))</f>
        <v>12.404009893466938</v>
      </c>
      <c r="F146" s="136">
        <f>(PI()*E$12*D146^2*(1-(D146/(1.5*E$8))))</f>
        <v>1.2798830783043329</v>
      </c>
      <c r="G146" s="57">
        <f t="shared" si="15"/>
        <v>13.683892971771272</v>
      </c>
      <c r="H146" s="117">
        <f t="shared" si="16"/>
        <v>13683.892971771271</v>
      </c>
      <c r="I146" s="115">
        <f t="shared" si="17"/>
        <v>12178.664744876431</v>
      </c>
      <c r="J146" s="118">
        <f t="shared" si="18"/>
        <v>13.749990515199999</v>
      </c>
      <c r="K146" s="102">
        <f t="shared" si="19"/>
        <v>13749.990515199999</v>
      </c>
      <c r="L146" s="103">
        <f t="shared" si="20"/>
        <v>12237.491558528</v>
      </c>
      <c r="N146" s="167"/>
      <c r="O146" s="45">
        <v>1.19</v>
      </c>
      <c r="P146" s="153">
        <f t="shared" si="26"/>
        <v>12.107345000000002</v>
      </c>
      <c r="Q146" s="148">
        <f t="shared" si="21"/>
        <v>12107.345000000003</v>
      </c>
      <c r="R146" s="148">
        <f t="shared" si="22"/>
        <v>10775.537050000003</v>
      </c>
      <c r="S146" s="173"/>
      <c r="T146" s="45">
        <f t="shared" si="27"/>
        <v>1.1900000000000008</v>
      </c>
      <c r="U146" s="46">
        <f t="shared" si="23"/>
        <v>12178.664744876431</v>
      </c>
      <c r="V146" s="164">
        <f t="shared" si="24"/>
        <v>10775.537050000003</v>
      </c>
      <c r="W146" s="47">
        <f t="shared" si="25"/>
        <v>0.88478805154179774</v>
      </c>
      <c r="X146" s="167"/>
      <c r="Y146" s="48"/>
    </row>
    <row r="147" spans="1:25" ht="16.5" thickTop="1" thickBot="1" x14ac:dyDescent="0.3">
      <c r="A147" s="51"/>
      <c r="B147" s="51"/>
      <c r="C147">
        <f t="shared" si="14"/>
        <v>11.908449599242781</v>
      </c>
      <c r="D147" s="45">
        <v>1.2</v>
      </c>
      <c r="E147" s="129">
        <f xml:space="preserve"> E$10*(E$8/2)^2*(ACOS(1-D147/(E$8/2)) - (1-D147/(E$8/2))*SIN(ACOS(1-D147/(E$8/2))))</f>
        <v>12.535210104466085</v>
      </c>
      <c r="F147" s="136">
        <f>(PI()*E$12*D147^2*(1-(D147/(1.5*E$8))))</f>
        <v>1.2956790852930531</v>
      </c>
      <c r="G147" s="57">
        <f t="shared" si="15"/>
        <v>13.830889189759137</v>
      </c>
      <c r="H147" s="117">
        <f t="shared" si="16"/>
        <v>13830.889189759137</v>
      </c>
      <c r="I147" s="115">
        <f t="shared" si="17"/>
        <v>12309.491378885632</v>
      </c>
      <c r="J147" s="118">
        <f t="shared" si="18"/>
        <v>13.899486399999999</v>
      </c>
      <c r="K147" s="102">
        <f t="shared" si="19"/>
        <v>13899.4864</v>
      </c>
      <c r="L147" s="103">
        <f t="shared" si="20"/>
        <v>12370.542896000001</v>
      </c>
      <c r="N147" s="167"/>
      <c r="O147" s="45">
        <v>1.2</v>
      </c>
      <c r="P147" s="153">
        <f t="shared" si="26"/>
        <v>12.235200000000003</v>
      </c>
      <c r="Q147" s="148">
        <f t="shared" si="21"/>
        <v>12235.200000000003</v>
      </c>
      <c r="R147" s="148">
        <f t="shared" si="22"/>
        <v>10889.328000000003</v>
      </c>
      <c r="S147" s="173"/>
      <c r="T147" s="45">
        <f t="shared" si="27"/>
        <v>1.2000000000000008</v>
      </c>
      <c r="U147" s="46">
        <f t="shared" si="23"/>
        <v>12309.491378885632</v>
      </c>
      <c r="V147" s="164">
        <f t="shared" si="24"/>
        <v>10889.328000000003</v>
      </c>
      <c r="W147" s="47">
        <f t="shared" si="25"/>
        <v>0.88462858982771431</v>
      </c>
      <c r="X147" s="167"/>
      <c r="Y147" s="48"/>
    </row>
    <row r="148" spans="1:25" ht="16.5" thickTop="1" thickBot="1" x14ac:dyDescent="0.3">
      <c r="A148" s="51"/>
      <c r="B148" s="51"/>
      <c r="C148">
        <f t="shared" si="14"/>
        <v>12.033036348574905</v>
      </c>
      <c r="D148" s="45">
        <v>1.21</v>
      </c>
      <c r="E148" s="129">
        <f xml:space="preserve"> E$10*(E$8/2)^2*(ACOS(1-D148/(E$8/2)) - (1-D148/(E$8/2))*SIN(ACOS(1-D148/(E$8/2))))</f>
        <v>12.66635405113148</v>
      </c>
      <c r="F148" s="136">
        <f>(PI()*E$12*D148^2*(1-(D148/(1.5*E$8))))</f>
        <v>1.3114615472495197</v>
      </c>
      <c r="G148" s="57">
        <f t="shared" si="15"/>
        <v>13.977815598381</v>
      </c>
      <c r="H148" s="117">
        <f t="shared" si="16"/>
        <v>13977.815598380999</v>
      </c>
      <c r="I148" s="115">
        <f t="shared" si="17"/>
        <v>12440.25588255909</v>
      </c>
      <c r="J148" s="118">
        <f t="shared" si="18"/>
        <v>14.0489049408</v>
      </c>
      <c r="K148" s="102">
        <f t="shared" si="19"/>
        <v>14048.904940799999</v>
      </c>
      <c r="L148" s="103">
        <f t="shared" si="20"/>
        <v>12503.525397312</v>
      </c>
      <c r="N148" s="167"/>
      <c r="O148" s="45">
        <v>1.21</v>
      </c>
      <c r="P148" s="153">
        <f t="shared" si="26"/>
        <v>12.362981000000001</v>
      </c>
      <c r="Q148" s="148">
        <f t="shared" si="21"/>
        <v>12362.981000000002</v>
      </c>
      <c r="R148" s="148">
        <f t="shared" si="22"/>
        <v>11003.053090000001</v>
      </c>
      <c r="S148" s="173"/>
      <c r="T148" s="45">
        <f t="shared" si="27"/>
        <v>1.2100000000000009</v>
      </c>
      <c r="U148" s="46">
        <f t="shared" si="23"/>
        <v>12440.25588255909</v>
      </c>
      <c r="V148" s="164">
        <f t="shared" si="24"/>
        <v>11003.053090000001</v>
      </c>
      <c r="W148" s="47">
        <f t="shared" si="25"/>
        <v>0.88447160523651214</v>
      </c>
      <c r="X148" s="167"/>
      <c r="Y148" s="48"/>
    </row>
    <row r="149" spans="1:25" ht="16.5" thickTop="1" thickBot="1" x14ac:dyDescent="0.3">
      <c r="A149" s="51"/>
      <c r="B149" s="51"/>
      <c r="C149">
        <f t="shared" si="14"/>
        <v>12.157560072491874</v>
      </c>
      <c r="D149" s="45">
        <v>1.22</v>
      </c>
      <c r="E149" s="129">
        <f xml:space="preserve"> E$10*(E$8/2)^2*(ACOS(1-D149/(E$8/2)) - (1-D149/(E$8/2))*SIN(ACOS(1-D149/(E$8/2))))</f>
        <v>12.797431655254604</v>
      </c>
      <c r="F149" s="136">
        <f>(PI()*E$12*D149^2*(1-(D149/(1.5*E$8))))</f>
        <v>1.3272280454179728</v>
      </c>
      <c r="G149" s="57">
        <f t="shared" si="15"/>
        <v>14.124659700672577</v>
      </c>
      <c r="H149" s="117">
        <f t="shared" si="16"/>
        <v>14124.659700672577</v>
      </c>
      <c r="I149" s="115">
        <f t="shared" si="17"/>
        <v>12570.947133598595</v>
      </c>
      <c r="J149" s="118">
        <f t="shared" si="18"/>
        <v>14.1982308544</v>
      </c>
      <c r="K149" s="102">
        <f t="shared" si="19"/>
        <v>14198.230854400001</v>
      </c>
      <c r="L149" s="103">
        <f t="shared" si="20"/>
        <v>12636.425460416001</v>
      </c>
      <c r="N149" s="167"/>
      <c r="O149" s="45">
        <v>1.22</v>
      </c>
      <c r="P149" s="153">
        <f t="shared" si="26"/>
        <v>12.490676000000001</v>
      </c>
      <c r="Q149" s="148">
        <f t="shared" si="21"/>
        <v>12490.676000000001</v>
      </c>
      <c r="R149" s="148">
        <f t="shared" si="22"/>
        <v>11116.701640000001</v>
      </c>
      <c r="S149" s="173"/>
      <c r="T149" s="45">
        <f t="shared" si="27"/>
        <v>1.2200000000000009</v>
      </c>
      <c r="U149" s="46">
        <f t="shared" si="23"/>
        <v>12570.947133598595</v>
      </c>
      <c r="V149" s="164">
        <f t="shared" si="24"/>
        <v>11116.701640000001</v>
      </c>
      <c r="W149" s="47">
        <f t="shared" si="25"/>
        <v>0.88431695097087748</v>
      </c>
      <c r="X149" s="167"/>
      <c r="Y149" s="48"/>
    </row>
    <row r="150" spans="1:25" ht="16.5" thickTop="1" thickBot="1" x14ac:dyDescent="0.3">
      <c r="A150" s="51"/>
      <c r="B150" s="51"/>
      <c r="C150">
        <f t="shared" si="14"/>
        <v>12.282011182149162</v>
      </c>
      <c r="D150" s="45">
        <v>1.23</v>
      </c>
      <c r="E150" s="129">
        <f xml:space="preserve"> E$10*(E$8/2)^2*(ACOS(1-D150/(E$8/2)) - (1-D150/(E$8/2))*SIN(ACOS(1-D150/(E$8/2))))</f>
        <v>12.928432823314909</v>
      </c>
      <c r="F150" s="136">
        <f>(PI()*E$12*D150^2*(1-(D150/(1.5*E$8))))</f>
        <v>1.3429761610426534</v>
      </c>
      <c r="G150" s="57">
        <f t="shared" si="15"/>
        <v>14.271408984357562</v>
      </c>
      <c r="H150" s="117">
        <f t="shared" si="16"/>
        <v>14271.408984357562</v>
      </c>
      <c r="I150" s="115">
        <f t="shared" si="17"/>
        <v>12701.55399607823</v>
      </c>
      <c r="J150" s="118">
        <f t="shared" si="18"/>
        <v>14.347448857599998</v>
      </c>
      <c r="K150" s="102">
        <f t="shared" si="19"/>
        <v>14347.448857599999</v>
      </c>
      <c r="L150" s="103">
        <f t="shared" si="20"/>
        <v>12769.229483263998</v>
      </c>
      <c r="N150" s="167"/>
      <c r="O150" s="45">
        <v>1.23</v>
      </c>
      <c r="P150" s="153">
        <f t="shared" si="26"/>
        <v>12.618273000000002</v>
      </c>
      <c r="Q150" s="148">
        <f t="shared" si="21"/>
        <v>12618.273000000003</v>
      </c>
      <c r="R150" s="148">
        <f t="shared" si="22"/>
        <v>11230.262970000003</v>
      </c>
      <c r="S150" s="173"/>
      <c r="T150" s="45">
        <f t="shared" si="27"/>
        <v>1.2300000000000009</v>
      </c>
      <c r="U150" s="46">
        <f t="shared" si="23"/>
        <v>12701.55399607823</v>
      </c>
      <c r="V150" s="164">
        <f t="shared" si="24"/>
        <v>11230.262970000003</v>
      </c>
      <c r="W150" s="47">
        <f t="shared" si="25"/>
        <v>0.88416448676024162</v>
      </c>
      <c r="X150" s="167"/>
      <c r="Y150" s="48"/>
    </row>
    <row r="151" spans="1:25" ht="16.5" thickTop="1" thickBot="1" x14ac:dyDescent="0.3">
      <c r="A151" s="51"/>
      <c r="B151" s="51"/>
      <c r="C151">
        <f t="shared" si="14"/>
        <v>12.406380071906135</v>
      </c>
      <c r="D151" s="45">
        <v>1.24</v>
      </c>
      <c r="E151" s="129">
        <f xml:space="preserve"> E$10*(E$8/2)^2*(ACOS(1-D151/(E$8/2)) - (1-D151/(E$8/2))*SIN(ACOS(1-D151/(E$8/2))))</f>
        <v>13.059347444111721</v>
      </c>
      <c r="F151" s="136">
        <f>(PI()*E$12*D151^2*(1-(D151/(1.5*E$8))))</f>
        <v>1.3587034753678016</v>
      </c>
      <c r="G151" s="57">
        <f t="shared" si="15"/>
        <v>14.418050919479523</v>
      </c>
      <c r="H151" s="117">
        <f t="shared" si="16"/>
        <v>14418.050919479523</v>
      </c>
      <c r="I151" s="115">
        <f t="shared" si="17"/>
        <v>12832.065318336776</v>
      </c>
      <c r="J151" s="118">
        <f t="shared" si="18"/>
        <v>14.496543667200001</v>
      </c>
      <c r="K151" s="102">
        <f t="shared" si="19"/>
        <v>14496.543667200001</v>
      </c>
      <c r="L151" s="103">
        <f t="shared" si="20"/>
        <v>12901.923863808002</v>
      </c>
      <c r="N151" s="167"/>
      <c r="O151" s="45">
        <v>1.24</v>
      </c>
      <c r="P151" s="153">
        <f t="shared" si="26"/>
        <v>12.745760000000001</v>
      </c>
      <c r="Q151" s="148">
        <f t="shared" si="21"/>
        <v>12745.76</v>
      </c>
      <c r="R151" s="148">
        <f t="shared" si="22"/>
        <v>11343.7264</v>
      </c>
      <c r="S151" s="173"/>
      <c r="T151" s="45">
        <f t="shared" si="27"/>
        <v>1.2400000000000009</v>
      </c>
      <c r="U151" s="46">
        <f t="shared" si="23"/>
        <v>12832.065318336776</v>
      </c>
      <c r="V151" s="164">
        <f t="shared" si="24"/>
        <v>11343.7264</v>
      </c>
      <c r="W151" s="47">
        <f t="shared" si="25"/>
        <v>0.88401407868381343</v>
      </c>
      <c r="X151" s="167"/>
      <c r="Y151" s="48"/>
    </row>
    <row r="152" spans="1:25" ht="16.5" thickTop="1" thickBot="1" x14ac:dyDescent="0.3">
      <c r="A152" s="51"/>
      <c r="B152" s="51"/>
      <c r="C152">
        <f t="shared" si="14"/>
        <v>12.5306571170568</v>
      </c>
      <c r="D152" s="45">
        <v>1.25</v>
      </c>
      <c r="E152" s="129">
        <f xml:space="preserve"> E$10*(E$8/2)^2*(ACOS(1-D152/(E$8/2)) - (1-D152/(E$8/2))*SIN(ACOS(1-D152/(E$8/2))))</f>
        <v>13.190165386375579</v>
      </c>
      <c r="F152" s="136">
        <f>(PI()*E$12*D152^2*(1-(D152/(1.5*E$8))))</f>
        <v>1.3744075696376579</v>
      </c>
      <c r="G152" s="57">
        <f t="shared" si="15"/>
        <v>14.564572956013237</v>
      </c>
      <c r="H152" s="117">
        <f t="shared" si="16"/>
        <v>14564.572956013237</v>
      </c>
      <c r="I152" s="115">
        <f t="shared" si="17"/>
        <v>12962.469930851781</v>
      </c>
      <c r="J152" s="118">
        <f t="shared" si="18"/>
        <v>14.6455</v>
      </c>
      <c r="K152" s="102">
        <f t="shared" si="19"/>
        <v>14645.5</v>
      </c>
      <c r="L152" s="103">
        <f t="shared" si="20"/>
        <v>13034.495000000001</v>
      </c>
      <c r="N152" s="167"/>
      <c r="O152" s="45">
        <v>1.25</v>
      </c>
      <c r="P152" s="153">
        <f t="shared" si="26"/>
        <v>12.873125000000002</v>
      </c>
      <c r="Q152" s="148">
        <f t="shared" si="21"/>
        <v>12873.125000000002</v>
      </c>
      <c r="R152" s="148">
        <f t="shared" si="22"/>
        <v>11457.081250000001</v>
      </c>
      <c r="S152" s="173"/>
      <c r="T152" s="45">
        <f t="shared" si="27"/>
        <v>1.2500000000000009</v>
      </c>
      <c r="U152" s="46">
        <f t="shared" si="23"/>
        <v>12962.469930851781</v>
      </c>
      <c r="V152" s="164">
        <f t="shared" si="24"/>
        <v>11457.081250000001</v>
      </c>
      <c r="W152" s="47">
        <f t="shared" si="25"/>
        <v>0.88386559900371864</v>
      </c>
      <c r="X152" s="167"/>
      <c r="Y152" s="48"/>
    </row>
    <row r="153" spans="1:25" ht="16.5" thickTop="1" thickBot="1" x14ac:dyDescent="0.3">
      <c r="A153" s="51"/>
      <c r="B153" s="51"/>
      <c r="C153">
        <f t="shared" si="14"/>
        <v>12.654832671538301</v>
      </c>
      <c r="D153" s="45">
        <v>1.26</v>
      </c>
      <c r="E153" s="129">
        <f xml:space="preserve"> E$10*(E$8/2)^2*(ACOS(1-D153/(E$8/2)) - (1-D153/(E$8/2))*SIN(ACOS(1-D153/(E$8/2))))</f>
        <v>13.320876496356107</v>
      </c>
      <c r="F153" s="136">
        <f>(PI()*E$12*D153^2*(1-(D153/(1.5*E$8))))</f>
        <v>1.3900860250964622</v>
      </c>
      <c r="G153" s="57">
        <f t="shared" si="15"/>
        <v>14.710962521452569</v>
      </c>
      <c r="H153" s="117">
        <f t="shared" si="16"/>
        <v>14710.962521452568</v>
      </c>
      <c r="I153" s="115">
        <f t="shared" si="17"/>
        <v>13092.756644092786</v>
      </c>
      <c r="J153" s="118">
        <f t="shared" si="18"/>
        <v>14.794302572800001</v>
      </c>
      <c r="K153" s="102">
        <f t="shared" si="19"/>
        <v>14794.302572800001</v>
      </c>
      <c r="L153" s="103">
        <f t="shared" si="20"/>
        <v>13166.929289792</v>
      </c>
      <c r="N153" s="167"/>
      <c r="O153" s="45">
        <v>1.26</v>
      </c>
      <c r="P153" s="153">
        <f t="shared" si="26"/>
        <v>13.000356</v>
      </c>
      <c r="Q153" s="148">
        <f t="shared" si="21"/>
        <v>13000.356</v>
      </c>
      <c r="R153" s="148">
        <f t="shared" si="22"/>
        <v>11570.31684</v>
      </c>
      <c r="S153" s="173"/>
      <c r="T153" s="45">
        <f t="shared" si="27"/>
        <v>1.2600000000000009</v>
      </c>
      <c r="U153" s="46">
        <f t="shared" si="23"/>
        <v>13092.756644092786</v>
      </c>
      <c r="V153" s="164">
        <f t="shared" si="24"/>
        <v>11570.31684</v>
      </c>
      <c r="W153" s="47">
        <f t="shared" si="25"/>
        <v>0.88371892600786384</v>
      </c>
      <c r="X153" s="167"/>
      <c r="Y153" s="48"/>
    </row>
    <row r="154" spans="1:25" ht="16.5" thickTop="1" thickBot="1" x14ac:dyDescent="0.3">
      <c r="A154" s="51"/>
      <c r="B154" s="51"/>
      <c r="C154">
        <f t="shared" si="14"/>
        <v>12.778897065614323</v>
      </c>
      <c r="D154" s="45">
        <v>1.27</v>
      </c>
      <c r="E154" s="129">
        <f xml:space="preserve"> E$10*(E$8/2)^2*(ACOS(1-D154/(E$8/2)) - (1-D154/(E$8/2))*SIN(ACOS(1-D154/(E$8/2))))</f>
        <v>13.451470595383499</v>
      </c>
      <c r="F154" s="136">
        <f>(PI()*E$12*D154^2*(1-(D154/(1.5*E$8))))</f>
        <v>1.4057364229884555</v>
      </c>
      <c r="G154" s="57">
        <f t="shared" si="15"/>
        <v>14.857207018371955</v>
      </c>
      <c r="H154" s="117">
        <f t="shared" si="16"/>
        <v>14857.207018371955</v>
      </c>
      <c r="I154" s="115">
        <f t="shared" si="17"/>
        <v>13222.91424635104</v>
      </c>
      <c r="J154" s="118">
        <f t="shared" si="18"/>
        <v>14.942936102400003</v>
      </c>
      <c r="K154" s="102">
        <f t="shared" si="19"/>
        <v>14942.936102400003</v>
      </c>
      <c r="L154" s="103">
        <f t="shared" si="20"/>
        <v>13299.213131136003</v>
      </c>
      <c r="N154" s="167"/>
      <c r="O154" s="45">
        <v>1.27</v>
      </c>
      <c r="P154" s="153">
        <f t="shared" si="26"/>
        <v>13.127441000000001</v>
      </c>
      <c r="Q154" s="148">
        <f t="shared" si="21"/>
        <v>13127.441000000001</v>
      </c>
      <c r="R154" s="148">
        <f t="shared" si="22"/>
        <v>11683.422490000001</v>
      </c>
      <c r="S154" s="173"/>
      <c r="T154" s="45">
        <f t="shared" si="27"/>
        <v>1.2700000000000009</v>
      </c>
      <c r="U154" s="46">
        <f t="shared" si="23"/>
        <v>13222.91424635104</v>
      </c>
      <c r="V154" s="164">
        <f t="shared" si="24"/>
        <v>11683.422490000001</v>
      </c>
      <c r="W154" s="47">
        <f t="shared" si="25"/>
        <v>0.88357394386219568</v>
      </c>
      <c r="X154" s="167"/>
      <c r="Y154" s="48"/>
    </row>
    <row r="155" spans="1:25" ht="16.5" thickTop="1" thickBot="1" x14ac:dyDescent="0.3">
      <c r="A155" s="51"/>
      <c r="B155" s="51"/>
      <c r="C155">
        <f t="shared" si="14"/>
        <v>12.902840603530585</v>
      </c>
      <c r="D155" s="45">
        <v>1.28</v>
      </c>
      <c r="E155" s="129">
        <f xml:space="preserve"> E$10*(E$8/2)^2*(ACOS(1-D155/(E$8/2)) - (1-D155/(E$8/2))*SIN(ACOS(1-D155/(E$8/2))))</f>
        <v>13.581937477400617</v>
      </c>
      <c r="F155" s="136">
        <f>(PI()*E$12*D155^2*(1-(D155/(1.5*E$8))))</f>
        <v>1.4213563445578783</v>
      </c>
      <c r="G155" s="57">
        <f t="shared" si="15"/>
        <v>15.003293821958495</v>
      </c>
      <c r="H155" s="117">
        <f t="shared" si="16"/>
        <v>15003.293821958496</v>
      </c>
      <c r="I155" s="115">
        <f t="shared" si="17"/>
        <v>13352.931501543062</v>
      </c>
      <c r="J155" s="118">
        <f t="shared" si="18"/>
        <v>15.091385305600001</v>
      </c>
      <c r="K155" s="102">
        <f t="shared" si="19"/>
        <v>15091.385305600001</v>
      </c>
      <c r="L155" s="103">
        <f t="shared" si="20"/>
        <v>13431.332921984002</v>
      </c>
      <c r="N155" s="167"/>
      <c r="O155" s="45">
        <v>1.28</v>
      </c>
      <c r="P155" s="153">
        <f t="shared" si="26"/>
        <v>13.254367999999999</v>
      </c>
      <c r="Q155" s="148">
        <f t="shared" si="21"/>
        <v>13254.367999999999</v>
      </c>
      <c r="R155" s="148">
        <f t="shared" si="22"/>
        <v>11796.387519999998</v>
      </c>
      <c r="S155" s="173"/>
      <c r="T155" s="45">
        <f t="shared" si="27"/>
        <v>1.2800000000000009</v>
      </c>
      <c r="U155" s="46">
        <f t="shared" si="23"/>
        <v>13352.931501543062</v>
      </c>
      <c r="V155" s="164">
        <f t="shared" si="24"/>
        <v>11796.387519999998</v>
      </c>
      <c r="W155" s="47">
        <f t="shared" si="25"/>
        <v>0.88343054247202646</v>
      </c>
      <c r="X155" s="167"/>
      <c r="Y155" s="48"/>
    </row>
    <row r="156" spans="1:25" ht="16.5" thickTop="1" thickBot="1" x14ac:dyDescent="0.3">
      <c r="A156" s="51"/>
      <c r="B156" s="51"/>
      <c r="C156">
        <f t="shared" ref="C156:C219" si="30">E156-(E156*5)/100</f>
        <v>13.026653561139423</v>
      </c>
      <c r="D156" s="45">
        <v>1.29</v>
      </c>
      <c r="E156" s="129">
        <f xml:space="preserve"> E$10*(E$8/2)^2*(ACOS(1-D156/(E$8/2)) - (1-D156/(E$8/2))*SIN(ACOS(1-D156/(E$8/2))))</f>
        <v>13.712266906462551</v>
      </c>
      <c r="F156" s="136">
        <f>(PI()*E$12*D156^2*(1-(D156/(1.5*E$8))))</f>
        <v>1.4369433710489705</v>
      </c>
      <c r="G156" s="57">
        <f t="shared" ref="G156:G219" si="31">F156+E156</f>
        <v>15.149210277511521</v>
      </c>
      <c r="H156" s="117">
        <f t="shared" ref="H156:H219" si="32">G156*1000</f>
        <v>15149.210277511522</v>
      </c>
      <c r="I156" s="115">
        <f t="shared" ref="I156:I219" si="33">H156*$D$17</f>
        <v>13482.797146985255</v>
      </c>
      <c r="J156" s="118">
        <f t="shared" ref="J156:J219" si="34">-2.5472*(D156)^3+8.7832*(D156)^2+4.8702*(D156)-0.191</f>
        <v>15.239634899200002</v>
      </c>
      <c r="K156" s="102">
        <f t="shared" ref="K156:K219" si="35">J156*1000</f>
        <v>15239.634899200002</v>
      </c>
      <c r="L156" s="103">
        <f t="shared" ref="L156:L219" si="36">K156*$D$17</f>
        <v>13563.275060288002</v>
      </c>
      <c r="N156" s="167"/>
      <c r="O156" s="45">
        <v>1.29</v>
      </c>
      <c r="P156" s="153">
        <f t="shared" si="26"/>
        <v>13.381125000000001</v>
      </c>
      <c r="Q156" s="148">
        <f t="shared" ref="Q156:Q219" si="37">P156*1000</f>
        <v>13381.125</v>
      </c>
      <c r="R156" s="148">
        <f t="shared" ref="R156:R219" si="38">Q156*$D$17</f>
        <v>11909.20125</v>
      </c>
      <c r="S156" s="173"/>
      <c r="T156" s="45">
        <f t="shared" si="27"/>
        <v>1.2900000000000009</v>
      </c>
      <c r="U156" s="46">
        <f t="shared" ref="U156:U219" si="39">I156</f>
        <v>13482.797146985255</v>
      </c>
      <c r="V156" s="164">
        <f t="shared" ref="V156:V219" si="40">R156</f>
        <v>11909.20125</v>
      </c>
      <c r="W156" s="47">
        <f t="shared" ref="W156:W219" si="41">V156/U156</f>
        <v>0.88328861735214126</v>
      </c>
      <c r="X156" s="167"/>
      <c r="Y156" s="48"/>
    </row>
    <row r="157" spans="1:25" ht="16.5" thickTop="1" thickBot="1" x14ac:dyDescent="0.3">
      <c r="A157" s="51"/>
      <c r="B157" s="51"/>
      <c r="C157">
        <f t="shared" si="30"/>
        <v>13.150326183490499</v>
      </c>
      <c r="D157" s="45">
        <v>1.3</v>
      </c>
      <c r="E157" s="129">
        <f xml:space="preserve"> E$10*(E$8/2)^2*(ACOS(1-D157/(E$8/2)) - (1-D157/(E$8/2))*SIN(ACOS(1-D157/(E$8/2))))</f>
        <v>13.842448614200526</v>
      </c>
      <c r="F157" s="136">
        <f>(PI()*E$12*D157^2*(1-(D157/(1.5*E$8))))</f>
        <v>1.4524950837059731</v>
      </c>
      <c r="G157" s="57">
        <f t="shared" si="31"/>
        <v>15.294943697906499</v>
      </c>
      <c r="H157" s="117">
        <f t="shared" si="32"/>
        <v>15294.943697906499</v>
      </c>
      <c r="I157" s="115">
        <f t="shared" si="33"/>
        <v>13612.499891136784</v>
      </c>
      <c r="J157" s="118">
        <f t="shared" si="34"/>
        <v>15.387669600000001</v>
      </c>
      <c r="K157" s="102">
        <f t="shared" si="35"/>
        <v>15387.669600000001</v>
      </c>
      <c r="L157" s="103">
        <f t="shared" si="36"/>
        <v>13695.025944000001</v>
      </c>
      <c r="N157" s="167"/>
      <c r="O157" s="45">
        <v>1.3</v>
      </c>
      <c r="P157" s="153">
        <f t="shared" ref="P157:P220" si="42">-2*(O157)^3+6.83*(O157)^2+5.03*(O157)-0.18</f>
        <v>13.507700000000002</v>
      </c>
      <c r="Q157" s="148">
        <f t="shared" si="37"/>
        <v>13507.7</v>
      </c>
      <c r="R157" s="148">
        <f t="shared" si="38"/>
        <v>12021.853000000001</v>
      </c>
      <c r="S157" s="173"/>
      <c r="T157" s="45">
        <f t="shared" ref="T157:T220" si="43">T156+0.01</f>
        <v>1.3000000000000009</v>
      </c>
      <c r="U157" s="46">
        <f t="shared" si="39"/>
        <v>13612.499891136784</v>
      </c>
      <c r="V157" s="164">
        <f t="shared" si="40"/>
        <v>12021.853000000001</v>
      </c>
      <c r="W157" s="47">
        <f t="shared" si="41"/>
        <v>0.88314806950540603</v>
      </c>
      <c r="X157" s="167"/>
      <c r="Y157" s="48"/>
    </row>
    <row r="158" spans="1:25" ht="16.5" thickTop="1" thickBot="1" x14ac:dyDescent="0.3">
      <c r="A158" s="51"/>
      <c r="B158" s="51"/>
      <c r="C158">
        <f t="shared" si="30"/>
        <v>13.273848682384479</v>
      </c>
      <c r="D158" s="45">
        <v>1.31</v>
      </c>
      <c r="E158" s="129">
        <f xml:space="preserve"> E$10*(E$8/2)^2*(ACOS(1-D158/(E$8/2)) - (1-D158/(E$8/2))*SIN(ACOS(1-D158/(E$8/2))))</f>
        <v>13.972472297246821</v>
      </c>
      <c r="F158" s="136">
        <f>(PI()*E$12*D158^2*(1-(D158/(1.5*E$8))))</f>
        <v>1.4680090637731262</v>
      </c>
      <c r="G158" s="57">
        <f t="shared" si="31"/>
        <v>15.440481361019947</v>
      </c>
      <c r="H158" s="117">
        <f t="shared" si="32"/>
        <v>15440.481361019947</v>
      </c>
      <c r="I158" s="115">
        <f t="shared" si="33"/>
        <v>13742.028411307752</v>
      </c>
      <c r="J158" s="118">
        <f t="shared" si="34"/>
        <v>15.535474124800002</v>
      </c>
      <c r="K158" s="102">
        <f t="shared" si="35"/>
        <v>15535.474124800003</v>
      </c>
      <c r="L158" s="103">
        <f t="shared" si="36"/>
        <v>13826.571971072002</v>
      </c>
      <c r="N158" s="167"/>
      <c r="O158" s="45">
        <v>1.31</v>
      </c>
      <c r="P158" s="153">
        <f t="shared" si="42"/>
        <v>13.634081000000002</v>
      </c>
      <c r="Q158" s="148">
        <f t="shared" si="37"/>
        <v>13634.081000000002</v>
      </c>
      <c r="R158" s="148">
        <f t="shared" si="38"/>
        <v>12134.332090000002</v>
      </c>
      <c r="S158" s="173"/>
      <c r="T158" s="45">
        <f t="shared" si="43"/>
        <v>1.3100000000000009</v>
      </c>
      <c r="U158" s="46">
        <f t="shared" si="39"/>
        <v>13742.028411307752</v>
      </c>
      <c r="V158" s="164">
        <f t="shared" si="40"/>
        <v>12134.332090000002</v>
      </c>
      <c r="W158" s="47">
        <f t="shared" si="41"/>
        <v>0.88300880530964099</v>
      </c>
      <c r="X158" s="167"/>
      <c r="Y158" s="48"/>
    </row>
    <row r="159" spans="1:25" ht="16.5" thickTop="1" thickBot="1" x14ac:dyDescent="0.3">
      <c r="A159" s="51"/>
      <c r="B159" s="51"/>
      <c r="C159">
        <f t="shared" si="30"/>
        <v>13.397211233886436</v>
      </c>
      <c r="D159" s="45">
        <v>1.32</v>
      </c>
      <c r="E159" s="129">
        <f xml:space="preserve"> E$10*(E$8/2)^2*(ACOS(1-D159/(E$8/2)) - (1-D159/(E$8/2))*SIN(ACOS(1-D159/(E$8/2))))</f>
        <v>14.102327614617302</v>
      </c>
      <c r="F159" s="136">
        <f>(PI()*E$12*D159^2*(1-(D159/(1.5*E$8))))</f>
        <v>1.4834828924946699</v>
      </c>
      <c r="G159" s="57">
        <f t="shared" si="31"/>
        <v>15.585810507111972</v>
      </c>
      <c r="H159" s="117">
        <f t="shared" si="32"/>
        <v>15585.810507111972</v>
      </c>
      <c r="I159" s="115">
        <f t="shared" si="33"/>
        <v>13871.371351329655</v>
      </c>
      <c r="J159" s="118">
        <f t="shared" si="34"/>
        <v>15.6830331904</v>
      </c>
      <c r="K159" s="102">
        <f t="shared" si="35"/>
        <v>15683.0331904</v>
      </c>
      <c r="L159" s="103">
        <f t="shared" si="36"/>
        <v>13957.899539456001</v>
      </c>
      <c r="N159" s="167"/>
      <c r="O159" s="45">
        <v>1.32</v>
      </c>
      <c r="P159" s="153">
        <f t="shared" si="42"/>
        <v>13.760256000000002</v>
      </c>
      <c r="Q159" s="148">
        <f t="shared" si="37"/>
        <v>13760.256000000001</v>
      </c>
      <c r="R159" s="148">
        <f t="shared" si="38"/>
        <v>12246.627840000001</v>
      </c>
      <c r="S159" s="173"/>
      <c r="T159" s="45">
        <f t="shared" si="43"/>
        <v>1.320000000000001</v>
      </c>
      <c r="U159" s="46">
        <f t="shared" si="39"/>
        <v>13871.371351329655</v>
      </c>
      <c r="V159" s="164">
        <f t="shared" si="40"/>
        <v>12246.627840000001</v>
      </c>
      <c r="W159" s="47">
        <f t="shared" si="41"/>
        <v>0.882870736412524</v>
      </c>
      <c r="X159" s="167"/>
      <c r="Y159" s="48"/>
    </row>
    <row r="160" spans="1:25" ht="16.5" thickTop="1" thickBot="1" x14ac:dyDescent="0.3">
      <c r="A160" s="51"/>
      <c r="B160" s="51"/>
      <c r="C160">
        <f t="shared" si="30"/>
        <v>13.52040397579567</v>
      </c>
      <c r="D160" s="45">
        <v>1.33</v>
      </c>
      <c r="E160" s="129">
        <f xml:space="preserve"> E$10*(E$8/2)^2*(ACOS(1-D160/(E$8/2)) - (1-D160/(E$8/2))*SIN(ACOS(1-D160/(E$8/2))))</f>
        <v>14.232004185048075</v>
      </c>
      <c r="F160" s="136">
        <f>(PI()*E$12*D160^2*(1-(D160/(1.5*E$8))))</f>
        <v>1.4989141511148449</v>
      </c>
      <c r="G160" s="57">
        <f t="shared" si="31"/>
        <v>15.730918336162919</v>
      </c>
      <c r="H160" s="117">
        <f t="shared" si="32"/>
        <v>15730.918336162918</v>
      </c>
      <c r="I160" s="115">
        <f t="shared" si="33"/>
        <v>14000.517319184997</v>
      </c>
      <c r="J160" s="118">
        <f t="shared" si="34"/>
        <v>15.830331513600003</v>
      </c>
      <c r="K160" s="102">
        <f t="shared" si="35"/>
        <v>15830.331513600002</v>
      </c>
      <c r="L160" s="103">
        <f t="shared" si="36"/>
        <v>14088.995047104001</v>
      </c>
      <c r="N160" s="167"/>
      <c r="O160" s="45">
        <v>1.33</v>
      </c>
      <c r="P160" s="153">
        <f t="shared" si="42"/>
        <v>13.886213000000001</v>
      </c>
      <c r="Q160" s="148">
        <f t="shared" si="37"/>
        <v>13886.213000000002</v>
      </c>
      <c r="R160" s="148">
        <f t="shared" si="38"/>
        <v>12358.729570000001</v>
      </c>
      <c r="S160" s="173"/>
      <c r="T160" s="45">
        <f t="shared" si="43"/>
        <v>1.330000000000001</v>
      </c>
      <c r="U160" s="46">
        <f t="shared" si="39"/>
        <v>14000.517319184997</v>
      </c>
      <c r="V160" s="164">
        <f t="shared" si="40"/>
        <v>12358.729570000001</v>
      </c>
      <c r="W160" s="47">
        <f t="shared" si="41"/>
        <v>0.88273377963432509</v>
      </c>
      <c r="X160" s="167"/>
      <c r="Y160" s="48"/>
    </row>
    <row r="161" spans="1:25" ht="16.5" thickTop="1" thickBot="1" x14ac:dyDescent="0.3">
      <c r="A161" s="51"/>
      <c r="B161" s="51"/>
      <c r="C161">
        <f t="shared" si="30"/>
        <v>13.643417005068441</v>
      </c>
      <c r="D161" s="45">
        <v>1.34</v>
      </c>
      <c r="E161" s="129">
        <f xml:space="preserve"> E$10*(E$8/2)^2*(ACOS(1-D161/(E$8/2)) - (1-D161/(E$8/2))*SIN(ACOS(1-D161/(E$8/2))))</f>
        <v>14.36149158428257</v>
      </c>
      <c r="F161" s="136">
        <f>(PI()*E$12*D161^2*(1-(D161/(1.5*E$8))))</f>
        <v>1.5143004208778921</v>
      </c>
      <c r="G161" s="57">
        <f t="shared" si="31"/>
        <v>15.875792005160463</v>
      </c>
      <c r="H161" s="117">
        <f t="shared" si="32"/>
        <v>15875.792005160463</v>
      </c>
      <c r="I161" s="115">
        <f t="shared" si="33"/>
        <v>14129.454884592813</v>
      </c>
      <c r="J161" s="118">
        <f t="shared" si="34"/>
        <v>15.977353811200002</v>
      </c>
      <c r="K161" s="102">
        <f t="shared" si="35"/>
        <v>15977.353811200002</v>
      </c>
      <c r="L161" s="103">
        <f t="shared" si="36"/>
        <v>14219.844891968003</v>
      </c>
      <c r="N161" s="167"/>
      <c r="O161" s="45">
        <v>1.34</v>
      </c>
      <c r="P161" s="153">
        <f t="shared" si="42"/>
        <v>14.011940000000003</v>
      </c>
      <c r="Q161" s="148">
        <f t="shared" si="37"/>
        <v>14011.940000000002</v>
      </c>
      <c r="R161" s="148">
        <f t="shared" si="38"/>
        <v>12470.626600000001</v>
      </c>
      <c r="S161" s="173"/>
      <c r="T161" s="45">
        <f t="shared" si="43"/>
        <v>1.340000000000001</v>
      </c>
      <c r="U161" s="46">
        <f t="shared" si="39"/>
        <v>14129.454884592813</v>
      </c>
      <c r="V161" s="164">
        <f t="shared" si="40"/>
        <v>12470.626600000001</v>
      </c>
      <c r="W161" s="47">
        <f t="shared" si="41"/>
        <v>0.88259785687828285</v>
      </c>
      <c r="X161" s="167"/>
      <c r="Y161" s="48"/>
    </row>
    <row r="162" spans="1:25" ht="16.5" thickTop="1" thickBot="1" x14ac:dyDescent="0.3">
      <c r="A162" s="51"/>
      <c r="B162" s="51"/>
      <c r="C162">
        <f t="shared" si="30"/>
        <v>13.766240375190025</v>
      </c>
      <c r="D162" s="45">
        <v>1.35</v>
      </c>
      <c r="E162" s="129">
        <f xml:space="preserve"> E$10*(E$8/2)^2*(ACOS(1-D162/(E$8/2)) - (1-D162/(E$8/2))*SIN(ACOS(1-D162/(E$8/2))))</f>
        <v>14.49077934230529</v>
      </c>
      <c r="F162" s="136">
        <f>(PI()*E$12*D162^2*(1-(D162/(1.5*E$8))))</f>
        <v>1.5296392830280512</v>
      </c>
      <c r="G162" s="57">
        <f t="shared" si="31"/>
        <v>16.020418625333342</v>
      </c>
      <c r="H162" s="117">
        <f t="shared" si="32"/>
        <v>16020.418625333341</v>
      </c>
      <c r="I162" s="115">
        <f t="shared" si="33"/>
        <v>14258.172576546674</v>
      </c>
      <c r="J162" s="118">
        <f t="shared" si="34"/>
        <v>16.124084800000002</v>
      </c>
      <c r="K162" s="102">
        <f t="shared" si="35"/>
        <v>16124.084800000002</v>
      </c>
      <c r="L162" s="103">
        <f t="shared" si="36"/>
        <v>14350.435472000003</v>
      </c>
      <c r="N162" s="167"/>
      <c r="O162" s="45">
        <v>1.35</v>
      </c>
      <c r="P162" s="153">
        <f t="shared" si="42"/>
        <v>14.137425000000002</v>
      </c>
      <c r="Q162" s="148">
        <f t="shared" si="37"/>
        <v>14137.425000000003</v>
      </c>
      <c r="R162" s="148">
        <f t="shared" si="38"/>
        <v>12582.308250000004</v>
      </c>
      <c r="S162" s="173"/>
      <c r="T162" s="45">
        <f t="shared" si="43"/>
        <v>1.350000000000001</v>
      </c>
      <c r="U162" s="46">
        <f t="shared" si="39"/>
        <v>14258.172576546674</v>
      </c>
      <c r="V162" s="164">
        <f t="shared" si="40"/>
        <v>12582.308250000004</v>
      </c>
      <c r="W162" s="47">
        <f t="shared" si="41"/>
        <v>0.88246289504846454</v>
      </c>
      <c r="X162" s="167"/>
      <c r="Y162" s="48"/>
    </row>
    <row r="163" spans="1:25" ht="16.5" thickTop="1" thickBot="1" x14ac:dyDescent="0.3">
      <c r="A163" s="51"/>
      <c r="B163" s="51"/>
      <c r="C163">
        <f t="shared" si="30"/>
        <v>13.888864093492312</v>
      </c>
      <c r="D163" s="45">
        <v>1.36</v>
      </c>
      <c r="E163" s="129">
        <f xml:space="preserve"> E$10*(E$8/2)^2*(ACOS(1-D163/(E$8/2)) - (1-D163/(E$8/2))*SIN(ACOS(1-D163/(E$8/2))))</f>
        <v>14.619856940518224</v>
      </c>
      <c r="F163" s="136">
        <f>(PI()*E$12*D163^2*(1-(D163/(1.5*E$8))))</f>
        <v>1.5449283188095631</v>
      </c>
      <c r="G163" s="57">
        <f t="shared" si="31"/>
        <v>16.164785259327786</v>
      </c>
      <c r="H163" s="117">
        <f t="shared" si="32"/>
        <v>16164.785259327786</v>
      </c>
      <c r="I163" s="115">
        <f t="shared" si="33"/>
        <v>14386.65888080173</v>
      </c>
      <c r="J163" s="118">
        <f t="shared" si="34"/>
        <v>16.270509196800003</v>
      </c>
      <c r="K163" s="102">
        <f t="shared" si="35"/>
        <v>16270.509196800003</v>
      </c>
      <c r="L163" s="103">
        <f t="shared" si="36"/>
        <v>14480.753185152003</v>
      </c>
      <c r="N163" s="167"/>
      <c r="O163" s="45">
        <v>1.36</v>
      </c>
      <c r="P163" s="153">
        <f t="shared" si="42"/>
        <v>14.262656000000002</v>
      </c>
      <c r="Q163" s="148">
        <f t="shared" si="37"/>
        <v>14262.656000000001</v>
      </c>
      <c r="R163" s="148">
        <f t="shared" si="38"/>
        <v>12693.763840000001</v>
      </c>
      <c r="S163" s="173"/>
      <c r="T163" s="45">
        <f t="shared" si="43"/>
        <v>1.360000000000001</v>
      </c>
      <c r="U163" s="46">
        <f t="shared" si="39"/>
        <v>14386.65888080173</v>
      </c>
      <c r="V163" s="164">
        <f t="shared" si="40"/>
        <v>12693.763840000001</v>
      </c>
      <c r="W163" s="47">
        <f t="shared" si="41"/>
        <v>0.88232882597495854</v>
      </c>
      <c r="X163" s="167"/>
      <c r="Y163" s="48"/>
    </row>
    <row r="164" spans="1:25" ht="16.5" thickTop="1" thickBot="1" x14ac:dyDescent="0.3">
      <c r="A164" s="51"/>
      <c r="B164" s="51"/>
      <c r="C164">
        <f t="shared" si="30"/>
        <v>14.01127811841304</v>
      </c>
      <c r="D164" s="45">
        <v>1.37</v>
      </c>
      <c r="E164" s="129">
        <f xml:space="preserve"> E$10*(E$8/2)^2*(ACOS(1-D164/(E$8/2)) - (1-D164/(E$8/2))*SIN(ACOS(1-D164/(E$8/2))))</f>
        <v>14.748713808855832</v>
      </c>
      <c r="F164" s="136">
        <f>(PI()*E$12*D164^2*(1-(D164/(1.5*E$8))))</f>
        <v>1.560165109466668</v>
      </c>
      <c r="G164" s="57">
        <f t="shared" si="31"/>
        <v>16.308878918322499</v>
      </c>
      <c r="H164" s="117">
        <f t="shared" si="32"/>
        <v>16308.878918322498</v>
      </c>
      <c r="I164" s="115">
        <f t="shared" si="33"/>
        <v>14514.902237307024</v>
      </c>
      <c r="J164" s="118">
        <f t="shared" si="34"/>
        <v>16.416611718400002</v>
      </c>
      <c r="K164" s="102">
        <f t="shared" si="35"/>
        <v>16416.611718400003</v>
      </c>
      <c r="L164" s="103">
        <f t="shared" si="36"/>
        <v>14610.784429376003</v>
      </c>
      <c r="N164" s="167"/>
      <c r="O164" s="45">
        <v>1.37</v>
      </c>
      <c r="P164" s="153">
        <f t="shared" si="42"/>
        <v>14.387621000000001</v>
      </c>
      <c r="Q164" s="148">
        <f t="shared" si="37"/>
        <v>14387.621000000001</v>
      </c>
      <c r="R164" s="148">
        <f t="shared" si="38"/>
        <v>12804.982690000001</v>
      </c>
      <c r="S164" s="173"/>
      <c r="T164" s="45">
        <f t="shared" si="43"/>
        <v>1.370000000000001</v>
      </c>
      <c r="U164" s="46">
        <f t="shared" si="39"/>
        <v>14514.902237307024</v>
      </c>
      <c r="V164" s="164">
        <f t="shared" si="40"/>
        <v>12804.982690000001</v>
      </c>
      <c r="W164" s="47">
        <f t="shared" si="41"/>
        <v>0.88219558634627993</v>
      </c>
      <c r="X164" s="167"/>
      <c r="Y164" s="48"/>
    </row>
    <row r="165" spans="1:25" ht="16.5" thickTop="1" thickBot="1" x14ac:dyDescent="0.3">
      <c r="A165" s="51"/>
      <c r="B165" s="51"/>
      <c r="C165">
        <f t="shared" si="30"/>
        <v>14.133472356692533</v>
      </c>
      <c r="D165" s="45">
        <v>1.38</v>
      </c>
      <c r="E165" s="129">
        <f xml:space="preserve"> E$10*(E$8/2)^2*(ACOS(1-D165/(E$8/2)) - (1-D165/(E$8/2))*SIN(ACOS(1-D165/(E$8/2))))</f>
        <v>14.877339322834246</v>
      </c>
      <c r="F165" s="136">
        <f>(PI()*E$12*D165^2*(1-(D165/(1.5*E$8))))</f>
        <v>1.5753472362436058</v>
      </c>
      <c r="G165" s="57">
        <f t="shared" si="31"/>
        <v>16.452686559077851</v>
      </c>
      <c r="H165" s="117">
        <f t="shared" si="32"/>
        <v>16452.686559077851</v>
      </c>
      <c r="I165" s="115">
        <f t="shared" si="33"/>
        <v>14642.891037579288</v>
      </c>
      <c r="J165" s="118">
        <f t="shared" si="34"/>
        <v>16.562377081600001</v>
      </c>
      <c r="K165" s="102">
        <f t="shared" si="35"/>
        <v>16562.3770816</v>
      </c>
      <c r="L165" s="103">
        <f t="shared" si="36"/>
        <v>14740.515602624</v>
      </c>
      <c r="N165" s="167"/>
      <c r="O165" s="45">
        <v>1.38</v>
      </c>
      <c r="P165" s="153">
        <f t="shared" si="42"/>
        <v>14.512307999999999</v>
      </c>
      <c r="Q165" s="148">
        <f t="shared" si="37"/>
        <v>14512.307999999999</v>
      </c>
      <c r="R165" s="148">
        <f t="shared" si="38"/>
        <v>12915.954119999999</v>
      </c>
      <c r="S165" s="173"/>
      <c r="T165" s="45">
        <f t="shared" si="43"/>
        <v>1.380000000000001</v>
      </c>
      <c r="U165" s="46">
        <f t="shared" si="39"/>
        <v>14642.891037579288</v>
      </c>
      <c r="V165" s="164">
        <f t="shared" si="40"/>
        <v>12915.954119999999</v>
      </c>
      <c r="W165" s="47">
        <f t="shared" si="41"/>
        <v>0.8820631176488779</v>
      </c>
      <c r="X165" s="167"/>
      <c r="Y165" s="48"/>
    </row>
    <row r="166" spans="1:25" ht="16.5" thickTop="1" thickBot="1" x14ac:dyDescent="0.3">
      <c r="A166" s="51"/>
      <c r="B166" s="51"/>
      <c r="C166">
        <f t="shared" si="30"/>
        <v>14.255436660503674</v>
      </c>
      <c r="D166" s="45">
        <v>1.39</v>
      </c>
      <c r="E166" s="129">
        <f xml:space="preserve"> E$10*(E$8/2)^2*(ACOS(1-D166/(E$8/2)) - (1-D166/(E$8/2))*SIN(ACOS(1-D166/(E$8/2))))</f>
        <v>15.005722800530183</v>
      </c>
      <c r="F166" s="136">
        <f>(PI()*E$12*D166^2*(1-(D166/(1.5*E$8))))</f>
        <v>1.5904722803846179</v>
      </c>
      <c r="G166" s="57">
        <f t="shared" si="31"/>
        <v>16.5961950809148</v>
      </c>
      <c r="H166" s="117">
        <f t="shared" si="32"/>
        <v>16596.1950809148</v>
      </c>
      <c r="I166" s="115">
        <f t="shared" si="33"/>
        <v>14770.613622014173</v>
      </c>
      <c r="J166" s="118">
        <f t="shared" si="34"/>
        <v>16.7077900032</v>
      </c>
      <c r="K166" s="102">
        <f t="shared" si="35"/>
        <v>16707.7900032</v>
      </c>
      <c r="L166" s="103">
        <f t="shared" si="36"/>
        <v>14869.933102847999</v>
      </c>
      <c r="N166" s="167"/>
      <c r="O166" s="45">
        <v>1.39</v>
      </c>
      <c r="P166" s="153">
        <f t="shared" si="42"/>
        <v>14.636704999999999</v>
      </c>
      <c r="Q166" s="148">
        <f t="shared" si="37"/>
        <v>14636.705</v>
      </c>
      <c r="R166" s="148">
        <f t="shared" si="38"/>
        <v>13026.667450000001</v>
      </c>
      <c r="S166" s="173"/>
      <c r="T166" s="45">
        <f t="shared" si="43"/>
        <v>1.390000000000001</v>
      </c>
      <c r="U166" s="46">
        <f t="shared" si="39"/>
        <v>14770.613622014173</v>
      </c>
      <c r="V166" s="164">
        <f t="shared" si="40"/>
        <v>13026.667450000001</v>
      </c>
      <c r="W166" s="47">
        <f t="shared" si="41"/>
        <v>0.88193136611366041</v>
      </c>
      <c r="X166" s="167"/>
      <c r="Y166" s="48"/>
    </row>
    <row r="167" spans="1:25" ht="16.5" thickTop="1" thickBot="1" x14ac:dyDescent="0.3">
      <c r="A167" s="51"/>
      <c r="B167" s="51"/>
      <c r="C167">
        <f t="shared" si="30"/>
        <v>14.377160824510561</v>
      </c>
      <c r="D167" s="45">
        <v>1.4</v>
      </c>
      <c r="E167" s="129">
        <f xml:space="preserve"> E$10*(E$8/2)^2*(ACOS(1-D167/(E$8/2)) - (1-D167/(E$8/2))*SIN(ACOS(1-D167/(E$8/2))))</f>
        <v>15.1338534994848</v>
      </c>
      <c r="F167" s="136">
        <f>(PI()*E$12*D167^2*(1-(D167/(1.5*E$8))))</f>
        <v>1.6055378231339441</v>
      </c>
      <c r="G167" s="57">
        <f t="shared" si="31"/>
        <v>16.739391322618744</v>
      </c>
      <c r="H167" s="117">
        <f t="shared" si="32"/>
        <v>16739.391322618743</v>
      </c>
      <c r="I167" s="115">
        <f t="shared" si="33"/>
        <v>14898.058277130682</v>
      </c>
      <c r="J167" s="118">
        <f t="shared" si="34"/>
        <v>16.852835200000001</v>
      </c>
      <c r="K167" s="102">
        <f t="shared" si="35"/>
        <v>16852.835200000001</v>
      </c>
      <c r="L167" s="103">
        <f t="shared" si="36"/>
        <v>14999.023328000001</v>
      </c>
      <c r="N167" s="167"/>
      <c r="O167" s="45">
        <v>1.4</v>
      </c>
      <c r="P167" s="153">
        <f t="shared" si="42"/>
        <v>14.7608</v>
      </c>
      <c r="Q167" s="148">
        <f t="shared" si="37"/>
        <v>14760.8</v>
      </c>
      <c r="R167" s="148">
        <f t="shared" si="38"/>
        <v>13137.111999999999</v>
      </c>
      <c r="S167" s="173"/>
      <c r="T167" s="45">
        <f t="shared" si="43"/>
        <v>1.400000000000001</v>
      </c>
      <c r="U167" s="46">
        <f t="shared" si="39"/>
        <v>14898.058277130682</v>
      </c>
      <c r="V167" s="164">
        <f t="shared" si="40"/>
        <v>13137.111999999999</v>
      </c>
      <c r="W167" s="47">
        <f t="shared" si="41"/>
        <v>0.88180028266946509</v>
      </c>
      <c r="X167" s="167"/>
      <c r="Y167" s="48"/>
    </row>
    <row r="168" spans="1:25" ht="16.5" thickTop="1" thickBot="1" x14ac:dyDescent="0.3">
      <c r="A168" s="51"/>
      <c r="B168" s="51"/>
      <c r="C168">
        <f t="shared" si="30"/>
        <v>14.498634582851167</v>
      </c>
      <c r="D168" s="45">
        <v>1.41</v>
      </c>
      <c r="E168" s="129">
        <f xml:space="preserve"> E$10*(E$8/2)^2*(ACOS(1-D168/(E$8/2)) - (1-D168/(E$8/2))*SIN(ACOS(1-D168/(E$8/2))))</f>
        <v>15.261720613527544</v>
      </c>
      <c r="F168" s="136">
        <f>(PI()*E$12*D168^2*(1-(D168/(1.5*E$8))))</f>
        <v>1.6205414457358254</v>
      </c>
      <c r="G168" s="57">
        <f t="shared" si="31"/>
        <v>16.882262059263368</v>
      </c>
      <c r="H168" s="117">
        <f t="shared" si="32"/>
        <v>16882.262059263368</v>
      </c>
      <c r="I168" s="115">
        <f t="shared" si="33"/>
        <v>15025.213232744398</v>
      </c>
      <c r="J168" s="118">
        <f t="shared" si="34"/>
        <v>16.997497388799999</v>
      </c>
      <c r="K168" s="102">
        <f t="shared" si="35"/>
        <v>16997.497388799999</v>
      </c>
      <c r="L168" s="103">
        <f t="shared" si="36"/>
        <v>15127.772676031998</v>
      </c>
      <c r="N168" s="167"/>
      <c r="O168" s="45">
        <v>1.41</v>
      </c>
      <c r="P168" s="153">
        <f t="shared" si="42"/>
        <v>14.884581000000001</v>
      </c>
      <c r="Q168" s="148">
        <f t="shared" si="37"/>
        <v>14884.581</v>
      </c>
      <c r="R168" s="148">
        <f t="shared" si="38"/>
        <v>13247.27709</v>
      </c>
      <c r="S168" s="173"/>
      <c r="T168" s="45">
        <f t="shared" si="43"/>
        <v>1.410000000000001</v>
      </c>
      <c r="U168" s="46">
        <f t="shared" si="39"/>
        <v>15025.213232744398</v>
      </c>
      <c r="V168" s="164">
        <f t="shared" si="40"/>
        <v>13247.27709</v>
      </c>
      <c r="W168" s="47">
        <f t="shared" si="41"/>
        <v>0.88166982290342821</v>
      </c>
      <c r="X168" s="167"/>
      <c r="Y168" s="48"/>
    </row>
    <row r="169" spans="1:25" ht="16.5" thickTop="1" thickBot="1" x14ac:dyDescent="0.3">
      <c r="A169" s="51"/>
      <c r="B169" s="51"/>
      <c r="C169">
        <f t="shared" si="30"/>
        <v>14.619847606038975</v>
      </c>
      <c r="D169" s="45">
        <v>1.42</v>
      </c>
      <c r="E169" s="129">
        <f xml:space="preserve"> E$10*(E$8/2)^2*(ACOS(1-D169/(E$8/2)) - (1-D169/(E$8/2))*SIN(ACOS(1-D169/(E$8/2))))</f>
        <v>15.389313269514711</v>
      </c>
      <c r="F169" s="136">
        <f>(PI()*E$12*D169^2*(1-(D169/(1.5*E$8))))</f>
        <v>1.6354807294345017</v>
      </c>
      <c r="G169" s="57">
        <f t="shared" si="31"/>
        <v>17.024793998949214</v>
      </c>
      <c r="H169" s="117">
        <f t="shared" si="32"/>
        <v>17024.793998949215</v>
      </c>
      <c r="I169" s="115">
        <f t="shared" si="33"/>
        <v>15152.066659064802</v>
      </c>
      <c r="J169" s="118">
        <f t="shared" si="34"/>
        <v>17.141761286400001</v>
      </c>
      <c r="K169" s="102">
        <f t="shared" si="35"/>
        <v>17141.7612864</v>
      </c>
      <c r="L169" s="103">
        <f t="shared" si="36"/>
        <v>15256.167544896001</v>
      </c>
      <c r="N169" s="167"/>
      <c r="O169" s="45">
        <v>1.42</v>
      </c>
      <c r="P169" s="153">
        <f t="shared" si="42"/>
        <v>15.008036000000001</v>
      </c>
      <c r="Q169" s="148">
        <f t="shared" si="37"/>
        <v>15008.036</v>
      </c>
      <c r="R169" s="148">
        <f t="shared" si="38"/>
        <v>13357.152040000001</v>
      </c>
      <c r="S169" s="173"/>
      <c r="T169" s="45">
        <f t="shared" si="43"/>
        <v>1.420000000000001</v>
      </c>
      <c r="U169" s="46">
        <f t="shared" si="39"/>
        <v>15152.066659064802</v>
      </c>
      <c r="V169" s="164">
        <f t="shared" si="40"/>
        <v>13357.152040000001</v>
      </c>
      <c r="W169" s="47">
        <f t="shared" si="41"/>
        <v>0.88153994702821714</v>
      </c>
      <c r="X169" s="167"/>
      <c r="Y169" s="48"/>
    </row>
    <row r="170" spans="1:25" ht="16.5" thickTop="1" thickBot="1" x14ac:dyDescent="0.3">
      <c r="A170" s="51"/>
      <c r="B170" s="51"/>
      <c r="C170">
        <f t="shared" si="30"/>
        <v>14.740789497778335</v>
      </c>
      <c r="D170" s="45">
        <v>1.43</v>
      </c>
      <c r="E170" s="129">
        <f xml:space="preserve"> E$10*(E$8/2)^2*(ACOS(1-D170/(E$8/2)) - (1-D170/(E$8/2))*SIN(ACOS(1-D170/(E$8/2))))</f>
        <v>15.516620523977195</v>
      </c>
      <c r="F170" s="136">
        <f>(PI()*E$12*D170^2*(1-(D170/(1.5*E$8))))</f>
        <v>1.6503532554742131</v>
      </c>
      <c r="G170" s="57">
        <f t="shared" si="31"/>
        <v>17.166973779451407</v>
      </c>
      <c r="H170" s="117">
        <f t="shared" si="32"/>
        <v>17166.973779451408</v>
      </c>
      <c r="I170" s="115">
        <f t="shared" si="33"/>
        <v>15278.606663711753</v>
      </c>
      <c r="J170" s="118">
        <f t="shared" si="34"/>
        <v>17.2856116096</v>
      </c>
      <c r="K170" s="102">
        <f t="shared" si="35"/>
        <v>17285.611609600001</v>
      </c>
      <c r="L170" s="103">
        <f t="shared" si="36"/>
        <v>15384.194332544001</v>
      </c>
      <c r="N170" s="167"/>
      <c r="O170" s="45">
        <v>1.43</v>
      </c>
      <c r="P170" s="153">
        <f t="shared" si="42"/>
        <v>15.131152999999999</v>
      </c>
      <c r="Q170" s="148">
        <f t="shared" si="37"/>
        <v>15131.153</v>
      </c>
      <c r="R170" s="148">
        <f t="shared" si="38"/>
        <v>13466.72617</v>
      </c>
      <c r="S170" s="173"/>
      <c r="T170" s="45">
        <f t="shared" si="43"/>
        <v>1.430000000000001</v>
      </c>
      <c r="U170" s="46">
        <f t="shared" si="39"/>
        <v>15278.606663711753</v>
      </c>
      <c r="V170" s="164">
        <f t="shared" si="40"/>
        <v>13466.72617</v>
      </c>
      <c r="W170" s="47">
        <f t="shared" si="41"/>
        <v>0.88141061985611857</v>
      </c>
      <c r="X170" s="167"/>
      <c r="Y170" s="48"/>
    </row>
    <row r="171" spans="1:25" ht="16.5" thickTop="1" thickBot="1" x14ac:dyDescent="0.3">
      <c r="A171" s="51"/>
      <c r="B171" s="51"/>
      <c r="C171">
        <f t="shared" si="30"/>
        <v>14.861449791688059</v>
      </c>
      <c r="D171" s="45">
        <v>1.44</v>
      </c>
      <c r="E171" s="129">
        <f xml:space="preserve"> E$10*(E$8/2)^2*(ACOS(1-D171/(E$8/2)) - (1-D171/(E$8/2))*SIN(ACOS(1-D171/(E$8/2))))</f>
        <v>15.643631359671641</v>
      </c>
      <c r="F171" s="136">
        <f>(PI()*E$12*D171^2*(1-(D171/(1.5*E$8))))</f>
        <v>1.665156605099201</v>
      </c>
      <c r="G171" s="57">
        <f t="shared" si="31"/>
        <v>17.308787964770843</v>
      </c>
      <c r="H171" s="117">
        <f t="shared" si="32"/>
        <v>17308.787964770843</v>
      </c>
      <c r="I171" s="115">
        <f t="shared" si="33"/>
        <v>15404.821288646051</v>
      </c>
      <c r="J171" s="118">
        <f t="shared" si="34"/>
        <v>17.4290330752</v>
      </c>
      <c r="K171" s="102">
        <f t="shared" si="35"/>
        <v>17429.033075200001</v>
      </c>
      <c r="L171" s="103">
        <f t="shared" si="36"/>
        <v>15511.839436928001</v>
      </c>
      <c r="N171" s="167"/>
      <c r="O171" s="45">
        <v>1.44</v>
      </c>
      <c r="P171" s="153">
        <f t="shared" si="42"/>
        <v>15.253919999999999</v>
      </c>
      <c r="Q171" s="148">
        <f t="shared" si="37"/>
        <v>15253.919999999998</v>
      </c>
      <c r="R171" s="148">
        <f t="shared" si="38"/>
        <v>13575.988799999999</v>
      </c>
      <c r="S171" s="173"/>
      <c r="T171" s="45">
        <f t="shared" si="43"/>
        <v>1.4400000000000011</v>
      </c>
      <c r="U171" s="46">
        <f t="shared" si="39"/>
        <v>15404.821288646051</v>
      </c>
      <c r="V171" s="164">
        <f t="shared" si="40"/>
        <v>13575.988799999999</v>
      </c>
      <c r="W171" s="47">
        <f t="shared" si="41"/>
        <v>0.88128181077998147</v>
      </c>
      <c r="X171" s="167"/>
      <c r="Y171" s="48"/>
    </row>
    <row r="172" spans="1:25" ht="16.5" thickTop="1" thickBot="1" x14ac:dyDescent="0.3">
      <c r="A172" s="51"/>
      <c r="B172" s="51"/>
      <c r="C172">
        <f t="shared" si="30"/>
        <v>14.981817947927304</v>
      </c>
      <c r="D172" s="45">
        <v>1.45</v>
      </c>
      <c r="E172" s="129">
        <f xml:space="preserve"> E$10*(E$8/2)^2*(ACOS(1-D172/(E$8/2)) - (1-D172/(E$8/2))*SIN(ACOS(1-D172/(E$8/2))))</f>
        <v>15.770334682028741</v>
      </c>
      <c r="F172" s="136">
        <f>(PI()*E$12*D172^2*(1-(D172/(1.5*E$8))))</f>
        <v>1.6798883595537051</v>
      </c>
      <c r="G172" s="57">
        <f t="shared" si="31"/>
        <v>17.450223041582447</v>
      </c>
      <c r="H172" s="117">
        <f t="shared" si="32"/>
        <v>17450.223041582449</v>
      </c>
      <c r="I172" s="115">
        <f t="shared" si="33"/>
        <v>15530.698507008379</v>
      </c>
      <c r="J172" s="118">
        <f t="shared" si="34"/>
        <v>17.5720104</v>
      </c>
      <c r="K172" s="102">
        <f t="shared" si="35"/>
        <v>17572.010399999999</v>
      </c>
      <c r="L172" s="103">
        <f t="shared" si="36"/>
        <v>15639.089255999999</v>
      </c>
      <c r="N172" s="167"/>
      <c r="O172" s="45">
        <v>1.45</v>
      </c>
      <c r="P172" s="153">
        <f t="shared" si="42"/>
        <v>15.376325</v>
      </c>
      <c r="Q172" s="148">
        <f t="shared" si="37"/>
        <v>15376.324999999999</v>
      </c>
      <c r="R172" s="148">
        <f t="shared" si="38"/>
        <v>13684.929249999999</v>
      </c>
      <c r="S172" s="173"/>
      <c r="T172" s="45">
        <f t="shared" si="43"/>
        <v>1.4500000000000011</v>
      </c>
      <c r="U172" s="46">
        <f t="shared" si="39"/>
        <v>15530.698507008379</v>
      </c>
      <c r="V172" s="164">
        <f t="shared" si="40"/>
        <v>13684.929249999999</v>
      </c>
      <c r="W172" s="47">
        <f t="shared" si="41"/>
        <v>0.88115349376105279</v>
      </c>
      <c r="X172" s="167"/>
      <c r="Y172" s="48"/>
    </row>
    <row r="173" spans="1:25" ht="16.5" thickTop="1" thickBot="1" x14ac:dyDescent="0.3">
      <c r="A173" s="51"/>
      <c r="B173" s="51"/>
      <c r="C173">
        <f t="shared" si="30"/>
        <v>15.101883349717662</v>
      </c>
      <c r="D173" s="45">
        <v>1.46</v>
      </c>
      <c r="E173" s="129">
        <f xml:space="preserve"> E$10*(E$8/2)^2*(ACOS(1-D173/(E$8/2)) - (1-D173/(E$8/2))*SIN(ACOS(1-D173/(E$8/2))))</f>
        <v>15.896719315492275</v>
      </c>
      <c r="F173" s="136">
        <f>(PI()*E$12*D173^2*(1-(D173/(1.5*E$8))))</f>
        <v>1.6945461000819657</v>
      </c>
      <c r="G173" s="57">
        <f t="shared" si="31"/>
        <v>17.591265415574242</v>
      </c>
      <c r="H173" s="117">
        <f t="shared" si="32"/>
        <v>17591.265415574242</v>
      </c>
      <c r="I173" s="115">
        <f t="shared" si="33"/>
        <v>15656.226219861075</v>
      </c>
      <c r="J173" s="118">
        <f t="shared" si="34"/>
        <v>17.714528300800001</v>
      </c>
      <c r="K173" s="102">
        <f t="shared" si="35"/>
        <v>17714.528300800001</v>
      </c>
      <c r="L173" s="103">
        <f t="shared" si="36"/>
        <v>15765.930187712001</v>
      </c>
      <c r="N173" s="167"/>
      <c r="O173" s="45">
        <v>1.46</v>
      </c>
      <c r="P173" s="153">
        <f t="shared" si="42"/>
        <v>15.498355999999999</v>
      </c>
      <c r="Q173" s="148">
        <f t="shared" si="37"/>
        <v>15498.356</v>
      </c>
      <c r="R173" s="148">
        <f t="shared" si="38"/>
        <v>13793.536840000001</v>
      </c>
      <c r="S173" s="173"/>
      <c r="T173" s="45">
        <f t="shared" si="43"/>
        <v>1.4600000000000011</v>
      </c>
      <c r="U173" s="46">
        <f t="shared" si="39"/>
        <v>15656.226219861075</v>
      </c>
      <c r="V173" s="164">
        <f t="shared" si="40"/>
        <v>13793.536840000001</v>
      </c>
      <c r="W173" s="47">
        <f t="shared" si="41"/>
        <v>0.88102564732373911</v>
      </c>
      <c r="X173" s="167"/>
      <c r="Y173" s="48"/>
    </row>
    <row r="174" spans="1:25" ht="16.5" thickTop="1" thickBot="1" x14ac:dyDescent="0.3">
      <c r="A174" s="51"/>
      <c r="B174" s="51"/>
      <c r="C174">
        <f t="shared" si="30"/>
        <v>15.221635299754823</v>
      </c>
      <c r="D174" s="45">
        <v>1.47</v>
      </c>
      <c r="E174" s="129">
        <f xml:space="preserve"> E$10*(E$8/2)^2*(ACOS(1-D174/(E$8/2)) - (1-D174/(E$8/2))*SIN(ACOS(1-D174/(E$8/2))))</f>
        <v>16.022773999741919</v>
      </c>
      <c r="F174" s="136">
        <f>(PI()*E$12*D174^2*(1-(D174/(1.5*E$8))))</f>
        <v>1.7091274079282237</v>
      </c>
      <c r="G174" s="57">
        <f t="shared" si="31"/>
        <v>17.731901407670144</v>
      </c>
      <c r="H174" s="117">
        <f t="shared" si="32"/>
        <v>17731.901407670142</v>
      </c>
      <c r="I174" s="115">
        <f t="shared" si="33"/>
        <v>15781.392252826427</v>
      </c>
      <c r="J174" s="118">
        <f t="shared" si="34"/>
        <v>17.856571494400004</v>
      </c>
      <c r="K174" s="102">
        <f t="shared" si="35"/>
        <v>17856.571494400003</v>
      </c>
      <c r="L174" s="103">
        <f t="shared" si="36"/>
        <v>15892.348630016002</v>
      </c>
      <c r="N174" s="167"/>
      <c r="O174" s="45">
        <v>1.47</v>
      </c>
      <c r="P174" s="153">
        <f t="shared" si="42"/>
        <v>15.620001</v>
      </c>
      <c r="Q174" s="148">
        <f t="shared" si="37"/>
        <v>15620.001</v>
      </c>
      <c r="R174" s="148">
        <f t="shared" si="38"/>
        <v>13901.80089</v>
      </c>
      <c r="S174" s="173"/>
      <c r="T174" s="45">
        <f t="shared" si="43"/>
        <v>1.4700000000000011</v>
      </c>
      <c r="U174" s="46">
        <f t="shared" si="39"/>
        <v>15781.392252826427</v>
      </c>
      <c r="V174" s="164">
        <f t="shared" si="40"/>
        <v>13901.80089</v>
      </c>
      <c r="W174" s="47">
        <f t="shared" si="41"/>
        <v>0.88089825455737003</v>
      </c>
      <c r="X174" s="167"/>
      <c r="Y174" s="48"/>
    </row>
    <row r="175" spans="1:25" ht="16.5" thickTop="1" thickBot="1" x14ac:dyDescent="0.3">
      <c r="A175" s="51"/>
      <c r="B175" s="51"/>
      <c r="C175">
        <f t="shared" si="30"/>
        <v>15.341063016502888</v>
      </c>
      <c r="D175" s="45">
        <v>1.48</v>
      </c>
      <c r="E175" s="129">
        <f xml:space="preserve"> E$10*(E$8/2)^2*(ACOS(1-D175/(E$8/2)) - (1-D175/(E$8/2))*SIN(ACOS(1-D175/(E$8/2))))</f>
        <v>16.148487385792514</v>
      </c>
      <c r="F175" s="136">
        <f>(PI()*E$12*D175^2*(1-(D175/(1.5*E$8))))</f>
        <v>1.7236298643367192</v>
      </c>
      <c r="G175" s="57">
        <f t="shared" si="31"/>
        <v>17.872117250129232</v>
      </c>
      <c r="H175" s="117">
        <f t="shared" si="32"/>
        <v>17872.117250129231</v>
      </c>
      <c r="I175" s="115">
        <f t="shared" si="33"/>
        <v>15906.184352615017</v>
      </c>
      <c r="J175" s="118">
        <f t="shared" si="34"/>
        <v>17.998124697600002</v>
      </c>
      <c r="K175" s="102">
        <f t="shared" si="35"/>
        <v>17998.1246976</v>
      </c>
      <c r="L175" s="103">
        <f t="shared" si="36"/>
        <v>16018.330980864001</v>
      </c>
      <c r="N175" s="167"/>
      <c r="O175" s="45">
        <v>1.48</v>
      </c>
      <c r="P175" s="153">
        <f t="shared" si="42"/>
        <v>15.741248000000001</v>
      </c>
      <c r="Q175" s="148">
        <f t="shared" si="37"/>
        <v>15741.248000000001</v>
      </c>
      <c r="R175" s="148">
        <f t="shared" si="38"/>
        <v>14009.710720000001</v>
      </c>
      <c r="S175" s="173"/>
      <c r="T175" s="45">
        <f t="shared" si="43"/>
        <v>1.4800000000000011</v>
      </c>
      <c r="U175" s="46">
        <f t="shared" si="39"/>
        <v>15906.184352615017</v>
      </c>
      <c r="V175" s="164">
        <f t="shared" si="40"/>
        <v>14009.710720000001</v>
      </c>
      <c r="W175" s="47">
        <f t="shared" si="41"/>
        <v>0.88077130312504959</v>
      </c>
      <c r="X175" s="167"/>
      <c r="Y175" s="48"/>
    </row>
    <row r="176" spans="1:25" ht="16.5" thickTop="1" thickBot="1" x14ac:dyDescent="0.3">
      <c r="A176" s="51"/>
      <c r="B176" s="51"/>
      <c r="C176">
        <f t="shared" si="30"/>
        <v>15.4601556303639</v>
      </c>
      <c r="D176" s="45">
        <v>1.49</v>
      </c>
      <c r="E176" s="129">
        <f xml:space="preserve"> E$10*(E$8/2)^2*(ACOS(1-D176/(E$8/2)) - (1-D176/(E$8/2))*SIN(ACOS(1-D176/(E$8/2))))</f>
        <v>16.273848031962</v>
      </c>
      <c r="F176" s="136">
        <f>(PI()*E$12*D176^2*(1-(D176/(1.5*E$8))))</f>
        <v>1.7380510505516931</v>
      </c>
      <c r="G176" s="57">
        <f t="shared" si="31"/>
        <v>18.011899082513693</v>
      </c>
      <c r="H176" s="117">
        <f t="shared" si="32"/>
        <v>18011.899082513693</v>
      </c>
      <c r="I176" s="115">
        <f t="shared" si="33"/>
        <v>16030.590183437187</v>
      </c>
      <c r="J176" s="118">
        <f t="shared" si="34"/>
        <v>18.139172627200001</v>
      </c>
      <c r="K176" s="102">
        <f t="shared" si="35"/>
        <v>18139.172627200001</v>
      </c>
      <c r="L176" s="103">
        <f t="shared" si="36"/>
        <v>16143.863638208002</v>
      </c>
      <c r="N176" s="167"/>
      <c r="O176" s="45">
        <v>1.49</v>
      </c>
      <c r="P176" s="153">
        <f t="shared" si="42"/>
        <v>15.862085</v>
      </c>
      <c r="Q176" s="148">
        <f t="shared" si="37"/>
        <v>15862.085000000001</v>
      </c>
      <c r="R176" s="148">
        <f t="shared" si="38"/>
        <v>14117.255650000001</v>
      </c>
      <c r="S176" s="173"/>
      <c r="T176" s="45">
        <f t="shared" si="43"/>
        <v>1.4900000000000011</v>
      </c>
      <c r="U176" s="46">
        <f t="shared" si="39"/>
        <v>16030.590183437187</v>
      </c>
      <c r="V176" s="164">
        <f t="shared" si="40"/>
        <v>14117.255650000001</v>
      </c>
      <c r="W176" s="47">
        <f t="shared" si="41"/>
        <v>0.8806447852797058</v>
      </c>
      <c r="X176" s="167"/>
      <c r="Y176" s="48"/>
    </row>
    <row r="177" spans="1:25" ht="16.5" thickTop="1" thickBot="1" x14ac:dyDescent="0.3">
      <c r="A177" s="51"/>
      <c r="B177" s="51"/>
      <c r="C177">
        <f t="shared" si="30"/>
        <v>15.578902179714845</v>
      </c>
      <c r="D177" s="45">
        <v>1.5</v>
      </c>
      <c r="E177" s="129">
        <f xml:space="preserve"> E$10*(E$8/2)^2*(ACOS(1-D177/(E$8/2)) - (1-D177/(E$8/2))*SIN(ACOS(1-D177/(E$8/2))))</f>
        <v>16.398844399699836</v>
      </c>
      <c r="F177" s="136">
        <f>(PI()*E$12*D177^2*(1-(D177/(1.5*E$8))))</f>
        <v>1.7523885478173853</v>
      </c>
      <c r="G177" s="57">
        <f t="shared" si="31"/>
        <v>18.151232947517222</v>
      </c>
      <c r="H177" s="117">
        <f t="shared" si="32"/>
        <v>18151.232947517223</v>
      </c>
      <c r="I177" s="115">
        <f t="shared" si="33"/>
        <v>16154.597323290329</v>
      </c>
      <c r="J177" s="118">
        <f t="shared" si="34"/>
        <v>18.279700000000002</v>
      </c>
      <c r="K177" s="102">
        <f t="shared" si="35"/>
        <v>18279.7</v>
      </c>
      <c r="L177" s="103">
        <f t="shared" si="36"/>
        <v>16268.933000000001</v>
      </c>
      <c r="N177" s="167"/>
      <c r="O177" s="45">
        <v>1.5</v>
      </c>
      <c r="P177" s="153">
        <f t="shared" si="42"/>
        <v>15.982500000000002</v>
      </c>
      <c r="Q177" s="148">
        <f t="shared" si="37"/>
        <v>15982.500000000002</v>
      </c>
      <c r="R177" s="148">
        <f t="shared" si="38"/>
        <v>14224.425000000001</v>
      </c>
      <c r="S177" s="173"/>
      <c r="T177" s="45">
        <f t="shared" si="43"/>
        <v>1.5000000000000011</v>
      </c>
      <c r="U177" s="46">
        <f t="shared" si="39"/>
        <v>16154.597323290329</v>
      </c>
      <c r="V177" s="164">
        <f t="shared" si="40"/>
        <v>14224.425000000001</v>
      </c>
      <c r="W177" s="47">
        <f t="shared" si="41"/>
        <v>0.8805186978874695</v>
      </c>
      <c r="X177" s="167"/>
      <c r="Y177" s="48"/>
    </row>
    <row r="178" spans="1:25" ht="16.5" thickTop="1" thickBot="1" x14ac:dyDescent="0.3">
      <c r="A178" s="51"/>
      <c r="B178" s="51"/>
      <c r="C178">
        <f t="shared" si="30"/>
        <v>15.69729160680361</v>
      </c>
      <c r="D178" s="45">
        <v>1.51</v>
      </c>
      <c r="E178" s="129">
        <f xml:space="preserve"> E$10*(E$8/2)^2*(ACOS(1-D178/(E$8/2)) - (1-D178/(E$8/2))*SIN(ACOS(1-D178/(E$8/2))))</f>
        <v>16.523464849266958</v>
      </c>
      <c r="F178" s="136">
        <f>(PI()*E$12*D178^2*(1-(D178/(1.5*E$8))))</f>
        <v>1.7666399373780362</v>
      </c>
      <c r="G178" s="57">
        <f t="shared" si="31"/>
        <v>18.290104786644996</v>
      </c>
      <c r="H178" s="117">
        <f t="shared" si="32"/>
        <v>18290.104786644995</v>
      </c>
      <c r="I178" s="115">
        <f t="shared" si="33"/>
        <v>16278.193260114045</v>
      </c>
      <c r="J178" s="118">
        <f t="shared" si="34"/>
        <v>18.419691532800002</v>
      </c>
      <c r="K178" s="102">
        <f t="shared" si="35"/>
        <v>18419.691532800003</v>
      </c>
      <c r="L178" s="103">
        <f t="shared" si="36"/>
        <v>16393.525464192004</v>
      </c>
      <c r="N178" s="167"/>
      <c r="O178" s="45">
        <v>1.51</v>
      </c>
      <c r="P178" s="153">
        <f t="shared" si="42"/>
        <v>16.102481000000001</v>
      </c>
      <c r="Q178" s="148">
        <f t="shared" si="37"/>
        <v>16102.481000000002</v>
      </c>
      <c r="R178" s="148">
        <f t="shared" si="38"/>
        <v>14331.208090000002</v>
      </c>
      <c r="S178" s="173"/>
      <c r="T178" s="45">
        <f t="shared" si="43"/>
        <v>1.5100000000000011</v>
      </c>
      <c r="U178" s="46">
        <f t="shared" si="39"/>
        <v>16278.193260114045</v>
      </c>
      <c r="V178" s="164">
        <f t="shared" si="40"/>
        <v>14331.208090000002</v>
      </c>
      <c r="W178" s="47">
        <f t="shared" si="41"/>
        <v>0.88039304245854599</v>
      </c>
      <c r="X178" s="167"/>
      <c r="Y178" s="48"/>
    </row>
    <row r="179" spans="1:25" ht="16.5" thickTop="1" thickBot="1" x14ac:dyDescent="0.3">
      <c r="A179" s="51"/>
      <c r="B179" s="51"/>
      <c r="C179">
        <f t="shared" si="30"/>
        <v>15.815312753495149</v>
      </c>
      <c r="D179" s="45">
        <v>1.52</v>
      </c>
      <c r="E179" s="129">
        <f xml:space="preserve"> E$10*(E$8/2)^2*(ACOS(1-D179/(E$8/2)) - (1-D179/(E$8/2))*SIN(ACOS(1-D179/(E$8/2))))</f>
        <v>16.647697635258051</v>
      </c>
      <c r="F179" s="136">
        <f>(PI()*E$12*D179^2*(1-(D179/(1.5*E$8))))</f>
        <v>1.7808028004778862</v>
      </c>
      <c r="G179" s="57">
        <f t="shared" si="31"/>
        <v>18.428500435735938</v>
      </c>
      <c r="H179" s="117">
        <f t="shared" si="32"/>
        <v>18428.500435735939</v>
      </c>
      <c r="I179" s="115">
        <f t="shared" si="33"/>
        <v>16401.365387804984</v>
      </c>
      <c r="J179" s="118">
        <f t="shared" si="34"/>
        <v>18.559131942400004</v>
      </c>
      <c r="K179" s="102">
        <f t="shared" si="35"/>
        <v>18559.131942400003</v>
      </c>
      <c r="L179" s="103">
        <f t="shared" si="36"/>
        <v>16517.627428736003</v>
      </c>
      <c r="N179" s="167"/>
      <c r="O179" s="45">
        <v>1.52</v>
      </c>
      <c r="P179" s="153">
        <f t="shared" si="42"/>
        <v>16.222016</v>
      </c>
      <c r="Q179" s="148">
        <f t="shared" si="37"/>
        <v>16222.016</v>
      </c>
      <c r="R179" s="148">
        <f t="shared" si="38"/>
        <v>14437.59424</v>
      </c>
      <c r="S179" s="173"/>
      <c r="T179" s="45">
        <f t="shared" si="43"/>
        <v>1.5200000000000011</v>
      </c>
      <c r="U179" s="46">
        <f t="shared" si="39"/>
        <v>16401.365387804984</v>
      </c>
      <c r="V179" s="164">
        <f t="shared" si="40"/>
        <v>14437.59424</v>
      </c>
      <c r="W179" s="47">
        <f t="shared" si="41"/>
        <v>0.8802678251857543</v>
      </c>
      <c r="X179" s="167"/>
      <c r="Y179" s="48"/>
    </row>
    <row r="180" spans="1:25" ht="16.5" thickTop="1" thickBot="1" x14ac:dyDescent="0.3">
      <c r="A180" s="51"/>
      <c r="B180" s="51"/>
      <c r="C180">
        <f t="shared" si="30"/>
        <v>15.932954356858199</v>
      </c>
      <c r="D180" s="45">
        <v>1.53</v>
      </c>
      <c r="E180" s="129">
        <f xml:space="preserve"> E$10*(E$8/2)^2*(ACOS(1-D180/(E$8/2)) - (1-D180/(E$8/2))*SIN(ACOS(1-D180/(E$8/2))))</f>
        <v>16.771530901955998</v>
      </c>
      <c r="F180" s="136">
        <f>(PI()*E$12*D180^2*(1-(D180/(1.5*E$8))))</f>
        <v>1.7948747183611764</v>
      </c>
      <c r="G180" s="57">
        <f t="shared" si="31"/>
        <v>18.566405620317173</v>
      </c>
      <c r="H180" s="117">
        <f t="shared" si="32"/>
        <v>18566.405620317175</v>
      </c>
      <c r="I180" s="115">
        <f t="shared" si="33"/>
        <v>16524.101002082287</v>
      </c>
      <c r="J180" s="118">
        <f t="shared" si="34"/>
        <v>18.698005945600002</v>
      </c>
      <c r="K180" s="102">
        <f t="shared" si="35"/>
        <v>18698.005945600002</v>
      </c>
      <c r="L180" s="103">
        <f t="shared" si="36"/>
        <v>16641.225291584004</v>
      </c>
      <c r="N180" s="167"/>
      <c r="O180" s="45">
        <v>1.53</v>
      </c>
      <c r="P180" s="153">
        <f t="shared" si="42"/>
        <v>16.341093000000001</v>
      </c>
      <c r="Q180" s="148">
        <f t="shared" si="37"/>
        <v>16341.093000000001</v>
      </c>
      <c r="R180" s="148">
        <f t="shared" si="38"/>
        <v>14543.572770000001</v>
      </c>
      <c r="S180" s="173"/>
      <c r="T180" s="45">
        <f t="shared" si="43"/>
        <v>1.5300000000000011</v>
      </c>
      <c r="U180" s="46">
        <f t="shared" si="39"/>
        <v>16524.101002082287</v>
      </c>
      <c r="V180" s="164">
        <f t="shared" si="40"/>
        <v>14543.572770000001</v>
      </c>
      <c r="W180" s="47">
        <f t="shared" si="41"/>
        <v>0.88014305699095463</v>
      </c>
      <c r="X180" s="167"/>
      <c r="Y180" s="48"/>
    </row>
    <row r="181" spans="1:25" ht="16.5" thickTop="1" thickBot="1" x14ac:dyDescent="0.3">
      <c r="A181" s="51"/>
      <c r="B181" s="51"/>
      <c r="C181">
        <f t="shared" si="30"/>
        <v>16.050205044582505</v>
      </c>
      <c r="D181" s="45">
        <v>1.54</v>
      </c>
      <c r="E181" s="129">
        <f xml:space="preserve"> E$10*(E$8/2)^2*(ACOS(1-D181/(E$8/2)) - (1-D181/(E$8/2))*SIN(ACOS(1-D181/(E$8/2))))</f>
        <v>16.894952678507899</v>
      </c>
      <c r="F181" s="136">
        <f>(PI()*E$12*D181^2*(1-(D181/(1.5*E$8))))</f>
        <v>1.8088532722721462</v>
      </c>
      <c r="G181" s="57">
        <f t="shared" si="31"/>
        <v>18.703805950780044</v>
      </c>
      <c r="H181" s="117">
        <f t="shared" si="32"/>
        <v>18703.805950780043</v>
      </c>
      <c r="I181" s="115">
        <f t="shared" si="33"/>
        <v>16646.38729619424</v>
      </c>
      <c r="J181" s="118">
        <f t="shared" si="34"/>
        <v>18.836298259199999</v>
      </c>
      <c r="K181" s="102">
        <f t="shared" si="35"/>
        <v>18836.298259200001</v>
      </c>
      <c r="L181" s="103">
        <f t="shared" si="36"/>
        <v>16764.305450688</v>
      </c>
      <c r="N181" s="167"/>
      <c r="O181" s="45">
        <v>1.54</v>
      </c>
      <c r="P181" s="153">
        <f t="shared" si="42"/>
        <v>16.459700000000002</v>
      </c>
      <c r="Q181" s="148">
        <f t="shared" si="37"/>
        <v>16459.7</v>
      </c>
      <c r="R181" s="148">
        <f t="shared" si="38"/>
        <v>14649.133000000002</v>
      </c>
      <c r="S181" s="173"/>
      <c r="T181" s="45">
        <f t="shared" si="43"/>
        <v>1.5400000000000011</v>
      </c>
      <c r="U181" s="46">
        <f t="shared" si="39"/>
        <v>16646.38729619424</v>
      </c>
      <c r="V181" s="164">
        <f t="shared" si="40"/>
        <v>14649.133000000002</v>
      </c>
      <c r="W181" s="47">
        <f t="shared" si="41"/>
        <v>0.88001875357959158</v>
      </c>
      <c r="X181" s="167"/>
      <c r="Y181" s="48"/>
    </row>
    <row r="182" spans="1:25" ht="16.5" thickTop="1" thickBot="1" x14ac:dyDescent="0.3">
      <c r="A182" s="51"/>
      <c r="B182" s="51"/>
      <c r="C182">
        <f t="shared" si="30"/>
        <v>16.167053330215623</v>
      </c>
      <c r="D182" s="45">
        <v>1.55</v>
      </c>
      <c r="E182" s="129">
        <f xml:space="preserve"> E$10*(E$8/2)^2*(ACOS(1-D182/(E$8/2)) - (1-D182/(E$8/2))*SIN(ACOS(1-D182/(E$8/2))))</f>
        <v>17.017950873911182</v>
      </c>
      <c r="F182" s="136">
        <f>(PI()*E$12*D182^2*(1-(D182/(1.5*E$8))))</f>
        <v>1.822736043455037</v>
      </c>
      <c r="G182" s="57">
        <f t="shared" si="31"/>
        <v>18.84068691736622</v>
      </c>
      <c r="H182" s="117">
        <f t="shared" si="32"/>
        <v>18840.68691736622</v>
      </c>
      <c r="I182" s="115">
        <f t="shared" si="33"/>
        <v>16768.211356455937</v>
      </c>
      <c r="J182" s="118">
        <f t="shared" si="34"/>
        <v>18.973993600000004</v>
      </c>
      <c r="K182" s="102">
        <f t="shared" si="35"/>
        <v>18973.993600000005</v>
      </c>
      <c r="L182" s="103">
        <f t="shared" si="36"/>
        <v>16886.854304000004</v>
      </c>
      <c r="N182" s="167"/>
      <c r="O182" s="45">
        <v>1.55</v>
      </c>
      <c r="P182" s="153">
        <f t="shared" si="42"/>
        <v>16.577825000000001</v>
      </c>
      <c r="Q182" s="148">
        <f t="shared" si="37"/>
        <v>16577.825000000001</v>
      </c>
      <c r="R182" s="148">
        <f t="shared" si="38"/>
        <v>14754.26425</v>
      </c>
      <c r="S182" s="173"/>
      <c r="T182" s="45">
        <f t="shared" si="43"/>
        <v>1.5500000000000012</v>
      </c>
      <c r="U182" s="46">
        <f t="shared" si="39"/>
        <v>16768.211356455937</v>
      </c>
      <c r="V182" s="164">
        <f t="shared" si="40"/>
        <v>14754.26425</v>
      </c>
      <c r="W182" s="47">
        <f t="shared" si="41"/>
        <v>0.87989493550362807</v>
      </c>
      <c r="X182" s="167"/>
      <c r="Y182" s="48"/>
    </row>
    <row r="183" spans="1:25" ht="16.5" thickTop="1" thickBot="1" x14ac:dyDescent="0.3">
      <c r="A183" s="51"/>
      <c r="B183" s="51"/>
      <c r="C183">
        <f t="shared" si="30"/>
        <v>16.283487608207665</v>
      </c>
      <c r="D183" s="45">
        <v>1.56</v>
      </c>
      <c r="E183" s="129">
        <f xml:space="preserve"> E$10*(E$8/2)^2*(ACOS(1-D183/(E$8/2)) - (1-D183/(E$8/2))*SIN(ACOS(1-D183/(E$8/2))))</f>
        <v>17.140513271797541</v>
      </c>
      <c r="F183" s="136">
        <f>(PI()*E$12*D183^2*(1-(D183/(1.5*E$8))))</f>
        <v>1.836520613154089</v>
      </c>
      <c r="G183" s="57">
        <f t="shared" si="31"/>
        <v>18.977033884951631</v>
      </c>
      <c r="H183" s="117">
        <f t="shared" si="32"/>
        <v>18977.03388495163</v>
      </c>
      <c r="I183" s="115">
        <f t="shared" si="33"/>
        <v>16889.560157606949</v>
      </c>
      <c r="J183" s="118">
        <f t="shared" si="34"/>
        <v>19.1110766848</v>
      </c>
      <c r="K183" s="102">
        <f t="shared" si="35"/>
        <v>19111.076684800002</v>
      </c>
      <c r="L183" s="103">
        <f t="shared" si="36"/>
        <v>17008.858249472003</v>
      </c>
      <c r="N183" s="167"/>
      <c r="O183" s="45">
        <v>1.56</v>
      </c>
      <c r="P183" s="153">
        <f t="shared" si="42"/>
        <v>16.695456000000004</v>
      </c>
      <c r="Q183" s="148">
        <f t="shared" si="37"/>
        <v>16695.456000000002</v>
      </c>
      <c r="R183" s="148">
        <f t="shared" si="38"/>
        <v>14858.955840000002</v>
      </c>
      <c r="S183" s="173"/>
      <c r="T183" s="45">
        <f t="shared" si="43"/>
        <v>1.5600000000000012</v>
      </c>
      <c r="U183" s="46">
        <f t="shared" si="39"/>
        <v>16889.560157606949</v>
      </c>
      <c r="V183" s="164">
        <f t="shared" si="40"/>
        <v>14858.955840000002</v>
      </c>
      <c r="W183" s="47">
        <f t="shared" si="41"/>
        <v>0.87977162823317367</v>
      </c>
      <c r="X183" s="167"/>
      <c r="Y183" s="48"/>
    </row>
    <row r="184" spans="1:25" ht="16.5" thickTop="1" thickBot="1" x14ac:dyDescent="0.3">
      <c r="A184" s="51"/>
      <c r="B184" s="51"/>
      <c r="C184">
        <f t="shared" si="30"/>
        <v>16.39949614875156</v>
      </c>
      <c r="D184" s="45">
        <v>1.57</v>
      </c>
      <c r="E184" s="129">
        <f xml:space="preserve"> E$10*(E$8/2)^2*(ACOS(1-D184/(E$8/2)) - (1-D184/(E$8/2))*SIN(ACOS(1-D184/(E$8/2))))</f>
        <v>17.262627525001641</v>
      </c>
      <c r="F184" s="136">
        <f>(PI()*E$12*D184^2*(1-(D184/(1.5*E$8))))</f>
        <v>1.8502045626135417</v>
      </c>
      <c r="G184" s="57">
        <f t="shared" si="31"/>
        <v>19.112832087615182</v>
      </c>
      <c r="H184" s="117">
        <f t="shared" si="32"/>
        <v>19112.832087615181</v>
      </c>
      <c r="I184" s="115">
        <f t="shared" si="33"/>
        <v>17010.420557977512</v>
      </c>
      <c r="J184" s="118">
        <f t="shared" si="34"/>
        <v>19.247532230400004</v>
      </c>
      <c r="K184" s="102">
        <f t="shared" si="35"/>
        <v>19247.532230400004</v>
      </c>
      <c r="L184" s="103">
        <f t="shared" si="36"/>
        <v>17130.303685056002</v>
      </c>
      <c r="N184" s="167"/>
      <c r="O184" s="45">
        <v>1.57</v>
      </c>
      <c r="P184" s="153">
        <f t="shared" si="42"/>
        <v>16.812581000000002</v>
      </c>
      <c r="Q184" s="148">
        <f t="shared" si="37"/>
        <v>16812.581000000002</v>
      </c>
      <c r="R184" s="148">
        <f t="shared" si="38"/>
        <v>14963.197090000001</v>
      </c>
      <c r="S184" s="173"/>
      <c r="T184" s="45">
        <f t="shared" si="43"/>
        <v>1.5700000000000012</v>
      </c>
      <c r="U184" s="46">
        <f t="shared" si="39"/>
        <v>17010.420557977512</v>
      </c>
      <c r="V184" s="164">
        <f t="shared" si="40"/>
        <v>14963.197090000001</v>
      </c>
      <c r="W184" s="47">
        <f t="shared" si="41"/>
        <v>0.87964886223712979</v>
      </c>
      <c r="X184" s="167"/>
      <c r="Y184" s="48"/>
    </row>
    <row r="185" spans="1:25" ht="16.5" thickTop="1" thickBot="1" x14ac:dyDescent="0.3">
      <c r="A185" s="51"/>
      <c r="B185" s="51"/>
      <c r="C185">
        <f t="shared" si="30"/>
        <v>16.515067092405367</v>
      </c>
      <c r="D185" s="45">
        <v>1.58</v>
      </c>
      <c r="E185" s="129">
        <f xml:space="preserve"> E$10*(E$8/2)^2*(ACOS(1-D185/(E$8/2)) - (1-D185/(E$8/2))*SIN(ACOS(1-D185/(E$8/2))))</f>
        <v>17.384281149900385</v>
      </c>
      <c r="F185" s="136">
        <f>(PI()*E$12*D185^2*(1-(D185/(1.5*E$8))))</f>
        <v>1.8637854730776364</v>
      </c>
      <c r="G185" s="57">
        <f t="shared" si="31"/>
        <v>19.248066622978023</v>
      </c>
      <c r="H185" s="117">
        <f t="shared" si="32"/>
        <v>19248.066622978022</v>
      </c>
      <c r="I185" s="115">
        <f t="shared" si="33"/>
        <v>17130.77929445044</v>
      </c>
      <c r="J185" s="118">
        <f t="shared" si="34"/>
        <v>19.383344953600005</v>
      </c>
      <c r="K185" s="102">
        <f t="shared" si="35"/>
        <v>19383.344953600004</v>
      </c>
      <c r="L185" s="103">
        <f t="shared" si="36"/>
        <v>17251.177008704006</v>
      </c>
      <c r="N185" s="167"/>
      <c r="O185" s="45">
        <v>1.58</v>
      </c>
      <c r="P185" s="153">
        <f t="shared" si="42"/>
        <v>16.929188</v>
      </c>
      <c r="Q185" s="148">
        <f t="shared" si="37"/>
        <v>16929.187999999998</v>
      </c>
      <c r="R185" s="148">
        <f t="shared" si="38"/>
        <v>15066.977319999998</v>
      </c>
      <c r="S185" s="173"/>
      <c r="T185" s="45">
        <f t="shared" si="43"/>
        <v>1.5800000000000012</v>
      </c>
      <c r="U185" s="46">
        <f t="shared" si="39"/>
        <v>17130.77929445044</v>
      </c>
      <c r="V185" s="164">
        <f t="shared" si="40"/>
        <v>15066.977319999998</v>
      </c>
      <c r="W185" s="47">
        <f t="shared" si="41"/>
        <v>0.87952667307324328</v>
      </c>
      <c r="X185" s="167"/>
      <c r="Y185" s="48"/>
    </row>
    <row r="186" spans="1:25" ht="16.5" thickTop="1" thickBot="1" x14ac:dyDescent="0.3">
      <c r="A186" s="51"/>
      <c r="B186" s="51"/>
      <c r="C186">
        <f t="shared" si="30"/>
        <v>16.630188444482322</v>
      </c>
      <c r="D186" s="45">
        <v>1.59</v>
      </c>
      <c r="E186" s="129">
        <f xml:space="preserve"> E$10*(E$8/2)^2*(ACOS(1-D186/(E$8/2)) - (1-D186/(E$8/2))*SIN(ACOS(1-D186/(E$8/2))))</f>
        <v>17.505461520507708</v>
      </c>
      <c r="F186" s="136">
        <f>(PI()*E$12*D186^2*(1-(D186/(1.5*E$8))))</f>
        <v>1.8772609257906137</v>
      </c>
      <c r="G186" s="57">
        <f t="shared" si="31"/>
        <v>19.382722446298324</v>
      </c>
      <c r="H186" s="117">
        <f t="shared" si="32"/>
        <v>19382.722446298325</v>
      </c>
      <c r="I186" s="115">
        <f t="shared" si="33"/>
        <v>17250.622977205509</v>
      </c>
      <c r="J186" s="118">
        <f t="shared" si="34"/>
        <v>19.5184995712</v>
      </c>
      <c r="K186" s="102">
        <f t="shared" si="35"/>
        <v>19518.499571199998</v>
      </c>
      <c r="L186" s="103">
        <f t="shared" si="36"/>
        <v>17371.464618367998</v>
      </c>
      <c r="N186" s="167"/>
      <c r="O186" s="45">
        <v>1.59</v>
      </c>
      <c r="P186" s="153">
        <f t="shared" si="42"/>
        <v>17.045265000000001</v>
      </c>
      <c r="Q186" s="148">
        <f t="shared" si="37"/>
        <v>17045.264999999999</v>
      </c>
      <c r="R186" s="148">
        <f t="shared" si="38"/>
        <v>15170.28585</v>
      </c>
      <c r="S186" s="173"/>
      <c r="T186" s="45">
        <f t="shared" si="43"/>
        <v>1.5900000000000012</v>
      </c>
      <c r="U186" s="46">
        <f t="shared" si="39"/>
        <v>17250.622977205509</v>
      </c>
      <c r="V186" s="164">
        <f t="shared" si="40"/>
        <v>15170.28585</v>
      </c>
      <c r="W186" s="47">
        <f t="shared" si="41"/>
        <v>0.87940510148796325</v>
      </c>
      <c r="X186" s="167"/>
      <c r="Y186" s="48"/>
    </row>
    <row r="187" spans="1:25" ht="16.5" thickTop="1" thickBot="1" x14ac:dyDescent="0.3">
      <c r="A187" s="51"/>
      <c r="B187" s="51"/>
      <c r="C187">
        <f t="shared" si="30"/>
        <v>16.744848069193072</v>
      </c>
      <c r="D187" s="45">
        <v>1.6</v>
      </c>
      <c r="E187" s="129">
        <f xml:space="preserve"> E$10*(E$8/2)^2*(ACOS(1-D187/(E$8/2)) - (1-D187/(E$8/2))*SIN(ACOS(1-D187/(E$8/2))))</f>
        <v>17.626155862308497</v>
      </c>
      <c r="F187" s="136">
        <f>(PI()*E$12*D187^2*(1-(D187/(1.5*E$8))))</f>
        <v>1.8906285019967131</v>
      </c>
      <c r="G187" s="57">
        <f t="shared" si="31"/>
        <v>19.516784364305209</v>
      </c>
      <c r="H187" s="117">
        <f t="shared" si="32"/>
        <v>19516.784364305211</v>
      </c>
      <c r="I187" s="115">
        <f t="shared" si="33"/>
        <v>17369.938084231639</v>
      </c>
      <c r="J187" s="118">
        <f t="shared" si="34"/>
        <v>19.652980800000005</v>
      </c>
      <c r="K187" s="102">
        <f t="shared" si="35"/>
        <v>19652.980800000005</v>
      </c>
      <c r="L187" s="103">
        <f t="shared" si="36"/>
        <v>17491.152912000005</v>
      </c>
      <c r="N187" s="167"/>
      <c r="O187" s="45">
        <v>1.6</v>
      </c>
      <c r="P187" s="153">
        <f t="shared" si="42"/>
        <v>17.160800000000002</v>
      </c>
      <c r="Q187" s="148">
        <f t="shared" si="37"/>
        <v>17160.800000000003</v>
      </c>
      <c r="R187" s="148">
        <f t="shared" si="38"/>
        <v>15273.112000000003</v>
      </c>
      <c r="S187" s="173"/>
      <c r="T187" s="45">
        <f t="shared" si="43"/>
        <v>1.6000000000000012</v>
      </c>
      <c r="U187" s="46">
        <f t="shared" si="39"/>
        <v>17369.938084231639</v>
      </c>
      <c r="V187" s="164">
        <f t="shared" si="40"/>
        <v>15273.112000000003</v>
      </c>
      <c r="W187" s="47">
        <f t="shared" si="41"/>
        <v>0.87928419352656606</v>
      </c>
      <c r="X187" s="167"/>
      <c r="Y187" s="48"/>
    </row>
    <row r="188" spans="1:25" ht="16.5" thickTop="1" thickBot="1" x14ac:dyDescent="0.3">
      <c r="A188" s="51"/>
      <c r="B188" s="51"/>
      <c r="C188">
        <f t="shared" si="30"/>
        <v>16.859033683523414</v>
      </c>
      <c r="D188" s="45">
        <v>1.61</v>
      </c>
      <c r="E188" s="129">
        <f xml:space="preserve"> E$10*(E$8/2)^2*(ACOS(1-D188/(E$8/2)) - (1-D188/(E$8/2))*SIN(ACOS(1-D188/(E$8/2))))</f>
        <v>17.746351245814122</v>
      </c>
      <c r="F188" s="136">
        <f>(PI()*E$12*D188^2*(1-(D188/(1.5*E$8))))</f>
        <v>1.9038857829401754</v>
      </c>
      <c r="G188" s="57">
        <f t="shared" si="31"/>
        <v>19.650237028754297</v>
      </c>
      <c r="H188" s="117">
        <f t="shared" si="32"/>
        <v>19650.237028754298</v>
      </c>
      <c r="I188" s="115">
        <f t="shared" si="33"/>
        <v>17488.710955591327</v>
      </c>
      <c r="J188" s="118">
        <f t="shared" si="34"/>
        <v>19.786773356800001</v>
      </c>
      <c r="K188" s="102">
        <f t="shared" si="35"/>
        <v>19786.7733568</v>
      </c>
      <c r="L188" s="103">
        <f t="shared" si="36"/>
        <v>17610.228287552</v>
      </c>
      <c r="N188" s="167"/>
      <c r="O188" s="45">
        <v>1.61</v>
      </c>
      <c r="P188" s="153">
        <f t="shared" si="42"/>
        <v>17.275781000000002</v>
      </c>
      <c r="Q188" s="148">
        <f t="shared" si="37"/>
        <v>17275.781000000003</v>
      </c>
      <c r="R188" s="148">
        <f t="shared" si="38"/>
        <v>15375.445090000003</v>
      </c>
      <c r="S188" s="173"/>
      <c r="T188" s="45">
        <f t="shared" si="43"/>
        <v>1.6100000000000012</v>
      </c>
      <c r="U188" s="46">
        <f t="shared" si="39"/>
        <v>17488.710955591327</v>
      </c>
      <c r="V188" s="164">
        <f t="shared" si="40"/>
        <v>15375.445090000003</v>
      </c>
      <c r="W188" s="47">
        <f t="shared" si="41"/>
        <v>0.87916400065405109</v>
      </c>
      <c r="X188" s="167"/>
      <c r="Y188" s="48"/>
    </row>
    <row r="189" spans="1:25" ht="16.5" thickTop="1" thickBot="1" x14ac:dyDescent="0.3">
      <c r="A189" s="51"/>
      <c r="B189" s="51"/>
      <c r="C189">
        <f t="shared" si="30"/>
        <v>16.972732850829626</v>
      </c>
      <c r="D189" s="45">
        <v>1.62</v>
      </c>
      <c r="E189" s="129">
        <f xml:space="preserve"> E$10*(E$8/2)^2*(ACOS(1-D189/(E$8/2)) - (1-D189/(E$8/2))*SIN(ACOS(1-D189/(E$8/2))))</f>
        <v>17.86603457982066</v>
      </c>
      <c r="F189" s="136">
        <f>(PI()*E$12*D189^2*(1-(D189/(1.5*E$8))))</f>
        <v>1.9170303498652421</v>
      </c>
      <c r="G189" s="57">
        <f t="shared" si="31"/>
        <v>19.783064929685903</v>
      </c>
      <c r="H189" s="117">
        <f t="shared" si="32"/>
        <v>19783.064929685905</v>
      </c>
      <c r="I189" s="115">
        <f t="shared" si="33"/>
        <v>17606.927787420456</v>
      </c>
      <c r="J189" s="118">
        <f t="shared" si="34"/>
        <v>19.919861958400002</v>
      </c>
      <c r="K189" s="102">
        <f t="shared" si="35"/>
        <v>19919.861958400001</v>
      </c>
      <c r="L189" s="103">
        <f t="shared" si="36"/>
        <v>17728.677142976001</v>
      </c>
      <c r="N189" s="167"/>
      <c r="O189" s="45">
        <v>1.62</v>
      </c>
      <c r="P189" s="153">
        <f t="shared" si="42"/>
        <v>17.390196000000003</v>
      </c>
      <c r="Q189" s="148">
        <f t="shared" si="37"/>
        <v>17390.196000000004</v>
      </c>
      <c r="R189" s="148">
        <f t="shared" si="38"/>
        <v>15477.274440000003</v>
      </c>
      <c r="S189" s="173"/>
      <c r="T189" s="45">
        <f t="shared" si="43"/>
        <v>1.6200000000000012</v>
      </c>
      <c r="U189" s="46">
        <f t="shared" si="39"/>
        <v>17606.927787420456</v>
      </c>
      <c r="V189" s="164">
        <f t="shared" si="40"/>
        <v>15477.274440000003</v>
      </c>
      <c r="W189" s="47">
        <f t="shared" si="41"/>
        <v>0.87904457988735452</v>
      </c>
      <c r="X189" s="167"/>
      <c r="Y189" s="48"/>
    </row>
    <row r="190" spans="1:25" ht="16.5" thickTop="1" thickBot="1" x14ac:dyDescent="0.3">
      <c r="A190" s="51"/>
      <c r="B190" s="51"/>
      <c r="C190">
        <f t="shared" si="30"/>
        <v>17.085932974131818</v>
      </c>
      <c r="D190" s="45">
        <v>1.63</v>
      </c>
      <c r="E190" s="129">
        <f xml:space="preserve"> E$10*(E$8/2)^2*(ACOS(1-D190/(E$8/2)) - (1-D190/(E$8/2))*SIN(ACOS(1-D190/(E$8/2))))</f>
        <v>17.985192604349283</v>
      </c>
      <c r="F190" s="136">
        <f>(PI()*E$12*D190^2*(1-(D190/(1.5*E$8))))</f>
        <v>1.9300597840161517</v>
      </c>
      <c r="G190" s="57">
        <f t="shared" si="31"/>
        <v>19.915252388365435</v>
      </c>
      <c r="H190" s="117">
        <f t="shared" si="32"/>
        <v>19915.252388365436</v>
      </c>
      <c r="I190" s="115">
        <f t="shared" si="33"/>
        <v>17724.574625645237</v>
      </c>
      <c r="J190" s="118">
        <f t="shared" si="34"/>
        <v>20.052231321600001</v>
      </c>
      <c r="K190" s="102">
        <f t="shared" si="35"/>
        <v>20052.2313216</v>
      </c>
      <c r="L190" s="103">
        <f t="shared" si="36"/>
        <v>17846.485876224</v>
      </c>
      <c r="N190" s="167"/>
      <c r="O190" s="45">
        <v>1.63</v>
      </c>
      <c r="P190" s="153">
        <f t="shared" si="42"/>
        <v>17.504033</v>
      </c>
      <c r="Q190" s="148">
        <f t="shared" si="37"/>
        <v>17504.032999999999</v>
      </c>
      <c r="R190" s="148">
        <f t="shared" si="38"/>
        <v>15578.58937</v>
      </c>
      <c r="S190" s="173"/>
      <c r="T190" s="45">
        <f t="shared" si="43"/>
        <v>1.6300000000000012</v>
      </c>
      <c r="U190" s="46">
        <f t="shared" si="39"/>
        <v>17724.574625645237</v>
      </c>
      <c r="V190" s="164">
        <f t="shared" si="40"/>
        <v>15578.58937</v>
      </c>
      <c r="W190" s="47">
        <f t="shared" si="41"/>
        <v>0.87892599393949544</v>
      </c>
      <c r="X190" s="167"/>
      <c r="Y190" s="48"/>
    </row>
    <row r="191" spans="1:25" ht="16.5" thickTop="1" thickBot="1" x14ac:dyDescent="0.3">
      <c r="A191" s="51"/>
      <c r="B191" s="51"/>
      <c r="C191">
        <f t="shared" si="30"/>
        <v>17.198621289084429</v>
      </c>
      <c r="D191" s="45">
        <v>1.64</v>
      </c>
      <c r="E191" s="129">
        <f xml:space="preserve"> E$10*(E$8/2)^2*(ACOS(1-D191/(E$8/2)) - (1-D191/(E$8/2))*SIN(ACOS(1-D191/(E$8/2))))</f>
        <v>18.103811883246767</v>
      </c>
      <c r="F191" s="136">
        <f>(PI()*E$12*D191^2*(1-(D191/(1.5*E$8))))</f>
        <v>1.9429716666371457</v>
      </c>
      <c r="G191" s="57">
        <f t="shared" si="31"/>
        <v>20.046783549883912</v>
      </c>
      <c r="H191" s="117">
        <f t="shared" si="32"/>
        <v>20046.783549883912</v>
      </c>
      <c r="I191" s="115">
        <f t="shared" si="33"/>
        <v>17841.637359396682</v>
      </c>
      <c r="J191" s="118">
        <f t="shared" si="34"/>
        <v>20.183866163200001</v>
      </c>
      <c r="K191" s="102">
        <f t="shared" si="35"/>
        <v>20183.8661632</v>
      </c>
      <c r="L191" s="103">
        <f t="shared" si="36"/>
        <v>17963.640885248002</v>
      </c>
      <c r="N191" s="167"/>
      <c r="O191" s="45">
        <v>1.64</v>
      </c>
      <c r="P191" s="153">
        <f t="shared" si="42"/>
        <v>17.617280000000001</v>
      </c>
      <c r="Q191" s="148">
        <f t="shared" si="37"/>
        <v>17617.280000000002</v>
      </c>
      <c r="R191" s="148">
        <f t="shared" si="38"/>
        <v>15679.379200000003</v>
      </c>
      <c r="S191" s="173"/>
      <c r="T191" s="45">
        <f t="shared" si="43"/>
        <v>1.6400000000000012</v>
      </c>
      <c r="U191" s="46">
        <f t="shared" si="39"/>
        <v>17841.637359396682</v>
      </c>
      <c r="V191" s="164">
        <f t="shared" si="40"/>
        <v>15679.379200000003</v>
      </c>
      <c r="W191" s="47">
        <f t="shared" si="41"/>
        <v>0.87880831137631665</v>
      </c>
      <c r="X191" s="167"/>
      <c r="Y191" s="48"/>
    </row>
    <row r="192" spans="1:25" ht="16.5" thickTop="1" thickBot="1" x14ac:dyDescent="0.3">
      <c r="A192" s="51"/>
      <c r="B192" s="51"/>
      <c r="C192">
        <f t="shared" si="30"/>
        <v>17.310784856600957</v>
      </c>
      <c r="D192" s="45">
        <v>1.65</v>
      </c>
      <c r="E192" s="129">
        <f xml:space="preserve"> E$10*(E$8/2)^2*(ACOS(1-D192/(E$8/2)) - (1-D192/(E$8/2))*SIN(ACOS(1-D192/(E$8/2))))</f>
        <v>18.221878796422061</v>
      </c>
      <c r="F192" s="136">
        <f>(PI()*E$12*D192^2*(1-(D192/(1.5*E$8))))</f>
        <v>1.9557635789724646</v>
      </c>
      <c r="G192" s="57">
        <f t="shared" si="31"/>
        <v>20.177642375394527</v>
      </c>
      <c r="H192" s="117">
        <f t="shared" si="32"/>
        <v>20177.642375394527</v>
      </c>
      <c r="I192" s="115">
        <f t="shared" si="33"/>
        <v>17958.101714101129</v>
      </c>
      <c r="J192" s="118">
        <f t="shared" si="34"/>
        <v>20.3147512</v>
      </c>
      <c r="K192" s="102">
        <f t="shared" si="35"/>
        <v>20314.751199999999</v>
      </c>
      <c r="L192" s="103">
        <f t="shared" si="36"/>
        <v>18080.128568</v>
      </c>
      <c r="N192" s="167"/>
      <c r="O192" s="45">
        <v>1.65</v>
      </c>
      <c r="P192" s="153">
        <f t="shared" si="42"/>
        <v>17.729925000000001</v>
      </c>
      <c r="Q192" s="148">
        <f t="shared" si="37"/>
        <v>17729.925000000003</v>
      </c>
      <c r="R192" s="148">
        <f t="shared" si="38"/>
        <v>15779.633250000003</v>
      </c>
      <c r="S192" s="173"/>
      <c r="T192" s="45">
        <f t="shared" si="43"/>
        <v>1.6500000000000012</v>
      </c>
      <c r="U192" s="46">
        <f t="shared" si="39"/>
        <v>17958.101714101129</v>
      </c>
      <c r="V192" s="164">
        <f t="shared" si="40"/>
        <v>15779.633250000003</v>
      </c>
      <c r="W192" s="47">
        <f t="shared" si="41"/>
        <v>0.87869160678656022</v>
      </c>
      <c r="X192" s="167"/>
      <c r="Y192" s="48"/>
    </row>
    <row r="193" spans="1:25" ht="16.5" thickTop="1" thickBot="1" x14ac:dyDescent="0.3">
      <c r="A193" s="51"/>
      <c r="B193" s="51"/>
      <c r="C193">
        <f t="shared" si="30"/>
        <v>17.422410555108421</v>
      </c>
      <c r="D193" s="45">
        <v>1.66</v>
      </c>
      <c r="E193" s="129">
        <f xml:space="preserve"> E$10*(E$8/2)^2*(ACOS(1-D193/(E$8/2)) - (1-D193/(E$8/2))*SIN(ACOS(1-D193/(E$8/2))))</f>
        <v>18.339379531693076</v>
      </c>
      <c r="F193" s="136">
        <f>(PI()*E$12*D193^2*(1-(D193/(1.5*E$8))))</f>
        <v>1.9684331022663493</v>
      </c>
      <c r="G193" s="57">
        <f t="shared" si="31"/>
        <v>20.307812633959426</v>
      </c>
      <c r="H193" s="117">
        <f t="shared" si="32"/>
        <v>20307.812633959427</v>
      </c>
      <c r="I193" s="115">
        <f t="shared" si="33"/>
        <v>18073.953244223892</v>
      </c>
      <c r="J193" s="118">
        <f t="shared" si="34"/>
        <v>20.444871148800001</v>
      </c>
      <c r="K193" s="102">
        <f t="shared" si="35"/>
        <v>20444.871148800001</v>
      </c>
      <c r="L193" s="103">
        <f t="shared" si="36"/>
        <v>18195.935322432</v>
      </c>
      <c r="N193" s="167"/>
      <c r="O193" s="45">
        <v>1.66</v>
      </c>
      <c r="P193" s="153">
        <f t="shared" si="42"/>
        <v>17.841956</v>
      </c>
      <c r="Q193" s="148">
        <f t="shared" si="37"/>
        <v>17841.955999999998</v>
      </c>
      <c r="R193" s="148">
        <f t="shared" si="38"/>
        <v>15879.340839999999</v>
      </c>
      <c r="S193" s="173"/>
      <c r="T193" s="45">
        <f t="shared" si="43"/>
        <v>1.6600000000000013</v>
      </c>
      <c r="U193" s="46">
        <f t="shared" si="39"/>
        <v>18073.953244223892</v>
      </c>
      <c r="V193" s="164">
        <f t="shared" si="40"/>
        <v>15879.340839999999</v>
      </c>
      <c r="W193" s="47">
        <f t="shared" si="41"/>
        <v>0.87857596096607959</v>
      </c>
      <c r="X193" s="167"/>
      <c r="Y193" s="48"/>
    </row>
    <row r="194" spans="1:25" ht="16.5" thickTop="1" thickBot="1" x14ac:dyDescent="0.3">
      <c r="A194" s="51"/>
      <c r="B194" s="51"/>
      <c r="C194">
        <f t="shared" si="30"/>
        <v>17.533485072404623</v>
      </c>
      <c r="D194" s="45">
        <v>1.67</v>
      </c>
      <c r="E194" s="129">
        <f xml:space="preserve"> E$10*(E$8/2)^2*(ACOS(1-D194/(E$8/2)) - (1-D194/(E$8/2))*SIN(ACOS(1-D194/(E$8/2))))</f>
        <v>18.456300076215392</v>
      </c>
      <c r="F194" s="136">
        <f>(PI()*E$12*D194^2*(1-(D194/(1.5*E$8))))</f>
        <v>1.9809778177630388</v>
      </c>
      <c r="G194" s="57">
        <f t="shared" si="31"/>
        <v>20.437277893978433</v>
      </c>
      <c r="H194" s="117">
        <f t="shared" si="32"/>
        <v>20437.277893978433</v>
      </c>
      <c r="I194" s="115">
        <f t="shared" si="33"/>
        <v>18189.177325640805</v>
      </c>
      <c r="J194" s="118">
        <f t="shared" si="34"/>
        <v>20.5742107264</v>
      </c>
      <c r="K194" s="102">
        <f t="shared" si="35"/>
        <v>20574.210726400001</v>
      </c>
      <c r="L194" s="103">
        <f t="shared" si="36"/>
        <v>18311.047546496</v>
      </c>
      <c r="N194" s="167"/>
      <c r="O194" s="45">
        <v>1.67</v>
      </c>
      <c r="P194" s="153">
        <f t="shared" si="42"/>
        <v>17.953361000000001</v>
      </c>
      <c r="Q194" s="148">
        <f t="shared" si="37"/>
        <v>17953.361000000001</v>
      </c>
      <c r="R194" s="148">
        <f t="shared" si="38"/>
        <v>15978.491290000002</v>
      </c>
      <c r="S194" s="173"/>
      <c r="T194" s="45">
        <f t="shared" si="43"/>
        <v>1.6700000000000013</v>
      </c>
      <c r="U194" s="46">
        <f t="shared" si="39"/>
        <v>18189.177325640805</v>
      </c>
      <c r="V194" s="164">
        <f t="shared" si="40"/>
        <v>15978.491290000002</v>
      </c>
      <c r="W194" s="47">
        <f t="shared" si="41"/>
        <v>0.87846146111707557</v>
      </c>
      <c r="X194" s="167"/>
      <c r="Y194" s="48"/>
    </row>
    <row r="195" spans="1:25" ht="16.5" thickTop="1" thickBot="1" x14ac:dyDescent="0.3">
      <c r="A195" s="51"/>
      <c r="B195" s="51"/>
      <c r="C195">
        <f t="shared" si="30"/>
        <v>17.643994897089129</v>
      </c>
      <c r="D195" s="45">
        <v>1.68</v>
      </c>
      <c r="E195" s="129">
        <f xml:space="preserve"> E$10*(E$8/2)^2*(ACOS(1-D195/(E$8/2)) - (1-D195/(E$8/2))*SIN(ACOS(1-D195/(E$8/2))))</f>
        <v>18.572626207462243</v>
      </c>
      <c r="F195" s="136">
        <f>(PI()*E$12*D195^2*(1-(D195/(1.5*E$8))))</f>
        <v>1.993395306706774</v>
      </c>
      <c r="G195" s="57">
        <f t="shared" si="31"/>
        <v>20.566021514169016</v>
      </c>
      <c r="H195" s="117">
        <f t="shared" si="32"/>
        <v>20566.021514169017</v>
      </c>
      <c r="I195" s="115">
        <f t="shared" si="33"/>
        <v>18303.759147610424</v>
      </c>
      <c r="J195" s="118">
        <f t="shared" si="34"/>
        <v>20.702754649599999</v>
      </c>
      <c r="K195" s="102">
        <f t="shared" si="35"/>
        <v>20702.7546496</v>
      </c>
      <c r="L195" s="103">
        <f t="shared" si="36"/>
        <v>18425.451638144001</v>
      </c>
      <c r="N195" s="167"/>
      <c r="O195" s="45">
        <v>1.68</v>
      </c>
      <c r="P195" s="153">
        <f t="shared" si="42"/>
        <v>18.064127999999997</v>
      </c>
      <c r="Q195" s="148">
        <f t="shared" si="37"/>
        <v>18064.127999999997</v>
      </c>
      <c r="R195" s="148">
        <f t="shared" si="38"/>
        <v>16077.073919999997</v>
      </c>
      <c r="S195" s="173"/>
      <c r="T195" s="45">
        <f t="shared" si="43"/>
        <v>1.6800000000000013</v>
      </c>
      <c r="U195" s="46">
        <f t="shared" si="39"/>
        <v>18303.759147610424</v>
      </c>
      <c r="V195" s="164">
        <f t="shared" si="40"/>
        <v>16077.073919999997</v>
      </c>
      <c r="W195" s="47">
        <f t="shared" si="41"/>
        <v>0.87834820106332512</v>
      </c>
      <c r="X195" s="167"/>
      <c r="Y195" s="48"/>
    </row>
    <row r="196" spans="1:25" ht="16.5" thickTop="1" thickBot="1" x14ac:dyDescent="0.3">
      <c r="A196" s="51"/>
      <c r="B196" s="51"/>
      <c r="C196">
        <f t="shared" si="30"/>
        <v>17.753926309536375</v>
      </c>
      <c r="D196" s="45">
        <v>1.69</v>
      </c>
      <c r="E196" s="129">
        <f xml:space="preserve"> E$10*(E$8/2)^2*(ACOS(1-D196/(E$8/2)) - (1-D196/(E$8/2))*SIN(ACOS(1-D196/(E$8/2))))</f>
        <v>18.688343483722498</v>
      </c>
      <c r="F196" s="136">
        <f>(PI()*E$12*D196^2*(1-(D196/(1.5*E$8))))</f>
        <v>2.0056831503417962</v>
      </c>
      <c r="G196" s="57">
        <f t="shared" si="31"/>
        <v>20.694026634064294</v>
      </c>
      <c r="H196" s="117">
        <f t="shared" si="32"/>
        <v>20694.026634064292</v>
      </c>
      <c r="I196" s="115">
        <f t="shared" si="33"/>
        <v>18417.68370431722</v>
      </c>
      <c r="J196" s="118">
        <f t="shared" si="34"/>
        <v>20.830487635200004</v>
      </c>
      <c r="K196" s="102">
        <f t="shared" si="35"/>
        <v>20830.487635200003</v>
      </c>
      <c r="L196" s="103">
        <f t="shared" si="36"/>
        <v>18539.133995328004</v>
      </c>
      <c r="N196" s="167"/>
      <c r="O196" s="45">
        <v>1.69</v>
      </c>
      <c r="P196" s="153">
        <f t="shared" si="42"/>
        <v>18.174244999999999</v>
      </c>
      <c r="Q196" s="148">
        <f t="shared" si="37"/>
        <v>18174.244999999999</v>
      </c>
      <c r="R196" s="148">
        <f t="shared" si="38"/>
        <v>16175.07805</v>
      </c>
      <c r="S196" s="173"/>
      <c r="T196" s="45">
        <f t="shared" si="43"/>
        <v>1.6900000000000013</v>
      </c>
      <c r="U196" s="46">
        <f t="shared" si="39"/>
        <v>18417.68370431722</v>
      </c>
      <c r="V196" s="164">
        <f t="shared" si="40"/>
        <v>16175.07805</v>
      </c>
      <c r="W196" s="47">
        <f t="shared" si="41"/>
        <v>0.87823628148247879</v>
      </c>
      <c r="X196" s="167"/>
      <c r="Y196" s="48"/>
    </row>
    <row r="197" spans="1:25" ht="16.5" thickTop="1" thickBot="1" x14ac:dyDescent="0.3">
      <c r="A197" s="51"/>
      <c r="B197" s="51"/>
      <c r="C197">
        <f t="shared" si="30"/>
        <v>17.86326537237608</v>
      </c>
      <c r="D197" s="45">
        <v>1.7</v>
      </c>
      <c r="E197" s="129">
        <f xml:space="preserve"> E$10*(E$8/2)^2*(ACOS(1-D197/(E$8/2)) - (1-D197/(E$8/2))*SIN(ACOS(1-D197/(E$8/2))))</f>
        <v>18.803437234080086</v>
      </c>
      <c r="F197" s="136">
        <f>(PI()*E$12*D197^2*(1-(D197/(1.5*E$8))))</f>
        <v>2.0178389299123451</v>
      </c>
      <c r="G197" s="57">
        <f t="shared" si="31"/>
        <v>20.82127616399243</v>
      </c>
      <c r="H197" s="117">
        <f t="shared" si="32"/>
        <v>20821.276163992428</v>
      </c>
      <c r="I197" s="115">
        <f t="shared" si="33"/>
        <v>18530.935785953261</v>
      </c>
      <c r="J197" s="118">
        <f t="shared" si="34"/>
        <v>20.957394400000002</v>
      </c>
      <c r="K197" s="102">
        <f t="shared" si="35"/>
        <v>20957.394400000001</v>
      </c>
      <c r="L197" s="103">
        <f t="shared" si="36"/>
        <v>18652.081016</v>
      </c>
      <c r="N197" s="167"/>
      <c r="O197" s="45">
        <v>1.7</v>
      </c>
      <c r="P197" s="153">
        <f t="shared" si="42"/>
        <v>18.2837</v>
      </c>
      <c r="Q197" s="148">
        <f t="shared" si="37"/>
        <v>18283.7</v>
      </c>
      <c r="R197" s="148">
        <f t="shared" si="38"/>
        <v>16272.493</v>
      </c>
      <c r="S197" s="173"/>
      <c r="T197" s="45">
        <f t="shared" si="43"/>
        <v>1.7000000000000013</v>
      </c>
      <c r="U197" s="46">
        <f t="shared" si="39"/>
        <v>18530.935785953261</v>
      </c>
      <c r="V197" s="164">
        <f t="shared" si="40"/>
        <v>16272.493</v>
      </c>
      <c r="W197" s="47">
        <f t="shared" si="41"/>
        <v>0.87812581015659252</v>
      </c>
      <c r="X197" s="167"/>
      <c r="Y197" s="48"/>
    </row>
    <row r="198" spans="1:25" ht="16.5" thickTop="1" thickBot="1" x14ac:dyDescent="0.3">
      <c r="A198" s="51"/>
      <c r="B198" s="51"/>
      <c r="C198">
        <f t="shared" si="30"/>
        <v>17.971997920443531</v>
      </c>
      <c r="D198" s="45">
        <v>1.71</v>
      </c>
      <c r="E198" s="129">
        <f xml:space="preserve"> E$10*(E$8/2)^2*(ACOS(1-D198/(E$8/2)) - (1-D198/(E$8/2))*SIN(ACOS(1-D198/(E$8/2))))</f>
        <v>18.917892547835297</v>
      </c>
      <c r="F198" s="136">
        <f>(PI()*E$12*D198^2*(1-(D198/(1.5*E$8))))</f>
        <v>2.0298602266626613</v>
      </c>
      <c r="G198" s="57">
        <f t="shared" si="31"/>
        <v>20.947752774497957</v>
      </c>
      <c r="H198" s="117">
        <f t="shared" si="32"/>
        <v>20947.752774497956</v>
      </c>
      <c r="I198" s="115">
        <f t="shared" si="33"/>
        <v>18643.499969303182</v>
      </c>
      <c r="J198" s="118">
        <f t="shared" si="34"/>
        <v>21.083459660799999</v>
      </c>
      <c r="K198" s="102">
        <f t="shared" si="35"/>
        <v>21083.459660799999</v>
      </c>
      <c r="L198" s="103">
        <f t="shared" si="36"/>
        <v>18764.279098111998</v>
      </c>
      <c r="N198" s="167"/>
      <c r="O198" s="45">
        <v>1.71</v>
      </c>
      <c r="P198" s="153">
        <f t="shared" si="42"/>
        <v>18.392481</v>
      </c>
      <c r="Q198" s="148">
        <f t="shared" si="37"/>
        <v>18392.481</v>
      </c>
      <c r="R198" s="148">
        <f t="shared" si="38"/>
        <v>16369.30809</v>
      </c>
      <c r="S198" s="173"/>
      <c r="T198" s="45">
        <f t="shared" si="43"/>
        <v>1.7100000000000013</v>
      </c>
      <c r="U198" s="46">
        <f t="shared" si="39"/>
        <v>18643.499969303182</v>
      </c>
      <c r="V198" s="164">
        <f t="shared" si="40"/>
        <v>16369.30809</v>
      </c>
      <c r="W198" s="47">
        <f t="shared" si="41"/>
        <v>0.87801690224219298</v>
      </c>
      <c r="X198" s="167"/>
      <c r="Y198" s="48"/>
    </row>
    <row r="199" spans="1:25" ht="16.5" thickTop="1" thickBot="1" x14ac:dyDescent="0.3">
      <c r="A199" s="51"/>
      <c r="B199" s="51"/>
      <c r="C199">
        <f t="shared" si="30"/>
        <v>18.080109550158223</v>
      </c>
      <c r="D199" s="45">
        <v>1.72</v>
      </c>
      <c r="E199" s="129">
        <f xml:space="preserve"> E$10*(E$8/2)^2*(ACOS(1-D199/(E$8/2)) - (1-D199/(E$8/2))*SIN(ACOS(1-D199/(E$8/2))))</f>
        <v>19.031694263324447</v>
      </c>
      <c r="F199" s="136">
        <f>(PI()*E$12*D199^2*(1-(D199/(1.5*E$8))))</f>
        <v>2.041744621836985</v>
      </c>
      <c r="G199" s="57">
        <f t="shared" si="31"/>
        <v>21.07343888516143</v>
      </c>
      <c r="H199" s="117">
        <f t="shared" si="32"/>
        <v>21073.438885161431</v>
      </c>
      <c r="I199" s="115">
        <f t="shared" si="33"/>
        <v>18755.360607793675</v>
      </c>
      <c r="J199" s="118">
        <f t="shared" si="34"/>
        <v>21.2086681344</v>
      </c>
      <c r="K199" s="102">
        <f t="shared" si="35"/>
        <v>21208.668134399999</v>
      </c>
      <c r="L199" s="103">
        <f t="shared" si="36"/>
        <v>18875.714639615999</v>
      </c>
      <c r="N199" s="167"/>
      <c r="O199" s="45">
        <v>1.72</v>
      </c>
      <c r="P199" s="153">
        <f t="shared" si="42"/>
        <v>18.500576000000002</v>
      </c>
      <c r="Q199" s="148">
        <f t="shared" si="37"/>
        <v>18500.576000000001</v>
      </c>
      <c r="R199" s="148">
        <f t="shared" si="38"/>
        <v>16465.512640000001</v>
      </c>
      <c r="S199" s="173"/>
      <c r="T199" s="45">
        <f t="shared" si="43"/>
        <v>1.7200000000000013</v>
      </c>
      <c r="U199" s="46">
        <f t="shared" si="39"/>
        <v>18755.360607793675</v>
      </c>
      <c r="V199" s="164">
        <f t="shared" si="40"/>
        <v>16465.512640000001</v>
      </c>
      <c r="W199" s="47">
        <f t="shared" si="41"/>
        <v>0.87790968056129293</v>
      </c>
      <c r="X199" s="167"/>
      <c r="Y199" s="48"/>
    </row>
    <row r="200" spans="1:25" ht="16.5" thickTop="1" thickBot="1" x14ac:dyDescent="0.3">
      <c r="A200" s="51"/>
      <c r="B200" s="51"/>
      <c r="C200">
        <f t="shared" si="30"/>
        <v>18.187585608285737</v>
      </c>
      <c r="D200" s="45">
        <v>1.73</v>
      </c>
      <c r="E200" s="129">
        <f xml:space="preserve"> E$10*(E$8/2)^2*(ACOS(1-D200/(E$8/2)) - (1-D200/(E$8/2))*SIN(ACOS(1-D200/(E$8/2))))</f>
        <v>19.144826956090249</v>
      </c>
      <c r="F200" s="136">
        <f>(PI()*E$12*D200^2*(1-(D200/(1.5*E$8))))</f>
        <v>2.0534896966795571</v>
      </c>
      <c r="G200" s="57">
        <f t="shared" si="31"/>
        <v>21.198316652769805</v>
      </c>
      <c r="H200" s="117">
        <f t="shared" si="32"/>
        <v>21198.316652769805</v>
      </c>
      <c r="I200" s="115">
        <f t="shared" si="33"/>
        <v>18866.501820965128</v>
      </c>
      <c r="J200" s="118">
        <f t="shared" si="34"/>
        <v>21.333004537600004</v>
      </c>
      <c r="K200" s="102">
        <f t="shared" si="35"/>
        <v>21333.004537600005</v>
      </c>
      <c r="L200" s="103">
        <f t="shared" si="36"/>
        <v>18986.374038464004</v>
      </c>
      <c r="N200" s="167"/>
      <c r="O200" s="45">
        <v>1.73</v>
      </c>
      <c r="P200" s="153">
        <f t="shared" si="42"/>
        <v>18.607973000000001</v>
      </c>
      <c r="Q200" s="148">
        <f t="shared" si="37"/>
        <v>18607.973000000002</v>
      </c>
      <c r="R200" s="148">
        <f t="shared" si="38"/>
        <v>16561.095970000002</v>
      </c>
      <c r="S200" s="173"/>
      <c r="T200" s="45">
        <f t="shared" si="43"/>
        <v>1.7300000000000013</v>
      </c>
      <c r="U200" s="46">
        <f t="shared" si="39"/>
        <v>18866.501820965128</v>
      </c>
      <c r="V200" s="164">
        <f t="shared" si="40"/>
        <v>16561.095970000002</v>
      </c>
      <c r="W200" s="47">
        <f t="shared" si="41"/>
        <v>0.87780427591492993</v>
      </c>
      <c r="X200" s="167"/>
      <c r="Y200" s="48"/>
    </row>
    <row r="201" spans="1:25" ht="16.5" thickTop="1" thickBot="1" x14ac:dyDescent="0.3">
      <c r="A201" s="51"/>
      <c r="B201" s="51"/>
      <c r="C201">
        <f t="shared" si="30"/>
        <v>18.294411180033311</v>
      </c>
      <c r="D201" s="45">
        <v>1.74</v>
      </c>
      <c r="E201" s="129">
        <f xml:space="preserve"> E$10*(E$8/2)^2*(ACOS(1-D201/(E$8/2)) - (1-D201/(E$8/2))*SIN(ACOS(1-D201/(E$8/2))))</f>
        <v>19.257274926350853</v>
      </c>
      <c r="F201" s="136">
        <f>(PI()*E$12*D201^2*(1-(D201/(1.5*E$8))))</f>
        <v>2.0650930324346168</v>
      </c>
      <c r="G201" s="57">
        <f t="shared" si="31"/>
        <v>21.32236795878547</v>
      </c>
      <c r="H201" s="117">
        <f t="shared" si="32"/>
        <v>21322.367958785471</v>
      </c>
      <c r="I201" s="115">
        <f t="shared" si="33"/>
        <v>18976.907483319068</v>
      </c>
      <c r="J201" s="118">
        <f t="shared" si="34"/>
        <v>21.456453587200002</v>
      </c>
      <c r="K201" s="102">
        <f t="shared" si="35"/>
        <v>21456.453587200001</v>
      </c>
      <c r="L201" s="103">
        <f t="shared" si="36"/>
        <v>19096.243692608001</v>
      </c>
      <c r="N201" s="167"/>
      <c r="O201" s="45">
        <v>1.74</v>
      </c>
      <c r="P201" s="153">
        <f t="shared" si="42"/>
        <v>18.714660000000002</v>
      </c>
      <c r="Q201" s="148">
        <f t="shared" si="37"/>
        <v>18714.660000000003</v>
      </c>
      <c r="R201" s="148">
        <f t="shared" si="38"/>
        <v>16656.047400000003</v>
      </c>
      <c r="S201" s="173"/>
      <c r="T201" s="45">
        <f t="shared" si="43"/>
        <v>1.7400000000000013</v>
      </c>
      <c r="U201" s="46">
        <f t="shared" si="39"/>
        <v>18976.907483319068</v>
      </c>
      <c r="V201" s="164">
        <f t="shared" si="40"/>
        <v>16656.047400000003</v>
      </c>
      <c r="W201" s="47">
        <f t="shared" si="41"/>
        <v>0.87770082742095201</v>
      </c>
      <c r="X201" s="167"/>
      <c r="Y201" s="48"/>
    </row>
    <row r="202" spans="1:25" ht="16.5" thickTop="1" thickBot="1" x14ac:dyDescent="0.3">
      <c r="A202" s="51"/>
      <c r="B202" s="51"/>
      <c r="C202">
        <f t="shared" si="30"/>
        <v>18.400571076424537</v>
      </c>
      <c r="D202" s="45">
        <v>1.75</v>
      </c>
      <c r="E202" s="129">
        <f xml:space="preserve"> E$10*(E$8/2)^2*(ACOS(1-D202/(E$8/2)) - (1-D202/(E$8/2))*SIN(ACOS(1-D202/(E$8/2))))</f>
        <v>19.36902218571004</v>
      </c>
      <c r="F202" s="136">
        <f>(PI()*E$12*D202^2*(1-(D202/(1.5*E$8))))</f>
        <v>2.0765522103464065</v>
      </c>
      <c r="G202" s="57">
        <f t="shared" si="31"/>
        <v>21.445574396056447</v>
      </c>
      <c r="H202" s="117">
        <f t="shared" si="32"/>
        <v>21445.574396056447</v>
      </c>
      <c r="I202" s="115">
        <f t="shared" si="33"/>
        <v>19086.561212490236</v>
      </c>
      <c r="J202" s="118">
        <f t="shared" si="34"/>
        <v>21.579000000000004</v>
      </c>
      <c r="K202" s="102">
        <f t="shared" si="35"/>
        <v>21579.000000000004</v>
      </c>
      <c r="L202" s="103">
        <f t="shared" si="36"/>
        <v>19205.310000000005</v>
      </c>
      <c r="N202" s="167"/>
      <c r="O202" s="45">
        <v>1.75</v>
      </c>
      <c r="P202" s="153">
        <f t="shared" si="42"/>
        <v>18.820625</v>
      </c>
      <c r="Q202" s="148">
        <f t="shared" si="37"/>
        <v>18820.625</v>
      </c>
      <c r="R202" s="148">
        <f t="shared" si="38"/>
        <v>16750.356250000001</v>
      </c>
      <c r="S202" s="173"/>
      <c r="T202" s="45">
        <f t="shared" si="43"/>
        <v>1.7500000000000013</v>
      </c>
      <c r="U202" s="46">
        <f t="shared" si="39"/>
        <v>19086.561212490236</v>
      </c>
      <c r="V202" s="164">
        <f t="shared" si="40"/>
        <v>16750.356250000001</v>
      </c>
      <c r="W202" s="47">
        <f t="shared" si="41"/>
        <v>0.87759948287796208</v>
      </c>
      <c r="X202" s="167"/>
      <c r="Y202" s="48"/>
    </row>
    <row r="203" spans="1:25" ht="16.5" thickTop="1" thickBot="1" x14ac:dyDescent="0.3">
      <c r="A203" s="51"/>
      <c r="B203" s="51"/>
      <c r="C203">
        <f t="shared" si="30"/>
        <v>18.506049820893217</v>
      </c>
      <c r="D203" s="45">
        <v>1.76</v>
      </c>
      <c r="E203" s="129">
        <f xml:space="preserve"> E$10*(E$8/2)^2*(ACOS(1-D203/(E$8/2)) - (1-D203/(E$8/2))*SIN(ACOS(1-D203/(E$8/2))))</f>
        <v>19.480052443045491</v>
      </c>
      <c r="F203" s="136">
        <f>(PI()*E$12*D203^2*(1-(D203/(1.5*E$8))))</f>
        <v>2.0878648116591645</v>
      </c>
      <c r="G203" s="57">
        <f t="shared" si="31"/>
        <v>21.567917254704653</v>
      </c>
      <c r="H203" s="117">
        <f t="shared" si="32"/>
        <v>21567.917254704655</v>
      </c>
      <c r="I203" s="115">
        <f t="shared" si="33"/>
        <v>19195.446356687142</v>
      </c>
      <c r="J203" s="118">
        <f t="shared" si="34"/>
        <v>21.700628492800003</v>
      </c>
      <c r="K203" s="102">
        <f t="shared" si="35"/>
        <v>21700.628492800002</v>
      </c>
      <c r="L203" s="103">
        <f t="shared" si="36"/>
        <v>19313.559358592003</v>
      </c>
      <c r="N203" s="167"/>
      <c r="O203" s="45">
        <v>1.76</v>
      </c>
      <c r="P203" s="153">
        <f t="shared" si="42"/>
        <v>18.925856</v>
      </c>
      <c r="Q203" s="148">
        <f t="shared" si="37"/>
        <v>18925.856</v>
      </c>
      <c r="R203" s="148">
        <f t="shared" si="38"/>
        <v>16844.011839999999</v>
      </c>
      <c r="S203" s="173"/>
      <c r="T203" s="45">
        <f t="shared" si="43"/>
        <v>1.7600000000000013</v>
      </c>
      <c r="U203" s="46">
        <f t="shared" si="39"/>
        <v>19195.446356687142</v>
      </c>
      <c r="V203" s="164">
        <f t="shared" si="40"/>
        <v>16844.011839999999</v>
      </c>
      <c r="W203" s="47">
        <f t="shared" si="41"/>
        <v>0.87750039915753397</v>
      </c>
      <c r="X203" s="167"/>
      <c r="Y203" s="48"/>
    </row>
    <row r="204" spans="1:25" ht="16.5" thickTop="1" thickBot="1" x14ac:dyDescent="0.3">
      <c r="A204" s="51"/>
      <c r="B204" s="51"/>
      <c r="C204">
        <f t="shared" si="30"/>
        <v>18.610831635030245</v>
      </c>
      <c r="D204" s="45">
        <v>1.77</v>
      </c>
      <c r="E204" s="129">
        <f xml:space="preserve"> E$10*(E$8/2)^2*(ACOS(1-D204/(E$8/2)) - (1-D204/(E$8/2))*SIN(ACOS(1-D204/(E$8/2))))</f>
        <v>19.590349089505519</v>
      </c>
      <c r="F204" s="136">
        <f>(PI()*E$12*D204^2*(1-(D204/(1.5*E$8))))</f>
        <v>2.099028417617133</v>
      </c>
      <c r="G204" s="57">
        <f t="shared" si="31"/>
        <v>21.689377507122654</v>
      </c>
      <c r="H204" s="117">
        <f t="shared" si="32"/>
        <v>21689.377507122652</v>
      </c>
      <c r="I204" s="115">
        <f t="shared" si="33"/>
        <v>19303.545981339161</v>
      </c>
      <c r="J204" s="118">
        <f t="shared" si="34"/>
        <v>21.821323782400004</v>
      </c>
      <c r="K204" s="102">
        <f t="shared" si="35"/>
        <v>21821.323782400003</v>
      </c>
      <c r="L204" s="103">
        <f t="shared" si="36"/>
        <v>19420.978166336001</v>
      </c>
      <c r="N204" s="167"/>
      <c r="O204" s="45">
        <v>1.77</v>
      </c>
      <c r="P204" s="153">
        <f t="shared" si="42"/>
        <v>19.030341</v>
      </c>
      <c r="Q204" s="148">
        <f t="shared" si="37"/>
        <v>19030.341</v>
      </c>
      <c r="R204" s="148">
        <f t="shared" si="38"/>
        <v>16937.003489999999</v>
      </c>
      <c r="S204" s="173"/>
      <c r="T204" s="45">
        <f t="shared" si="43"/>
        <v>1.7700000000000014</v>
      </c>
      <c r="U204" s="46">
        <f t="shared" si="39"/>
        <v>19303.545981339161</v>
      </c>
      <c r="V204" s="164">
        <f t="shared" si="40"/>
        <v>16937.003489999999</v>
      </c>
      <c r="W204" s="47">
        <f t="shared" si="41"/>
        <v>0.8774037426270328</v>
      </c>
      <c r="X204" s="167"/>
      <c r="Y204" s="48"/>
    </row>
    <row r="205" spans="1:25" ht="16.5" thickTop="1" thickBot="1" x14ac:dyDescent="0.3">
      <c r="A205" s="51"/>
      <c r="B205" s="51"/>
      <c r="C205">
        <f t="shared" si="30"/>
        <v>18.714900423410448</v>
      </c>
      <c r="D205" s="45">
        <v>1.78</v>
      </c>
      <c r="E205" s="129">
        <f xml:space="preserve"> E$10*(E$8/2)^2*(ACOS(1-D205/(E$8/2)) - (1-D205/(E$8/2))*SIN(ACOS(1-D205/(E$8/2))))</f>
        <v>19.699895182537315</v>
      </c>
      <c r="F205" s="136">
        <f>(PI()*E$12*D205^2*(1-(D205/(1.5*E$8))))</f>
        <v>2.1100406094645514</v>
      </c>
      <c r="G205" s="57">
        <f t="shared" si="31"/>
        <v>21.809935792001866</v>
      </c>
      <c r="H205" s="117">
        <f t="shared" si="32"/>
        <v>21809.935792001867</v>
      </c>
      <c r="I205" s="115">
        <f t="shared" si="33"/>
        <v>19410.842854881663</v>
      </c>
      <c r="J205" s="118">
        <f t="shared" si="34"/>
        <v>21.941070585600002</v>
      </c>
      <c r="K205" s="102">
        <f t="shared" si="35"/>
        <v>21941.070585600002</v>
      </c>
      <c r="L205" s="103">
        <f t="shared" si="36"/>
        <v>19527.552821184003</v>
      </c>
      <c r="N205" s="167"/>
      <c r="O205" s="45">
        <v>1.78</v>
      </c>
      <c r="P205" s="153">
        <f t="shared" si="42"/>
        <v>19.134067999999999</v>
      </c>
      <c r="Q205" s="148">
        <f t="shared" si="37"/>
        <v>19134.067999999999</v>
      </c>
      <c r="R205" s="148">
        <f t="shared" si="38"/>
        <v>17029.320520000001</v>
      </c>
      <c r="S205" s="173"/>
      <c r="T205" s="45">
        <f t="shared" si="43"/>
        <v>1.7800000000000014</v>
      </c>
      <c r="U205" s="46">
        <f t="shared" si="39"/>
        <v>19410.842854881663</v>
      </c>
      <c r="V205" s="164">
        <f t="shared" si="40"/>
        <v>17029.320520000001</v>
      </c>
      <c r="W205" s="47">
        <f t="shared" si="41"/>
        <v>0.8773096896056356</v>
      </c>
      <c r="X205" s="167"/>
      <c r="Y205" s="48"/>
    </row>
    <row r="206" spans="1:25" ht="16.5" thickTop="1" thickBot="1" x14ac:dyDescent="0.3">
      <c r="A206" s="51"/>
      <c r="B206" s="51"/>
      <c r="C206">
        <f t="shared" si="30"/>
        <v>18.818239757418482</v>
      </c>
      <c r="D206" s="45">
        <v>1.79</v>
      </c>
      <c r="E206" s="129">
        <f xml:space="preserve"> E$10*(E$8/2)^2*(ACOS(1-D206/(E$8/2)) - (1-D206/(E$8/2))*SIN(ACOS(1-D206/(E$8/2))))</f>
        <v>19.80867342886156</v>
      </c>
      <c r="F206" s="136">
        <f>(PI()*E$12*D206^2*(1-(D206/(1.5*E$8))))</f>
        <v>2.1208989684456601</v>
      </c>
      <c r="G206" s="57">
        <f t="shared" si="31"/>
        <v>21.929572397307219</v>
      </c>
      <c r="H206" s="117">
        <f t="shared" si="32"/>
        <v>21929.57239730722</v>
      </c>
      <c r="I206" s="115">
        <f t="shared" si="33"/>
        <v>19517.319433603425</v>
      </c>
      <c r="J206" s="118">
        <f t="shared" si="34"/>
        <v>22.059853619200002</v>
      </c>
      <c r="K206" s="102">
        <f t="shared" si="35"/>
        <v>22059.853619200003</v>
      </c>
      <c r="L206" s="103">
        <f t="shared" si="36"/>
        <v>19633.269721088003</v>
      </c>
      <c r="N206" s="167"/>
      <c r="O206" s="45">
        <v>1.79</v>
      </c>
      <c r="P206" s="153">
        <f t="shared" si="42"/>
        <v>19.237025000000003</v>
      </c>
      <c r="Q206" s="148">
        <f t="shared" si="37"/>
        <v>19237.025000000001</v>
      </c>
      <c r="R206" s="148">
        <f t="shared" si="38"/>
        <v>17120.952250000002</v>
      </c>
      <c r="S206" s="173"/>
      <c r="T206" s="45">
        <f t="shared" si="43"/>
        <v>1.7900000000000014</v>
      </c>
      <c r="U206" s="46">
        <f t="shared" si="39"/>
        <v>19517.319433603425</v>
      </c>
      <c r="V206" s="164">
        <f t="shared" si="40"/>
        <v>17120.952250000002</v>
      </c>
      <c r="W206" s="47">
        <f t="shared" si="41"/>
        <v>0.87721842685642881</v>
      </c>
      <c r="X206" s="167"/>
      <c r="Y206" s="48"/>
    </row>
    <row r="207" spans="1:25" ht="16.5" thickTop="1" thickBot="1" x14ac:dyDescent="0.3">
      <c r="A207" s="51"/>
      <c r="B207" s="51"/>
      <c r="C207">
        <f t="shared" si="30"/>
        <v>18.920832857984109</v>
      </c>
      <c r="D207" s="45">
        <v>1.8</v>
      </c>
      <c r="E207" s="129">
        <f xml:space="preserve"> E$10*(E$8/2)^2*(ACOS(1-D207/(E$8/2)) - (1-D207/(E$8/2))*SIN(ACOS(1-D207/(E$8/2))))</f>
        <v>19.916666166299063</v>
      </c>
      <c r="F207" s="136">
        <f>(PI()*E$12*D207^2*(1-(D207/(1.5*E$8))))</f>
        <v>2.1316010758046997</v>
      </c>
      <c r="G207" s="57">
        <f t="shared" si="31"/>
        <v>22.048267242103762</v>
      </c>
      <c r="H207" s="117">
        <f t="shared" si="32"/>
        <v>22048.267242103761</v>
      </c>
      <c r="I207" s="115">
        <f t="shared" si="33"/>
        <v>19622.957845472349</v>
      </c>
      <c r="J207" s="118">
        <f t="shared" si="34"/>
        <v>22.177657600000003</v>
      </c>
      <c r="K207" s="102">
        <f t="shared" si="35"/>
        <v>22177.657600000002</v>
      </c>
      <c r="L207" s="103">
        <f t="shared" si="36"/>
        <v>19738.115264000004</v>
      </c>
      <c r="N207" s="167"/>
      <c r="O207" s="45">
        <v>1.8</v>
      </c>
      <c r="P207" s="153">
        <f t="shared" si="42"/>
        <v>19.339199999999998</v>
      </c>
      <c r="Q207" s="148">
        <f t="shared" si="37"/>
        <v>19339.199999999997</v>
      </c>
      <c r="R207" s="148">
        <f t="shared" si="38"/>
        <v>17211.887999999999</v>
      </c>
      <c r="S207" s="173"/>
      <c r="T207" s="45">
        <f t="shared" si="43"/>
        <v>1.8000000000000014</v>
      </c>
      <c r="U207" s="46">
        <f t="shared" si="39"/>
        <v>19622.957845472349</v>
      </c>
      <c r="V207" s="164">
        <f t="shared" si="40"/>
        <v>17211.887999999999</v>
      </c>
      <c r="W207" s="47">
        <f t="shared" si="41"/>
        <v>0.87713015211778267</v>
      </c>
      <c r="X207" s="167"/>
      <c r="Y207" s="48"/>
    </row>
    <row r="208" spans="1:25" ht="16.5" thickTop="1" thickBot="1" x14ac:dyDescent="0.3">
      <c r="A208" s="51"/>
      <c r="B208" s="51"/>
      <c r="C208">
        <f t="shared" si="30"/>
        <v>19.022662577127164</v>
      </c>
      <c r="D208" s="45">
        <v>1.81</v>
      </c>
      <c r="E208" s="129">
        <f xml:space="preserve"> E$10*(E$8/2)^2*(ACOS(1-D208/(E$8/2)) - (1-D208/(E$8/2))*SIN(ACOS(1-D208/(E$8/2))))</f>
        <v>20.023855344344383</v>
      </c>
      <c r="F208" s="136">
        <f>(PI()*E$12*D208^2*(1-(D208/(1.5*E$8))))</f>
        <v>2.1421445127859116</v>
      </c>
      <c r="G208" s="57">
        <f t="shared" si="31"/>
        <v>22.165999857130295</v>
      </c>
      <c r="H208" s="117">
        <f t="shared" si="32"/>
        <v>22165.999857130297</v>
      </c>
      <c r="I208" s="115">
        <f t="shared" si="33"/>
        <v>19727.739872845963</v>
      </c>
      <c r="J208" s="118">
        <f t="shared" si="34"/>
        <v>22.294467244800003</v>
      </c>
      <c r="K208" s="102">
        <f t="shared" si="35"/>
        <v>22294.467244800002</v>
      </c>
      <c r="L208" s="103">
        <f t="shared" si="36"/>
        <v>19842.075847872002</v>
      </c>
      <c r="N208" s="167"/>
      <c r="O208" s="45">
        <v>1.81</v>
      </c>
      <c r="P208" s="153">
        <f t="shared" si="42"/>
        <v>19.440581000000002</v>
      </c>
      <c r="Q208" s="148">
        <f t="shared" si="37"/>
        <v>19440.581000000002</v>
      </c>
      <c r="R208" s="148">
        <f t="shared" si="38"/>
        <v>17302.117090000003</v>
      </c>
      <c r="S208" s="173"/>
      <c r="T208" s="45">
        <f t="shared" si="43"/>
        <v>1.8100000000000014</v>
      </c>
      <c r="U208" s="46">
        <f t="shared" si="39"/>
        <v>19727.739872845963</v>
      </c>
      <c r="V208" s="164">
        <f t="shared" si="40"/>
        <v>17302.117090000003</v>
      </c>
      <c r="W208" s="47">
        <f t="shared" si="41"/>
        <v>0.87704507467757709</v>
      </c>
      <c r="X208" s="167"/>
      <c r="Y208" s="48"/>
    </row>
    <row r="209" spans="1:25" ht="16.5" thickTop="1" thickBot="1" x14ac:dyDescent="0.3">
      <c r="A209" s="51"/>
      <c r="B209" s="51"/>
      <c r="C209">
        <f t="shared" si="30"/>
        <v>19.123711378201218</v>
      </c>
      <c r="D209" s="45">
        <v>1.82</v>
      </c>
      <c r="E209" s="129">
        <f xml:space="preserve"> E$10*(E$8/2)^2*(ACOS(1-D209/(E$8/2)) - (1-D209/(E$8/2))*SIN(ACOS(1-D209/(E$8/2))))</f>
        <v>20.130222503369705</v>
      </c>
      <c r="F209" s="136">
        <f>(PI()*E$12*D209^2*(1-(D209/(1.5*E$8))))</f>
        <v>2.1525268606335342</v>
      </c>
      <c r="G209" s="57">
        <f t="shared" si="31"/>
        <v>22.282749364003237</v>
      </c>
      <c r="H209" s="117">
        <f t="shared" si="32"/>
        <v>22282.749364003237</v>
      </c>
      <c r="I209" s="115">
        <f t="shared" si="33"/>
        <v>19831.646933962882</v>
      </c>
      <c r="J209" s="118">
        <f t="shared" si="34"/>
        <v>22.410267270400002</v>
      </c>
      <c r="K209" s="102">
        <f t="shared" si="35"/>
        <v>22410.267270400003</v>
      </c>
      <c r="L209" s="103">
        <f t="shared" si="36"/>
        <v>19945.137870656003</v>
      </c>
      <c r="N209" s="167"/>
      <c r="O209" s="45">
        <v>1.82</v>
      </c>
      <c r="P209" s="153">
        <f t="shared" si="42"/>
        <v>19.541156000000001</v>
      </c>
      <c r="Q209" s="148">
        <f t="shared" si="37"/>
        <v>19541.156000000003</v>
      </c>
      <c r="R209" s="148">
        <f t="shared" si="38"/>
        <v>17391.628840000001</v>
      </c>
      <c r="S209" s="173"/>
      <c r="T209" s="45">
        <f t="shared" si="43"/>
        <v>1.8200000000000014</v>
      </c>
      <c r="U209" s="46">
        <f t="shared" si="39"/>
        <v>19831.646933962882</v>
      </c>
      <c r="V209" s="164">
        <f t="shared" si="40"/>
        <v>17391.628840000001</v>
      </c>
      <c r="W209" s="47">
        <f t="shared" si="41"/>
        <v>0.87696341599425087</v>
      </c>
      <c r="X209" s="167"/>
      <c r="Y209" s="48"/>
    </row>
    <row r="210" spans="1:25" ht="16.5" thickTop="1" thickBot="1" x14ac:dyDescent="0.3">
      <c r="A210" s="51"/>
      <c r="B210" s="51"/>
      <c r="C210">
        <f t="shared" si="30"/>
        <v>19.223961314712078</v>
      </c>
      <c r="D210" s="45">
        <v>1.83</v>
      </c>
      <c r="E210" s="129">
        <f xml:space="preserve"> E$10*(E$8/2)^2*(ACOS(1-D210/(E$8/2)) - (1-D210/(E$8/2))*SIN(ACOS(1-D210/(E$8/2))))</f>
        <v>20.235748752328504</v>
      </c>
      <c r="F210" s="136">
        <f>(PI()*E$12*D210^2*(1-(D210/(1.5*E$8))))</f>
        <v>2.16274570059181</v>
      </c>
      <c r="G210" s="57">
        <f t="shared" si="31"/>
        <v>22.398494452920314</v>
      </c>
      <c r="H210" s="117">
        <f t="shared" si="32"/>
        <v>22398.494452920313</v>
      </c>
      <c r="I210" s="115">
        <f t="shared" si="33"/>
        <v>19934.66006309908</v>
      </c>
      <c r="J210" s="118">
        <f t="shared" si="34"/>
        <v>22.525042393600003</v>
      </c>
      <c r="K210" s="102">
        <f t="shared" si="35"/>
        <v>22525.042393600004</v>
      </c>
      <c r="L210" s="103">
        <f t="shared" si="36"/>
        <v>20047.287730304004</v>
      </c>
      <c r="N210" s="167"/>
      <c r="O210" s="45">
        <v>1.83</v>
      </c>
      <c r="P210" s="153">
        <f t="shared" si="42"/>
        <v>19.640913000000001</v>
      </c>
      <c r="Q210" s="148">
        <f t="shared" si="37"/>
        <v>19640.913</v>
      </c>
      <c r="R210" s="148">
        <f t="shared" si="38"/>
        <v>17480.41257</v>
      </c>
      <c r="S210" s="173"/>
      <c r="T210" s="45">
        <f t="shared" si="43"/>
        <v>1.8300000000000014</v>
      </c>
      <c r="U210" s="46">
        <f t="shared" si="39"/>
        <v>19934.66006309908</v>
      </c>
      <c r="V210" s="164">
        <f t="shared" si="40"/>
        <v>17480.41257</v>
      </c>
      <c r="W210" s="47">
        <f t="shared" si="41"/>
        <v>0.87688541036914291</v>
      </c>
      <c r="X210" s="167"/>
      <c r="Y210" s="48"/>
    </row>
    <row r="211" spans="1:25" ht="16.5" thickTop="1" thickBot="1" x14ac:dyDescent="0.3">
      <c r="A211" s="51"/>
      <c r="B211" s="51"/>
      <c r="C211">
        <f t="shared" si="30"/>
        <v>19.323394007572436</v>
      </c>
      <c r="D211" s="45">
        <v>1.84</v>
      </c>
      <c r="E211" s="129">
        <f xml:space="preserve"> E$10*(E$8/2)^2*(ACOS(1-D211/(E$8/2)) - (1-D211/(E$8/2))*SIN(ACOS(1-D211/(E$8/2))))</f>
        <v>20.340414744813089</v>
      </c>
      <c r="F211" s="136">
        <f>(PI()*E$12*D211^2*(1-(D211/(1.5*E$8))))</f>
        <v>2.1727986139049777</v>
      </c>
      <c r="G211" s="57">
        <f t="shared" si="31"/>
        <v>22.513213358718065</v>
      </c>
      <c r="H211" s="117">
        <f t="shared" si="32"/>
        <v>22513.213358718065</v>
      </c>
      <c r="I211" s="115">
        <f t="shared" si="33"/>
        <v>20036.75988925908</v>
      </c>
      <c r="J211" s="118">
        <f t="shared" si="34"/>
        <v>22.638777331200004</v>
      </c>
      <c r="K211" s="102">
        <f t="shared" si="35"/>
        <v>22638.777331200003</v>
      </c>
      <c r="L211" s="103">
        <f t="shared" si="36"/>
        <v>20148.511824768004</v>
      </c>
      <c r="N211" s="167"/>
      <c r="O211" s="45">
        <v>1.84</v>
      </c>
      <c r="P211" s="153">
        <f t="shared" si="42"/>
        <v>19.739840000000001</v>
      </c>
      <c r="Q211" s="148">
        <f t="shared" si="37"/>
        <v>19739.84</v>
      </c>
      <c r="R211" s="148">
        <f t="shared" si="38"/>
        <v>17568.457600000002</v>
      </c>
      <c r="S211" s="173"/>
      <c r="T211" s="45">
        <f t="shared" si="43"/>
        <v>1.8400000000000014</v>
      </c>
      <c r="U211" s="46">
        <f t="shared" si="39"/>
        <v>20036.75988925908</v>
      </c>
      <c r="V211" s="164">
        <f t="shared" si="40"/>
        <v>17568.457600000002</v>
      </c>
      <c r="W211" s="47">
        <f t="shared" si="41"/>
        <v>0.87681130567511378</v>
      </c>
      <c r="X211" s="167"/>
      <c r="Y211" s="48"/>
    </row>
    <row r="212" spans="1:25" ht="16.5" thickTop="1" thickBot="1" x14ac:dyDescent="0.3">
      <c r="A212" s="51"/>
      <c r="B212" s="51"/>
      <c r="C212">
        <f t="shared" si="30"/>
        <v>19.42199062063742</v>
      </c>
      <c r="D212" s="45">
        <v>1.85</v>
      </c>
      <c r="E212" s="129">
        <f xml:space="preserve"> E$10*(E$8/2)^2*(ACOS(1-D212/(E$8/2)) - (1-D212/(E$8/2))*SIN(ACOS(1-D212/(E$8/2))))</f>
        <v>20.444200653302548</v>
      </c>
      <c r="F212" s="136">
        <f>(PI()*E$12*D212^2*(1-(D212/(1.5*E$8))))</f>
        <v>2.1826831818172789</v>
      </c>
      <c r="G212" s="57">
        <f t="shared" si="31"/>
        <v>22.626883835119827</v>
      </c>
      <c r="H212" s="117">
        <f t="shared" si="32"/>
        <v>22626.883835119828</v>
      </c>
      <c r="I212" s="115">
        <f t="shared" si="33"/>
        <v>20137.926613256648</v>
      </c>
      <c r="J212" s="118">
        <f t="shared" si="34"/>
        <v>22.751456800000003</v>
      </c>
      <c r="K212" s="102">
        <f t="shared" si="35"/>
        <v>22751.456800000004</v>
      </c>
      <c r="L212" s="103">
        <f t="shared" si="36"/>
        <v>20248.796552000003</v>
      </c>
      <c r="N212" s="167"/>
      <c r="O212" s="45">
        <v>1.85</v>
      </c>
      <c r="P212" s="153">
        <f t="shared" si="42"/>
        <v>19.837924999999998</v>
      </c>
      <c r="Q212" s="148">
        <f t="shared" si="37"/>
        <v>19837.924999999999</v>
      </c>
      <c r="R212" s="148">
        <f t="shared" si="38"/>
        <v>17655.753249999998</v>
      </c>
      <c r="S212" s="173"/>
      <c r="T212" s="45">
        <f t="shared" si="43"/>
        <v>1.8500000000000014</v>
      </c>
      <c r="U212" s="46">
        <f t="shared" si="39"/>
        <v>20137.926613256648</v>
      </c>
      <c r="V212" s="164">
        <f t="shared" si="40"/>
        <v>17655.753249999998</v>
      </c>
      <c r="W212" s="47">
        <f t="shared" si="41"/>
        <v>0.87674136414705905</v>
      </c>
      <c r="X212" s="167"/>
      <c r="Y212" s="48"/>
    </row>
    <row r="213" spans="1:25" ht="16.5" thickTop="1" thickBot="1" x14ac:dyDescent="0.3">
      <c r="A213" s="51"/>
      <c r="B213" s="51"/>
      <c r="C213">
        <f t="shared" si="30"/>
        <v>19.519731834346263</v>
      </c>
      <c r="D213" s="45">
        <v>1.86</v>
      </c>
      <c r="E213" s="129">
        <f xml:space="preserve"> E$10*(E$8/2)^2*(ACOS(1-D213/(E$8/2)) - (1-D213/(E$8/2))*SIN(ACOS(1-D213/(E$8/2))))</f>
        <v>20.547086141417118</v>
      </c>
      <c r="F213" s="136">
        <f>(PI()*E$12*D213^2*(1-(D213/(1.5*E$8))))</f>
        <v>2.192396985572953</v>
      </c>
      <c r="G213" s="57">
        <f t="shared" si="31"/>
        <v>22.73948312699007</v>
      </c>
      <c r="H213" s="117">
        <f t="shared" si="32"/>
        <v>22739.483126990071</v>
      </c>
      <c r="I213" s="115">
        <f t="shared" si="33"/>
        <v>20238.139983021163</v>
      </c>
      <c r="J213" s="118">
        <f t="shared" si="34"/>
        <v>22.863065516800003</v>
      </c>
      <c r="K213" s="102">
        <f t="shared" si="35"/>
        <v>22863.065516800001</v>
      </c>
      <c r="L213" s="103">
        <f t="shared" si="36"/>
        <v>20348.128309952001</v>
      </c>
      <c r="N213" s="167"/>
      <c r="O213" s="45">
        <v>1.86</v>
      </c>
      <c r="P213" s="153">
        <f t="shared" si="42"/>
        <v>19.935156000000003</v>
      </c>
      <c r="Q213" s="148">
        <f t="shared" si="37"/>
        <v>19935.156000000003</v>
      </c>
      <c r="R213" s="148">
        <f t="shared" si="38"/>
        <v>17742.288840000001</v>
      </c>
      <c r="S213" s="173"/>
      <c r="T213" s="45">
        <f t="shared" si="43"/>
        <v>1.8600000000000014</v>
      </c>
      <c r="U213" s="46">
        <f t="shared" si="39"/>
        <v>20238.139983021163</v>
      </c>
      <c r="V213" s="164">
        <f t="shared" si="40"/>
        <v>17742.288840000001</v>
      </c>
      <c r="W213" s="47">
        <f t="shared" si="41"/>
        <v>0.87667586324064062</v>
      </c>
      <c r="X213" s="167"/>
      <c r="Y213" s="48"/>
    </row>
    <row r="214" spans="1:25" ht="16.5" thickTop="1" thickBot="1" x14ac:dyDescent="0.3">
      <c r="A214" s="51"/>
      <c r="B214" s="51"/>
      <c r="C214">
        <f t="shared" si="30"/>
        <v>19.61659781727322</v>
      </c>
      <c r="D214" s="45">
        <v>1.87</v>
      </c>
      <c r="E214" s="129">
        <f xml:space="preserve"> E$10*(E$8/2)^2*(ACOS(1-D214/(E$8/2)) - (1-D214/(E$8/2))*SIN(ACOS(1-D214/(E$8/2))))</f>
        <v>20.649050333971811</v>
      </c>
      <c r="F214" s="136">
        <f>(PI()*E$12*D214^2*(1-(D214/(1.5*E$8))))</f>
        <v>2.2019376064162421</v>
      </c>
      <c r="G214" s="57">
        <f t="shared" si="31"/>
        <v>22.850987940388052</v>
      </c>
      <c r="H214" s="117">
        <f t="shared" si="32"/>
        <v>22850.987940388051</v>
      </c>
      <c r="I214" s="115">
        <f t="shared" si="33"/>
        <v>20337.379266945365</v>
      </c>
      <c r="J214" s="118">
        <f t="shared" si="34"/>
        <v>22.973588198400005</v>
      </c>
      <c r="K214" s="102">
        <f t="shared" si="35"/>
        <v>22973.588198400004</v>
      </c>
      <c r="L214" s="103">
        <f t="shared" si="36"/>
        <v>20446.493496576004</v>
      </c>
      <c r="N214" s="167"/>
      <c r="O214" s="45">
        <v>1.87</v>
      </c>
      <c r="P214" s="153">
        <f t="shared" si="42"/>
        <v>20.031521000000001</v>
      </c>
      <c r="Q214" s="148">
        <f t="shared" si="37"/>
        <v>20031.521000000001</v>
      </c>
      <c r="R214" s="148">
        <f t="shared" si="38"/>
        <v>17828.053690000001</v>
      </c>
      <c r="S214" s="173"/>
      <c r="T214" s="45">
        <f t="shared" si="43"/>
        <v>1.8700000000000014</v>
      </c>
      <c r="U214" s="46">
        <f t="shared" si="39"/>
        <v>20337.379266945365</v>
      </c>
      <c r="V214" s="164">
        <f t="shared" si="40"/>
        <v>17828.053690000001</v>
      </c>
      <c r="W214" s="47">
        <f t="shared" si="41"/>
        <v>0.87661509656636005</v>
      </c>
      <c r="X214" s="167"/>
      <c r="Y214" s="48"/>
    </row>
    <row r="215" spans="1:25" ht="16.5" thickTop="1" thickBot="1" x14ac:dyDescent="0.3">
      <c r="A215" s="51"/>
      <c r="B215" s="51"/>
      <c r="C215">
        <f t="shared" si="30"/>
        <v>19.712568195365364</v>
      </c>
      <c r="D215" s="45">
        <v>1.88</v>
      </c>
      <c r="E215" s="129">
        <f xml:space="preserve"> E$10*(E$8/2)^2*(ACOS(1-D215/(E$8/2)) - (1-D215/(E$8/2))*SIN(ACOS(1-D215/(E$8/2))))</f>
        <v>20.750071784595121</v>
      </c>
      <c r="F215" s="136">
        <f>(PI()*E$12*D215^2*(1-(D215/(1.5*E$8))))</f>
        <v>2.2113026255913844</v>
      </c>
      <c r="G215" s="57">
        <f t="shared" si="31"/>
        <v>22.961374410186504</v>
      </c>
      <c r="H215" s="117">
        <f t="shared" si="32"/>
        <v>22961.374410186505</v>
      </c>
      <c r="I215" s="115">
        <f t="shared" si="33"/>
        <v>20435.623225065989</v>
      </c>
      <c r="J215" s="118">
        <f t="shared" si="34"/>
        <v>23.083009561600004</v>
      </c>
      <c r="K215" s="102">
        <f t="shared" si="35"/>
        <v>23083.009561600004</v>
      </c>
      <c r="L215" s="103">
        <f t="shared" si="36"/>
        <v>20543.878509824004</v>
      </c>
      <c r="N215" s="167"/>
      <c r="O215" s="45">
        <v>1.88</v>
      </c>
      <c r="P215" s="153">
        <f t="shared" si="42"/>
        <v>20.127008</v>
      </c>
      <c r="Q215" s="148">
        <f t="shared" si="37"/>
        <v>20127.008000000002</v>
      </c>
      <c r="R215" s="148">
        <f t="shared" si="38"/>
        <v>17913.037120000001</v>
      </c>
      <c r="S215" s="173"/>
      <c r="T215" s="45">
        <f t="shared" si="43"/>
        <v>1.8800000000000014</v>
      </c>
      <c r="U215" s="46">
        <f t="shared" si="39"/>
        <v>20435.623225065989</v>
      </c>
      <c r="V215" s="164">
        <f t="shared" si="40"/>
        <v>17913.037120000001</v>
      </c>
      <c r="W215" s="47">
        <f t="shared" si="41"/>
        <v>0.87655937490705804</v>
      </c>
      <c r="X215" s="167"/>
      <c r="Y215" s="48"/>
    </row>
    <row r="216" spans="1:25" ht="16.5" thickTop="1" thickBot="1" x14ac:dyDescent="0.3">
      <c r="A216" s="51"/>
      <c r="B216" s="51"/>
      <c r="C216">
        <f t="shared" si="30"/>
        <v>19.807622018615003</v>
      </c>
      <c r="D216" s="45">
        <v>1.89</v>
      </c>
      <c r="E216" s="129">
        <f xml:space="preserve"> E$10*(E$8/2)^2*(ACOS(1-D216/(E$8/2)) - (1-D216/(E$8/2))*SIN(ACOS(1-D216/(E$8/2))))</f>
        <v>20.850128440647371</v>
      </c>
      <c r="F216" s="136">
        <f>(PI()*E$12*D216^2*(1-(D216/(1.5*E$8))))</f>
        <v>2.2204896243426222</v>
      </c>
      <c r="G216" s="57">
        <f t="shared" si="31"/>
        <v>23.070618064989993</v>
      </c>
      <c r="H216" s="117">
        <f t="shared" si="32"/>
        <v>23070.618064989994</v>
      </c>
      <c r="I216" s="115">
        <f t="shared" si="33"/>
        <v>20532.850077841096</v>
      </c>
      <c r="J216" s="118">
        <f t="shared" si="34"/>
        <v>23.1913143232</v>
      </c>
      <c r="K216" s="102">
        <f t="shared" si="35"/>
        <v>23191.3143232</v>
      </c>
      <c r="L216" s="103">
        <f t="shared" si="36"/>
        <v>20640.269747647999</v>
      </c>
      <c r="N216" s="167"/>
      <c r="O216" s="45">
        <v>1.89</v>
      </c>
      <c r="P216" s="153">
        <f t="shared" si="42"/>
        <v>20.221605</v>
      </c>
      <c r="Q216" s="148">
        <f t="shared" si="37"/>
        <v>20221.605</v>
      </c>
      <c r="R216" s="148">
        <f t="shared" si="38"/>
        <v>17997.228449999999</v>
      </c>
      <c r="S216" s="173"/>
      <c r="T216" s="45">
        <f t="shared" si="43"/>
        <v>1.8900000000000015</v>
      </c>
      <c r="U216" s="46">
        <f t="shared" si="39"/>
        <v>20532.850077841096</v>
      </c>
      <c r="V216" s="164">
        <f t="shared" si="40"/>
        <v>17997.228449999999</v>
      </c>
      <c r="W216" s="47">
        <f t="shared" si="41"/>
        <v>0.87650902732799274</v>
      </c>
      <c r="X216" s="167"/>
      <c r="Y216" s="48"/>
    </row>
    <row r="217" spans="1:25" ht="16.5" thickTop="1" thickBot="1" x14ac:dyDescent="0.3">
      <c r="A217" s="51"/>
      <c r="B217" s="51"/>
      <c r="C217">
        <f t="shared" si="30"/>
        <v>19.901737724880249</v>
      </c>
      <c r="D217" s="45">
        <v>1.9</v>
      </c>
      <c r="E217" s="129">
        <f xml:space="preserve"> E$10*(E$8/2)^2*(ACOS(1-D217/(E$8/2)) - (1-D217/(E$8/2))*SIN(ACOS(1-D217/(E$8/2))))</f>
        <v>20.949197605137105</v>
      </c>
      <c r="F217" s="136">
        <f>(PI()*E$12*D217^2*(1-(D217/(1.5*E$8))))</f>
        <v>2.2294961839141947</v>
      </c>
      <c r="G217" s="57">
        <f t="shared" si="31"/>
        <v>23.178693789051298</v>
      </c>
      <c r="H217" s="117">
        <f t="shared" si="32"/>
        <v>23178.693789051296</v>
      </c>
      <c r="I217" s="115">
        <f t="shared" si="33"/>
        <v>20629.037472255655</v>
      </c>
      <c r="J217" s="118">
        <f t="shared" si="34"/>
        <v>23.2984872</v>
      </c>
      <c r="K217" s="102">
        <f t="shared" si="35"/>
        <v>23298.4872</v>
      </c>
      <c r="L217" s="103">
        <f t="shared" si="36"/>
        <v>20735.653608000001</v>
      </c>
      <c r="N217" s="167"/>
      <c r="O217" s="45">
        <v>1.9</v>
      </c>
      <c r="P217" s="153">
        <f t="shared" si="42"/>
        <v>20.315300000000001</v>
      </c>
      <c r="Q217" s="148">
        <f t="shared" si="37"/>
        <v>20315.3</v>
      </c>
      <c r="R217" s="148">
        <f t="shared" si="38"/>
        <v>18080.616999999998</v>
      </c>
      <c r="S217" s="173"/>
      <c r="T217" s="45">
        <f t="shared" si="43"/>
        <v>1.9000000000000015</v>
      </c>
      <c r="U217" s="46">
        <f t="shared" si="39"/>
        <v>20629.037472255655</v>
      </c>
      <c r="V217" s="164">
        <f t="shared" si="40"/>
        <v>18080.616999999998</v>
      </c>
      <c r="W217" s="47">
        <f t="shared" si="41"/>
        <v>0.87646440238992873</v>
      </c>
      <c r="X217" s="167"/>
      <c r="Y217" s="48"/>
    </row>
    <row r="218" spans="1:25" ht="16.5" thickTop="1" thickBot="1" x14ac:dyDescent="0.3">
      <c r="A218" s="51"/>
      <c r="B218" s="51"/>
      <c r="C218">
        <f t="shared" si="30"/>
        <v>19.994893100527044</v>
      </c>
      <c r="D218" s="45">
        <v>1.91</v>
      </c>
      <c r="E218" s="129">
        <f xml:space="preserve"> E$10*(E$8/2)^2*(ACOS(1-D218/(E$8/2)) - (1-D218/(E$8/2))*SIN(ACOS(1-D218/(E$8/2))))</f>
        <v>21.047255895291624</v>
      </c>
      <c r="F218" s="136">
        <f>(PI()*E$12*D218^2*(1-(D218/(1.5*E$8))))</f>
        <v>2.2383198855503426</v>
      </c>
      <c r="G218" s="57">
        <f t="shared" si="31"/>
        <v>23.285575780841967</v>
      </c>
      <c r="H218" s="117">
        <f t="shared" si="32"/>
        <v>23285.575780841966</v>
      </c>
      <c r="I218" s="115">
        <f t="shared" si="33"/>
        <v>20724.16244494935</v>
      </c>
      <c r="J218" s="118">
        <f t="shared" si="34"/>
        <v>23.404512908800001</v>
      </c>
      <c r="K218" s="102">
        <f t="shared" si="35"/>
        <v>23404.512908799999</v>
      </c>
      <c r="L218" s="103">
        <f t="shared" si="36"/>
        <v>20830.016488832</v>
      </c>
      <c r="N218" s="167"/>
      <c r="O218" s="45">
        <v>1.91</v>
      </c>
      <c r="P218" s="153">
        <f t="shared" si="42"/>
        <v>20.408080999999999</v>
      </c>
      <c r="Q218" s="148">
        <f t="shared" si="37"/>
        <v>20408.080999999998</v>
      </c>
      <c r="R218" s="148">
        <f t="shared" si="38"/>
        <v>18163.19209</v>
      </c>
      <c r="S218" s="173"/>
      <c r="T218" s="45">
        <f t="shared" si="43"/>
        <v>1.9100000000000015</v>
      </c>
      <c r="U218" s="46">
        <f t="shared" si="39"/>
        <v>20724.16244494935</v>
      </c>
      <c r="V218" s="164">
        <f t="shared" si="40"/>
        <v>18163.19209</v>
      </c>
      <c r="W218" s="47">
        <f t="shared" si="41"/>
        <v>0.87642586947712908</v>
      </c>
      <c r="X218" s="167"/>
      <c r="Y218" s="48"/>
    </row>
    <row r="219" spans="1:25" ht="16.5" thickTop="1" thickBot="1" x14ac:dyDescent="0.3">
      <c r="A219" s="51"/>
      <c r="B219" s="51"/>
      <c r="C219">
        <f t="shared" si="30"/>
        <v>20.087065237518797</v>
      </c>
      <c r="D219" s="45">
        <v>1.92</v>
      </c>
      <c r="E219" s="129">
        <f xml:space="preserve"> E$10*(E$8/2)^2*(ACOS(1-D219/(E$8/2)) - (1-D219/(E$8/2))*SIN(ACOS(1-D219/(E$8/2))))</f>
        <v>21.144279197388208</v>
      </c>
      <c r="F219" s="136">
        <f>(PI()*E$12*D219^2*(1-(D219/(1.5*E$8))))</f>
        <v>2.2469583104953075</v>
      </c>
      <c r="G219" s="57">
        <f t="shared" si="31"/>
        <v>23.391237507883517</v>
      </c>
      <c r="H219" s="117">
        <f t="shared" si="32"/>
        <v>23391.237507883518</v>
      </c>
      <c r="I219" s="115">
        <f t="shared" si="33"/>
        <v>20818.20138201633</v>
      </c>
      <c r="J219" s="118">
        <f t="shared" si="34"/>
        <v>23.509376166400006</v>
      </c>
      <c r="K219" s="102">
        <f t="shared" si="35"/>
        <v>23509.376166400005</v>
      </c>
      <c r="L219" s="103">
        <f t="shared" si="36"/>
        <v>20923.344788096005</v>
      </c>
      <c r="N219" s="167"/>
      <c r="O219" s="45">
        <v>1.92</v>
      </c>
      <c r="P219" s="153">
        <f t="shared" si="42"/>
        <v>20.499935999999998</v>
      </c>
      <c r="Q219" s="148">
        <f t="shared" si="37"/>
        <v>20499.935999999998</v>
      </c>
      <c r="R219" s="148">
        <f t="shared" si="38"/>
        <v>18244.943039999998</v>
      </c>
      <c r="S219" s="173"/>
      <c r="T219" s="45">
        <f t="shared" si="43"/>
        <v>1.9200000000000015</v>
      </c>
      <c r="U219" s="46">
        <f t="shared" si="39"/>
        <v>20818.20138201633</v>
      </c>
      <c r="V219" s="164">
        <f t="shared" si="40"/>
        <v>18244.943039999998</v>
      </c>
      <c r="W219" s="47">
        <f t="shared" si="41"/>
        <v>0.8763938202538849</v>
      </c>
      <c r="X219" s="167"/>
      <c r="Y219" s="48"/>
    </row>
    <row r="220" spans="1:25" ht="16.5" thickTop="1" thickBot="1" x14ac:dyDescent="0.3">
      <c r="A220" s="51"/>
      <c r="B220" s="51"/>
      <c r="C220">
        <f t="shared" ref="C220:C274" si="44">E220-(E220*5)/100</f>
        <v>20.178230486524811</v>
      </c>
      <c r="D220" s="67">
        <v>1.93</v>
      </c>
      <c r="E220" s="129">
        <f xml:space="preserve"> E$10*(E$8/2)^2*(ACOS(1-D220/(E$8/2)) - (1-D220/(E$8/2))*SIN(ACOS(1-D220/(E$8/2))))</f>
        <v>21.240242617394539</v>
      </c>
      <c r="F220" s="136">
        <f>(PI()*E$12*D220^2*(1-(D220/(1.5*E$8))))</f>
        <v>2.255409039993328</v>
      </c>
      <c r="G220" s="57">
        <f t="shared" ref="G220:G277" si="45">F220+E220</f>
        <v>23.495651657387867</v>
      </c>
      <c r="H220" s="117">
        <f t="shared" ref="H220:H277" si="46">G220*1000</f>
        <v>23495.651657387869</v>
      </c>
      <c r="I220" s="115">
        <f t="shared" ref="I220:I277" si="47">H220*$D$17</f>
        <v>20911.129975075204</v>
      </c>
      <c r="J220" s="118">
        <f t="shared" ref="J220:J276" si="48">-2.5472*(D220)^3+8.7832*(D220)^2+4.8702*(D220)-0.191</f>
        <v>23.613061689600002</v>
      </c>
      <c r="K220" s="102">
        <f t="shared" ref="K220:K277" si="49">J220*1000</f>
        <v>23613.061689600003</v>
      </c>
      <c r="L220" s="103">
        <f t="shared" ref="L220:L277" si="50">K220*$D$17</f>
        <v>21015.624903744003</v>
      </c>
      <c r="N220" s="167"/>
      <c r="O220" s="45">
        <v>1.93</v>
      </c>
      <c r="P220" s="153">
        <f t="shared" si="42"/>
        <v>20.590853000000003</v>
      </c>
      <c r="Q220" s="148">
        <f t="shared" ref="Q220:Q277" si="51">P220*1000</f>
        <v>20590.853000000003</v>
      </c>
      <c r="R220" s="148">
        <f t="shared" ref="R220:R277" si="52">Q220*$D$17</f>
        <v>18325.859170000003</v>
      </c>
      <c r="S220" s="173"/>
      <c r="T220" s="45">
        <f t="shared" si="43"/>
        <v>1.9300000000000015</v>
      </c>
      <c r="U220" s="46">
        <f t="shared" ref="U220:U277" si="53">I220</f>
        <v>20911.129975075204</v>
      </c>
      <c r="V220" s="164">
        <f t="shared" ref="V220:V277" si="54">R220</f>
        <v>18325.859170000003</v>
      </c>
      <c r="W220" s="47">
        <f t="shared" ref="W220:W277" si="55">V220/U220</f>
        <v>0.8763686702652278</v>
      </c>
      <c r="X220" s="167"/>
      <c r="Y220" s="48"/>
    </row>
    <row r="221" spans="1:25" ht="16.5" thickTop="1" thickBot="1" x14ac:dyDescent="0.3">
      <c r="A221" s="51"/>
      <c r="B221" s="51"/>
      <c r="C221">
        <f t="shared" si="44"/>
        <v>20.268364405553346</v>
      </c>
      <c r="D221" s="67">
        <v>1.94</v>
      </c>
      <c r="E221" s="129">
        <f xml:space="preserve"> E$10*(E$8/2)^2*(ACOS(1-D221/(E$8/2)) - (1-D221/(E$8/2))*SIN(ACOS(1-D221/(E$8/2))))</f>
        <v>21.335120426898257</v>
      </c>
      <c r="F221" s="136">
        <f>(PI()*E$12*D221^2*(1-(D221/(1.5*E$8))))</f>
        <v>2.2636696552886453</v>
      </c>
      <c r="G221" s="57">
        <f t="shared" si="45"/>
        <v>23.598790082186902</v>
      </c>
      <c r="H221" s="117">
        <f t="shared" si="46"/>
        <v>23598.790082186901</v>
      </c>
      <c r="I221" s="115">
        <f t="shared" si="47"/>
        <v>21002.923173146341</v>
      </c>
      <c r="J221" s="118">
        <f t="shared" si="48"/>
        <v>23.715554195200003</v>
      </c>
      <c r="K221" s="102">
        <f t="shared" si="49"/>
        <v>23715.554195200002</v>
      </c>
      <c r="L221" s="103">
        <f t="shared" si="50"/>
        <v>21106.843233728003</v>
      </c>
      <c r="N221" s="167"/>
      <c r="O221" s="45">
        <v>1.94</v>
      </c>
      <c r="P221" s="153">
        <f t="shared" ref="P221:P277" si="56">-2*(O221)^3+6.83*(O221)^2+5.03*(O221)-0.18</f>
        <v>20.680820000000001</v>
      </c>
      <c r="Q221" s="148">
        <f t="shared" si="51"/>
        <v>20680.82</v>
      </c>
      <c r="R221" s="148">
        <f t="shared" si="52"/>
        <v>18405.929800000002</v>
      </c>
      <c r="S221" s="171"/>
      <c r="T221" s="45">
        <f t="shared" ref="T221:T277" si="57">T220+0.01</f>
        <v>1.9400000000000015</v>
      </c>
      <c r="U221" s="46">
        <f t="shared" si="53"/>
        <v>21002.923173146341</v>
      </c>
      <c r="V221" s="164">
        <f t="shared" si="54"/>
        <v>18405.929800000002</v>
      </c>
      <c r="W221" s="47">
        <f t="shared" si="55"/>
        <v>0.87635086069986812</v>
      </c>
      <c r="X221" s="167"/>
      <c r="Y221" s="48"/>
    </row>
    <row r="222" spans="1:25" ht="16.5" thickTop="1" thickBot="1" x14ac:dyDescent="0.3">
      <c r="A222" s="51"/>
      <c r="B222" s="51"/>
      <c r="C222">
        <f t="shared" si="44"/>
        <v>20.357441703537905</v>
      </c>
      <c r="D222" s="67">
        <v>1.95</v>
      </c>
      <c r="E222" s="129">
        <f xml:space="preserve"> E$10*(E$8/2)^2*(ACOS(1-D222/(E$8/2)) - (1-D222/(E$8/2))*SIN(ACOS(1-D222/(E$8/2))))</f>
        <v>21.428886003724109</v>
      </c>
      <c r="F222" s="136">
        <f>(PI()*E$12*D222^2*(1-(D222/(1.5*E$8))))</f>
        <v>2.2717377376255001</v>
      </c>
      <c r="G222" s="57">
        <f t="shared" si="45"/>
        <v>23.700623741349609</v>
      </c>
      <c r="H222" s="117">
        <f t="shared" si="46"/>
        <v>23700.623741349609</v>
      </c>
      <c r="I222" s="115">
        <f t="shared" si="47"/>
        <v>21093.555129801152</v>
      </c>
      <c r="J222" s="118">
        <f t="shared" si="48"/>
        <v>23.816838400000005</v>
      </c>
      <c r="K222" s="102">
        <f t="shared" si="49"/>
        <v>23816.838400000004</v>
      </c>
      <c r="L222" s="103">
        <f t="shared" si="50"/>
        <v>21196.986176000006</v>
      </c>
      <c r="N222" s="167"/>
      <c r="O222" s="45">
        <v>1.95</v>
      </c>
      <c r="P222" s="153">
        <f t="shared" si="56"/>
        <v>20.769825000000001</v>
      </c>
      <c r="Q222" s="148">
        <f t="shared" si="51"/>
        <v>20769.825000000001</v>
      </c>
      <c r="R222" s="148">
        <f t="shared" si="52"/>
        <v>18485.144250000001</v>
      </c>
      <c r="S222" s="171"/>
      <c r="T222" s="45">
        <f t="shared" si="57"/>
        <v>1.9500000000000015</v>
      </c>
      <c r="U222" s="46">
        <f t="shared" si="53"/>
        <v>21093.555129801152</v>
      </c>
      <c r="V222" s="164">
        <f t="shared" si="54"/>
        <v>18485.144250000001</v>
      </c>
      <c r="W222" s="47">
        <f t="shared" si="55"/>
        <v>0.87634086033624714</v>
      </c>
      <c r="X222" s="167"/>
      <c r="Y222" s="48"/>
    </row>
    <row r="223" spans="1:25" ht="16.5" thickTop="1" thickBot="1" x14ac:dyDescent="0.3">
      <c r="A223" s="51"/>
      <c r="B223" s="51"/>
      <c r="C223">
        <f t="shared" si="44"/>
        <v>20.445436178213711</v>
      </c>
      <c r="D223" s="67">
        <v>1.96</v>
      </c>
      <c r="E223" s="129">
        <f xml:space="preserve"> E$10*(E$8/2)^2*(ACOS(1-D223/(E$8/2)) - (1-D223/(E$8/2))*SIN(ACOS(1-D223/(E$8/2))))</f>
        <v>21.521511766540748</v>
      </c>
      <c r="F223" s="136">
        <f>(PI()*E$12*D223^2*(1-(D223/(1.5*E$8))))</f>
        <v>2.279610868248132</v>
      </c>
      <c r="G223" s="57">
        <f t="shared" si="45"/>
        <v>23.801122634788879</v>
      </c>
      <c r="H223" s="117">
        <f t="shared" si="46"/>
        <v>23801.122634788877</v>
      </c>
      <c r="I223" s="115">
        <f t="shared" si="47"/>
        <v>21182.999144962101</v>
      </c>
      <c r="J223" s="118">
        <f t="shared" si="48"/>
        <v>23.916899020800003</v>
      </c>
      <c r="K223" s="102">
        <f t="shared" si="49"/>
        <v>23916.899020800003</v>
      </c>
      <c r="L223" s="103">
        <f t="shared" si="50"/>
        <v>21286.040128512002</v>
      </c>
      <c r="N223" s="167"/>
      <c r="O223" s="45">
        <v>1.96</v>
      </c>
      <c r="P223" s="153">
        <f t="shared" si="56"/>
        <v>20.857856000000002</v>
      </c>
      <c r="Q223" s="148">
        <f t="shared" si="51"/>
        <v>20857.856000000003</v>
      </c>
      <c r="R223" s="148">
        <f t="shared" si="52"/>
        <v>18563.491840000002</v>
      </c>
      <c r="S223" s="171"/>
      <c r="T223" s="45">
        <f t="shared" si="57"/>
        <v>1.9600000000000015</v>
      </c>
      <c r="U223" s="46">
        <f t="shared" si="53"/>
        <v>21182.999144962101</v>
      </c>
      <c r="V223" s="164">
        <f t="shared" si="54"/>
        <v>18563.491840000002</v>
      </c>
      <c r="W223" s="47">
        <f t="shared" si="55"/>
        <v>0.876339167695945</v>
      </c>
      <c r="X223" s="167"/>
      <c r="Y223" s="48"/>
    </row>
    <row r="224" spans="1:25" ht="16.5" thickTop="1" thickBot="1" x14ac:dyDescent="0.3">
      <c r="A224" s="51"/>
      <c r="B224" s="51"/>
      <c r="C224">
        <f t="shared" si="44"/>
        <v>20.532320647510918</v>
      </c>
      <c r="D224" s="67">
        <v>1.97</v>
      </c>
      <c r="E224" s="129">
        <f xml:space="preserve"> E$10*(E$8/2)^2*(ACOS(1-D224/(E$8/2)) - (1-D224/(E$8/2))*SIN(ACOS(1-D224/(E$8/2))))</f>
        <v>21.612969102643071</v>
      </c>
      <c r="F224" s="136">
        <f>(PI()*E$12*D224^2*(1-(D224/(1.5*E$8))))</f>
        <v>2.2872866284007829</v>
      </c>
      <c r="G224" s="57">
        <f t="shared" si="45"/>
        <v>23.900255731043853</v>
      </c>
      <c r="H224" s="117">
        <f t="shared" si="46"/>
        <v>23900.255731043853</v>
      </c>
      <c r="I224" s="115">
        <f t="shared" si="47"/>
        <v>21271.22760062903</v>
      </c>
      <c r="J224" s="118">
        <f t="shared" si="48"/>
        <v>24.015720774399998</v>
      </c>
      <c r="K224" s="102">
        <f t="shared" si="49"/>
        <v>24015.720774399997</v>
      </c>
      <c r="L224" s="103">
        <f t="shared" si="50"/>
        <v>21373.991489215998</v>
      </c>
      <c r="N224" s="167"/>
      <c r="O224" s="45">
        <v>1.97</v>
      </c>
      <c r="P224" s="153">
        <f t="shared" si="56"/>
        <v>20.944901000000002</v>
      </c>
      <c r="Q224" s="148">
        <f t="shared" si="51"/>
        <v>20944.901000000002</v>
      </c>
      <c r="R224" s="148">
        <f t="shared" si="52"/>
        <v>18640.961890000002</v>
      </c>
      <c r="S224" s="171"/>
      <c r="T224" s="45">
        <f t="shared" si="57"/>
        <v>1.9700000000000015</v>
      </c>
      <c r="U224" s="46">
        <f t="shared" si="53"/>
        <v>21271.22760062903</v>
      </c>
      <c r="V224" s="164">
        <f t="shared" si="54"/>
        <v>18640.961890000002</v>
      </c>
      <c r="W224" s="47">
        <f t="shared" si="55"/>
        <v>0.87634631343274016</v>
      </c>
      <c r="X224" s="167"/>
      <c r="Y224" s="48"/>
    </row>
    <row r="225" spans="1:25" ht="16.5" thickTop="1" thickBot="1" x14ac:dyDescent="0.3">
      <c r="A225" s="51"/>
      <c r="B225" s="51"/>
      <c r="C225">
        <f t="shared" si="44"/>
        <v>20.618066873559304</v>
      </c>
      <c r="D225" s="67">
        <v>1.98</v>
      </c>
      <c r="E225" s="129">
        <f xml:space="preserve"> E$10*(E$8/2)^2*(ACOS(1-D225/(E$8/2)) - (1-D225/(E$8/2))*SIN(ACOS(1-D225/(E$8/2))))</f>
        <v>21.703228287957163</v>
      </c>
      <c r="F225" s="136">
        <f>(PI()*E$12*D225^2*(1-(D225/(1.5*E$8))))</f>
        <v>2.2947625993276919</v>
      </c>
      <c r="G225" s="57">
        <f t="shared" si="45"/>
        <v>23.997990887284857</v>
      </c>
      <c r="H225" s="117">
        <f t="shared" si="46"/>
        <v>23997.990887284857</v>
      </c>
      <c r="I225" s="115">
        <f t="shared" si="47"/>
        <v>21358.211889683524</v>
      </c>
      <c r="J225" s="118">
        <f t="shared" si="48"/>
        <v>24.113288377600004</v>
      </c>
      <c r="K225" s="102">
        <f t="shared" si="49"/>
        <v>24113.288377600005</v>
      </c>
      <c r="L225" s="103">
        <f t="shared" si="50"/>
        <v>21460.826656064004</v>
      </c>
      <c r="N225" s="167"/>
      <c r="O225" s="45">
        <v>1.98</v>
      </c>
      <c r="P225" s="153">
        <f t="shared" si="56"/>
        <v>21.030948000000002</v>
      </c>
      <c r="Q225" s="148">
        <f t="shared" si="51"/>
        <v>21030.948000000004</v>
      </c>
      <c r="R225" s="148">
        <f t="shared" si="52"/>
        <v>18717.543720000005</v>
      </c>
      <c r="S225" s="171"/>
      <c r="T225" s="45">
        <f t="shared" si="57"/>
        <v>1.9800000000000015</v>
      </c>
      <c r="U225" s="46">
        <f t="shared" si="53"/>
        <v>21358.211889683524</v>
      </c>
      <c r="V225" s="164">
        <f t="shared" si="54"/>
        <v>18717.543720000005</v>
      </c>
      <c r="W225" s="47">
        <f t="shared" si="55"/>
        <v>0.87636286299046329</v>
      </c>
      <c r="X225" s="167"/>
      <c r="Y225" s="48"/>
    </row>
    <row r="226" spans="1:25" ht="16.5" thickTop="1" thickBot="1" x14ac:dyDescent="0.3">
      <c r="A226" s="51"/>
      <c r="B226" s="51"/>
      <c r="C226">
        <f t="shared" si="44"/>
        <v>20.702645478239127</v>
      </c>
      <c r="D226" s="67">
        <v>1.99</v>
      </c>
      <c r="E226" s="129">
        <f xml:space="preserve"> E$10*(E$8/2)^2*(ACOS(1-D226/(E$8/2)) - (1-D226/(E$8/2))*SIN(ACOS(1-D226/(E$8/2))))</f>
        <v>21.792258398146451</v>
      </c>
      <c r="F226" s="136">
        <f>(PI()*E$12*D226^2*(1-(D226/(1.5*E$8))))</f>
        <v>2.3020363622731002</v>
      </c>
      <c r="G226" s="57">
        <f t="shared" si="45"/>
        <v>24.094294760419551</v>
      </c>
      <c r="H226" s="117">
        <f t="shared" si="46"/>
        <v>24094.294760419551</v>
      </c>
      <c r="I226" s="115">
        <f t="shared" si="47"/>
        <v>21443.922336773401</v>
      </c>
      <c r="J226" s="118">
        <f t="shared" si="48"/>
        <v>24.209586547200004</v>
      </c>
      <c r="K226" s="102">
        <f t="shared" si="49"/>
        <v>24209.586547200004</v>
      </c>
      <c r="L226" s="103">
        <f t="shared" si="50"/>
        <v>21546.532027008005</v>
      </c>
      <c r="N226" s="167"/>
      <c r="O226" s="45">
        <v>1.99</v>
      </c>
      <c r="P226" s="153">
        <f t="shared" si="56"/>
        <v>21.115985000000002</v>
      </c>
      <c r="Q226" s="148">
        <f t="shared" si="51"/>
        <v>21115.985000000001</v>
      </c>
      <c r="R226" s="148">
        <f t="shared" si="52"/>
        <v>18793.226650000001</v>
      </c>
      <c r="S226" s="171"/>
      <c r="T226" s="45">
        <f t="shared" si="57"/>
        <v>1.9900000000000015</v>
      </c>
      <c r="U226" s="46">
        <f t="shared" si="53"/>
        <v>21443.922336773401</v>
      </c>
      <c r="V226" s="164">
        <f t="shared" si="54"/>
        <v>18793.226650000001</v>
      </c>
      <c r="W226" s="47">
        <f t="shared" si="55"/>
        <v>0.87638941956864769</v>
      </c>
      <c r="X226" s="167"/>
      <c r="Y226" s="48"/>
    </row>
    <row r="227" spans="1:25" ht="16.5" thickTop="1" thickBot="1" x14ac:dyDescent="0.3">
      <c r="A227" s="51"/>
      <c r="B227" s="51"/>
      <c r="C227">
        <f t="shared" si="44"/>
        <v>20.786025849018447</v>
      </c>
      <c r="D227" s="67">
        <v>2</v>
      </c>
      <c r="E227" s="129">
        <f xml:space="preserve"> E$10*(E$8/2)^2*(ACOS(1-D227/(E$8/2)) - (1-D227/(E$8/2))*SIN(ACOS(1-D227/(E$8/2))))</f>
        <v>21.880027209493104</v>
      </c>
      <c r="F227" s="136">
        <f>(PI()*E$12*D227^2*(1-(D227/(1.5*E$8))))</f>
        <v>2.3091054984812467</v>
      </c>
      <c r="G227" s="57">
        <f t="shared" si="45"/>
        <v>24.189132707974352</v>
      </c>
      <c r="H227" s="117">
        <f t="shared" si="46"/>
        <v>24189.132707974353</v>
      </c>
      <c r="I227" s="115">
        <f t="shared" si="47"/>
        <v>21528.328110097176</v>
      </c>
      <c r="J227" s="118">
        <f t="shared" si="48"/>
        <v>24.304600000000004</v>
      </c>
      <c r="K227" s="102">
        <f t="shared" si="49"/>
        <v>24304.600000000006</v>
      </c>
      <c r="L227" s="103">
        <f t="shared" si="50"/>
        <v>21631.094000000005</v>
      </c>
      <c r="N227" s="167"/>
      <c r="O227" s="45">
        <v>2</v>
      </c>
      <c r="P227" s="153">
        <f t="shared" si="56"/>
        <v>21.200000000000003</v>
      </c>
      <c r="Q227" s="148">
        <f t="shared" si="51"/>
        <v>21200.000000000004</v>
      </c>
      <c r="R227" s="148">
        <f t="shared" si="52"/>
        <v>18868.000000000004</v>
      </c>
      <c r="S227" s="171"/>
      <c r="T227" s="45">
        <f t="shared" si="57"/>
        <v>2.0000000000000013</v>
      </c>
      <c r="U227" s="46">
        <f t="shared" si="53"/>
        <v>21528.328110097176</v>
      </c>
      <c r="V227" s="164">
        <f t="shared" si="54"/>
        <v>18868.000000000004</v>
      </c>
      <c r="W227" s="47">
        <f t="shared" si="55"/>
        <v>0.87642662744212685</v>
      </c>
      <c r="X227" s="167"/>
      <c r="Y227" s="48"/>
    </row>
    <row r="228" spans="1:25" ht="16.5" thickTop="1" thickBot="1" x14ac:dyDescent="0.3">
      <c r="A228" s="51"/>
      <c r="B228" s="51"/>
      <c r="C228">
        <f t="shared" si="44"/>
        <v>20.86817603357953</v>
      </c>
      <c r="D228" s="67">
        <v>2.0099999999999998</v>
      </c>
      <c r="E228" s="129">
        <f xml:space="preserve"> E$10*(E$8/2)^2*(ACOS(1-D228/(E$8/2)) - (1-D228/(E$8/2))*SIN(ACOS(1-D228/(E$8/2))))</f>
        <v>21.966501087978454</v>
      </c>
      <c r="F228" s="136">
        <f>(PI()*E$12*D228^2*(1-(D228/(1.5*E$8))))</f>
        <v>2.3159675891963736</v>
      </c>
      <c r="G228" s="57">
        <f t="shared" si="45"/>
        <v>24.282468677174826</v>
      </c>
      <c r="H228" s="117">
        <f t="shared" si="46"/>
        <v>24282.468677174827</v>
      </c>
      <c r="I228" s="115">
        <f t="shared" si="47"/>
        <v>21611.397122685597</v>
      </c>
      <c r="J228" s="118">
        <f t="shared" si="48"/>
        <v>24.3983134528</v>
      </c>
      <c r="K228" s="102">
        <f t="shared" si="49"/>
        <v>24398.313452800001</v>
      </c>
      <c r="L228" s="103">
        <f t="shared" si="50"/>
        <v>21714.498972992002</v>
      </c>
      <c r="N228" s="167"/>
      <c r="O228" s="45">
        <v>2.0099999999999998</v>
      </c>
      <c r="P228" s="153">
        <f t="shared" si="56"/>
        <v>21.282980999999999</v>
      </c>
      <c r="Q228" s="148">
        <f t="shared" si="51"/>
        <v>21282.981</v>
      </c>
      <c r="R228" s="148">
        <f t="shared" si="52"/>
        <v>18941.853090000001</v>
      </c>
      <c r="S228" s="171"/>
      <c r="T228" s="45">
        <f t="shared" si="57"/>
        <v>2.0100000000000011</v>
      </c>
      <c r="U228" s="46">
        <f t="shared" si="53"/>
        <v>21611.397122685597</v>
      </c>
      <c r="V228" s="164">
        <f t="shared" si="54"/>
        <v>18941.853090000001</v>
      </c>
      <c r="W228" s="47">
        <f t="shared" si="55"/>
        <v>0.87647517568943456</v>
      </c>
      <c r="X228" s="167"/>
      <c r="Y228" s="48"/>
    </row>
    <row r="229" spans="1:25" ht="16.5" thickTop="1" thickBot="1" x14ac:dyDescent="0.3">
      <c r="A229" s="51"/>
      <c r="B229" s="51"/>
      <c r="C229">
        <f t="shared" si="44"/>
        <v>20.949062621443996</v>
      </c>
      <c r="D229" s="67">
        <v>2.02</v>
      </c>
      <c r="E229" s="129">
        <f xml:space="preserve"> E$10*(E$8/2)^2*(ACOS(1-D229/(E$8/2)) - (1-D229/(E$8/2))*SIN(ACOS(1-D229/(E$8/2))))</f>
        <v>22.05164486467789</v>
      </c>
      <c r="F229" s="136">
        <f>(PI()*E$12*D229^2*(1-(D229/(1.5*E$8))))</f>
        <v>2.3226202156627211</v>
      </c>
      <c r="G229" s="57">
        <f t="shared" si="45"/>
        <v>24.37426508034061</v>
      </c>
      <c r="H229" s="117">
        <f t="shared" si="46"/>
        <v>24374.26508034061</v>
      </c>
      <c r="I229" s="115">
        <f t="shared" si="47"/>
        <v>21693.095921503143</v>
      </c>
      <c r="J229" s="118">
        <f t="shared" si="48"/>
        <v>24.490711622400003</v>
      </c>
      <c r="K229" s="102">
        <f t="shared" si="49"/>
        <v>24490.711622400002</v>
      </c>
      <c r="L229" s="103">
        <f t="shared" si="50"/>
        <v>21796.733343936001</v>
      </c>
      <c r="N229" s="167"/>
      <c r="O229" s="45">
        <v>2.02</v>
      </c>
      <c r="P229" s="153">
        <f t="shared" si="56"/>
        <v>21.364916000000001</v>
      </c>
      <c r="Q229" s="148">
        <f t="shared" si="51"/>
        <v>21364.916000000001</v>
      </c>
      <c r="R229" s="148">
        <f t="shared" si="52"/>
        <v>19014.775240000003</v>
      </c>
      <c r="S229" s="171"/>
      <c r="T229" s="45">
        <f t="shared" si="57"/>
        <v>2.0200000000000009</v>
      </c>
      <c r="U229" s="46">
        <f t="shared" si="53"/>
        <v>21693.095921503143</v>
      </c>
      <c r="V229" s="164">
        <f t="shared" si="54"/>
        <v>19014.775240000003</v>
      </c>
      <c r="W229" s="47">
        <f t="shared" si="55"/>
        <v>0.87653580239562434</v>
      </c>
      <c r="X229" s="167"/>
      <c r="Y229" s="48"/>
    </row>
    <row r="230" spans="1:25" ht="16.5" thickTop="1" thickBot="1" x14ac:dyDescent="0.3">
      <c r="A230" s="51"/>
      <c r="B230" s="51"/>
      <c r="C230">
        <f t="shared" si="44"/>
        <v>21.028650610443325</v>
      </c>
      <c r="D230" s="67">
        <v>2.0299999999999998</v>
      </c>
      <c r="E230" s="129">
        <f xml:space="preserve"> E$10*(E$8/2)^2*(ACOS(1-D230/(E$8/2)) - (1-D230/(E$8/2))*SIN(ACOS(1-D230/(E$8/2))))</f>
        <v>22.135421695203501</v>
      </c>
      <c r="F230" s="136">
        <f>(PI()*E$12*D230^2*(1-(D230/(1.5*E$8))))</f>
        <v>2.3290609591245288</v>
      </c>
      <c r="G230" s="57">
        <f t="shared" si="45"/>
        <v>24.46448265432803</v>
      </c>
      <c r="H230" s="117">
        <f t="shared" si="46"/>
        <v>24464.482654328029</v>
      </c>
      <c r="I230" s="115">
        <f t="shared" si="47"/>
        <v>21773.389562351946</v>
      </c>
      <c r="J230" s="118">
        <f t="shared" si="48"/>
        <v>24.581779225599998</v>
      </c>
      <c r="K230" s="102">
        <f t="shared" si="49"/>
        <v>24581.779225599999</v>
      </c>
      <c r="L230" s="103">
        <f t="shared" si="50"/>
        <v>21877.783510784</v>
      </c>
      <c r="N230" s="167"/>
      <c r="O230" s="45">
        <v>2.0299999999999998</v>
      </c>
      <c r="P230" s="153">
        <f t="shared" si="56"/>
        <v>21.445792999999998</v>
      </c>
      <c r="Q230" s="148">
        <f t="shared" si="51"/>
        <v>21445.792999999998</v>
      </c>
      <c r="R230" s="148">
        <f t="shared" si="52"/>
        <v>19086.75577</v>
      </c>
      <c r="S230" s="171"/>
      <c r="T230" s="45">
        <f t="shared" si="57"/>
        <v>2.0300000000000007</v>
      </c>
      <c r="U230" s="46">
        <f t="shared" si="53"/>
        <v>21773.389562351946</v>
      </c>
      <c r="V230" s="164">
        <f t="shared" si="54"/>
        <v>19086.75577</v>
      </c>
      <c r="W230" s="47">
        <f t="shared" si="55"/>
        <v>0.87660929940842258</v>
      </c>
      <c r="X230" s="167"/>
      <c r="Y230" s="48"/>
    </row>
    <row r="231" spans="1:25" ht="16.5" thickTop="1" thickBot="1" x14ac:dyDescent="0.3">
      <c r="A231" s="51"/>
      <c r="B231" s="51"/>
      <c r="C231">
        <f t="shared" si="44"/>
        <v>21.106903255427625</v>
      </c>
      <c r="D231" s="67">
        <v>2.04</v>
      </c>
      <c r="E231" s="129">
        <f xml:space="preserve"> E$10*(E$8/2)^2*(ACOS(1-D231/(E$8/2)) - (1-D231/(E$8/2))*SIN(ACOS(1-D231/(E$8/2))))</f>
        <v>22.217792900450132</v>
      </c>
      <c r="F231" s="136">
        <f>(PI()*E$12*D231^2*(1-(D231/(1.5*E$8))))</f>
        <v>2.3352874008260378</v>
      </c>
      <c r="G231" s="57">
        <f t="shared" si="45"/>
        <v>24.553080301276168</v>
      </c>
      <c r="H231" s="117">
        <f t="shared" si="46"/>
        <v>24553.080301276168</v>
      </c>
      <c r="I231" s="115">
        <f t="shared" si="47"/>
        <v>21852.241468135791</v>
      </c>
      <c r="J231" s="118">
        <f t="shared" si="48"/>
        <v>24.671500979200005</v>
      </c>
      <c r="K231" s="102">
        <f t="shared" si="49"/>
        <v>24671.500979200006</v>
      </c>
      <c r="L231" s="103">
        <f t="shared" si="50"/>
        <v>21957.635871488004</v>
      </c>
      <c r="N231" s="167"/>
      <c r="O231" s="45">
        <v>2.04</v>
      </c>
      <c r="P231" s="153">
        <f t="shared" si="56"/>
        <v>21.525600000000004</v>
      </c>
      <c r="Q231" s="148">
        <f t="shared" si="51"/>
        <v>21525.600000000006</v>
      </c>
      <c r="R231" s="148">
        <f t="shared" si="52"/>
        <v>19157.784000000007</v>
      </c>
      <c r="S231" s="171"/>
      <c r="T231" s="45">
        <f t="shared" si="57"/>
        <v>2.0400000000000005</v>
      </c>
      <c r="U231" s="46">
        <f t="shared" si="53"/>
        <v>21852.241468135791</v>
      </c>
      <c r="V231" s="164">
        <f t="shared" si="54"/>
        <v>19157.784000000007</v>
      </c>
      <c r="W231" s="47">
        <f t="shared" si="55"/>
        <v>0.87669651774328261</v>
      </c>
      <c r="X231" s="167"/>
      <c r="Y231" s="48"/>
    </row>
    <row r="232" spans="1:25" ht="16.5" thickTop="1" thickBot="1" x14ac:dyDescent="0.3">
      <c r="A232" s="51"/>
      <c r="B232" s="51"/>
      <c r="C232">
        <f t="shared" si="44"/>
        <v>21.183781896034137</v>
      </c>
      <c r="D232" s="67">
        <v>2.0499999999999998</v>
      </c>
      <c r="E232" s="129">
        <f xml:space="preserve"> E$10*(E$8/2)^2*(ACOS(1-D232/(E$8/2)) - (1-D232/(E$8/2))*SIN(ACOS(1-D232/(E$8/2))))</f>
        <v>22.298717785299093</v>
      </c>
      <c r="F232" s="136">
        <f>(PI()*E$12*D232^2*(1-(D232/(1.5*E$8))))</f>
        <v>2.3412971220114884</v>
      </c>
      <c r="G232" s="57">
        <f t="shared" si="45"/>
        <v>24.640014907310583</v>
      </c>
      <c r="H232" s="117">
        <f t="shared" si="46"/>
        <v>24640.014907310582</v>
      </c>
      <c r="I232" s="115">
        <f t="shared" si="47"/>
        <v>21929.613267506418</v>
      </c>
      <c r="J232" s="118">
        <f t="shared" si="48"/>
        <v>24.759861599999997</v>
      </c>
      <c r="K232" s="102">
        <f t="shared" si="49"/>
        <v>24759.861599999997</v>
      </c>
      <c r="L232" s="103">
        <f t="shared" si="50"/>
        <v>22036.276823999997</v>
      </c>
      <c r="N232" s="167"/>
      <c r="O232" s="45">
        <v>2.0499999999999998</v>
      </c>
      <c r="P232" s="153">
        <f t="shared" si="56"/>
        <v>21.604324999999999</v>
      </c>
      <c r="Q232" s="148">
        <f t="shared" si="51"/>
        <v>21604.325000000001</v>
      </c>
      <c r="R232" s="148">
        <f t="shared" si="52"/>
        <v>19227.849249999999</v>
      </c>
      <c r="S232" s="171"/>
      <c r="T232" s="45">
        <f t="shared" si="57"/>
        <v>2.0500000000000003</v>
      </c>
      <c r="U232" s="46">
        <f t="shared" si="53"/>
        <v>21929.613267506418</v>
      </c>
      <c r="V232" s="164">
        <f t="shared" si="54"/>
        <v>19227.849249999999</v>
      </c>
      <c r="W232" s="47">
        <f t="shared" si="55"/>
        <v>0.87679837375382808</v>
      </c>
      <c r="X232" s="167"/>
      <c r="Y232" s="48"/>
    </row>
    <row r="233" spans="1:25" ht="16.5" thickTop="1" thickBot="1" x14ac:dyDescent="0.3">
      <c r="A233" s="51"/>
      <c r="B233" s="51"/>
      <c r="C233">
        <f t="shared" si="44"/>
        <v>21.259245759611517</v>
      </c>
      <c r="D233" s="67">
        <v>2.06</v>
      </c>
      <c r="E233" s="129">
        <f xml:space="preserve"> E$10*(E$8/2)^2*(ACOS(1-D233/(E$8/2)) - (1-D233/(E$8/2))*SIN(ACOS(1-D233/(E$8/2))))</f>
        <v>22.378153431170016</v>
      </c>
      <c r="F233" s="136">
        <f>(PI()*E$12*D233^2*(1-(D233/(1.5*E$8))))</f>
        <v>2.3470877039251197</v>
      </c>
      <c r="G233" s="57">
        <f t="shared" si="45"/>
        <v>24.725241135095136</v>
      </c>
      <c r="H233" s="117">
        <f t="shared" si="46"/>
        <v>24725.241135095137</v>
      </c>
      <c r="I233" s="115">
        <f t="shared" si="47"/>
        <v>22005.464610234671</v>
      </c>
      <c r="J233" s="118">
        <f t="shared" si="48"/>
        <v>24.846845804800001</v>
      </c>
      <c r="K233" s="102">
        <f t="shared" si="49"/>
        <v>24846.845804799999</v>
      </c>
      <c r="L233" s="103">
        <f t="shared" si="50"/>
        <v>22113.692766272001</v>
      </c>
      <c r="N233" s="167"/>
      <c r="O233" s="45">
        <v>2.06</v>
      </c>
      <c r="P233" s="153">
        <f t="shared" si="56"/>
        <v>21.681956</v>
      </c>
      <c r="Q233" s="148">
        <f t="shared" si="51"/>
        <v>21681.955999999998</v>
      </c>
      <c r="R233" s="148">
        <f t="shared" si="52"/>
        <v>19296.940839999999</v>
      </c>
      <c r="S233" s="171"/>
      <c r="T233" s="45">
        <f t="shared" si="57"/>
        <v>2.06</v>
      </c>
      <c r="U233" s="46">
        <f t="shared" si="53"/>
        <v>22005.464610234671</v>
      </c>
      <c r="V233" s="164">
        <f t="shared" si="54"/>
        <v>19296.940839999999</v>
      </c>
      <c r="W233" s="47">
        <f t="shared" si="55"/>
        <v>0.87691585621078205</v>
      </c>
      <c r="X233" s="167"/>
      <c r="Y233" s="48"/>
    </row>
    <row r="234" spans="1:25" ht="16.5" thickTop="1" thickBot="1" x14ac:dyDescent="0.3">
      <c r="A234" s="51"/>
      <c r="B234" s="51"/>
      <c r="C234">
        <f t="shared" si="44"/>
        <v>21.333251734465236</v>
      </c>
      <c r="D234" s="67">
        <v>2.0699999999999998</v>
      </c>
      <c r="E234" s="129">
        <f xml:space="preserve"> E$10*(E$8/2)^2*(ACOS(1-D234/(E$8/2)) - (1-D234/(E$8/2))*SIN(ACOS(1-D234/(E$8/2))))</f>
        <v>22.456054457331827</v>
      </c>
      <c r="F234" s="136">
        <f>(PI()*E$12*D234^2*(1-(D234/(1.5*E$8))))</f>
        <v>2.3526567278111741</v>
      </c>
      <c r="G234" s="57">
        <f t="shared" si="45"/>
        <v>24.808711185143</v>
      </c>
      <c r="H234" s="117">
        <f t="shared" si="46"/>
        <v>24808.711185143002</v>
      </c>
      <c r="I234" s="115">
        <f t="shared" si="47"/>
        <v>22079.752954777272</v>
      </c>
      <c r="J234" s="118">
        <f t="shared" si="48"/>
        <v>24.932438310399998</v>
      </c>
      <c r="K234" s="102">
        <f t="shared" si="49"/>
        <v>24932.438310399997</v>
      </c>
      <c r="L234" s="103">
        <f t="shared" si="50"/>
        <v>22189.870096255996</v>
      </c>
      <c r="N234" s="167"/>
      <c r="O234" s="45">
        <v>2.0699999999999998</v>
      </c>
      <c r="P234" s="153">
        <f t="shared" si="56"/>
        <v>21.758481000000003</v>
      </c>
      <c r="Q234" s="148">
        <f t="shared" si="51"/>
        <v>21758.481000000003</v>
      </c>
      <c r="R234" s="148">
        <f t="shared" si="52"/>
        <v>19365.048090000004</v>
      </c>
      <c r="S234" s="171"/>
      <c r="T234" s="45">
        <f t="shared" si="57"/>
        <v>2.0699999999999998</v>
      </c>
      <c r="U234" s="46">
        <f t="shared" si="53"/>
        <v>22079.752954777272</v>
      </c>
      <c r="V234" s="164">
        <f t="shared" si="54"/>
        <v>19365.048090000004</v>
      </c>
      <c r="W234" s="47">
        <f t="shared" si="55"/>
        <v>0.87705003446653584</v>
      </c>
      <c r="X234" s="167"/>
      <c r="Y234" s="48"/>
    </row>
    <row r="235" spans="1:25" ht="16.5" thickTop="1" thickBot="1" x14ac:dyDescent="0.3">
      <c r="A235" s="51"/>
      <c r="B235" s="51"/>
      <c r="C235">
        <f t="shared" si="44"/>
        <v>21.4057541073851</v>
      </c>
      <c r="D235" s="67">
        <v>2.08</v>
      </c>
      <c r="E235" s="129">
        <f xml:space="preserve"> E$10*(E$8/2)^2*(ACOS(1-D235/(E$8/2)) - (1-D235/(E$8/2))*SIN(ACOS(1-D235/(E$8/2))))</f>
        <v>22.532372744615895</v>
      </c>
      <c r="F235" s="136">
        <f>(PI()*E$12*D235^2*(1-(D235/(1.5*E$8))))</f>
        <v>2.3580017749138915</v>
      </c>
      <c r="G235" s="57">
        <f t="shared" si="45"/>
        <v>24.890374519529786</v>
      </c>
      <c r="H235" s="117">
        <f t="shared" si="46"/>
        <v>24890.374519529785</v>
      </c>
      <c r="I235" s="115">
        <f t="shared" si="47"/>
        <v>22152.433322381508</v>
      </c>
      <c r="J235" s="118">
        <f t="shared" si="48"/>
        <v>25.016623833600004</v>
      </c>
      <c r="K235" s="102">
        <f t="shared" si="49"/>
        <v>25016.623833600002</v>
      </c>
      <c r="L235" s="103">
        <f t="shared" si="50"/>
        <v>22264.795211904002</v>
      </c>
      <c r="N235" s="167"/>
      <c r="O235" s="45">
        <v>2.08</v>
      </c>
      <c r="P235" s="153">
        <f t="shared" si="56"/>
        <v>21.833888000000002</v>
      </c>
      <c r="Q235" s="148">
        <f t="shared" si="51"/>
        <v>21833.888000000003</v>
      </c>
      <c r="R235" s="148">
        <f t="shared" si="52"/>
        <v>19432.160320000003</v>
      </c>
      <c r="S235" s="171"/>
      <c r="T235" s="45">
        <f t="shared" si="57"/>
        <v>2.0799999999999996</v>
      </c>
      <c r="U235" s="46">
        <f t="shared" si="53"/>
        <v>22152.433322381508</v>
      </c>
      <c r="V235" s="164">
        <f t="shared" si="54"/>
        <v>19432.160320000003</v>
      </c>
      <c r="W235" s="47">
        <f t="shared" si="55"/>
        <v>0.87720206792663713</v>
      </c>
      <c r="X235" s="167"/>
      <c r="Y235" s="48"/>
    </row>
    <row r="236" spans="1:25" ht="16.5" thickTop="1" thickBot="1" x14ac:dyDescent="0.3">
      <c r="A236" s="51"/>
      <c r="B236" s="51"/>
      <c r="C236">
        <f t="shared" si="44"/>
        <v>21.476704257838666</v>
      </c>
      <c r="D236" s="67">
        <v>2.09</v>
      </c>
      <c r="E236" s="129">
        <f xml:space="preserve"> E$10*(E$8/2)^2*(ACOS(1-D236/(E$8/2)) - (1-D236/(E$8/2))*SIN(ACOS(1-D236/(E$8/2))))</f>
        <v>22.607057113514387</v>
      </c>
      <c r="F236" s="136">
        <f>(PI()*E$12*D236^2*(1-(D236/(1.5*E$8))))</f>
        <v>2.3631204264775114</v>
      </c>
      <c r="G236" s="57">
        <f t="shared" si="45"/>
        <v>24.970177539991898</v>
      </c>
      <c r="H236" s="117">
        <f t="shared" si="46"/>
        <v>24970.177539991899</v>
      </c>
      <c r="I236" s="115">
        <f t="shared" si="47"/>
        <v>22223.458010592789</v>
      </c>
      <c r="J236" s="118">
        <f t="shared" si="48"/>
        <v>25.099387091200004</v>
      </c>
      <c r="K236" s="102">
        <f t="shared" si="49"/>
        <v>25099.387091200006</v>
      </c>
      <c r="L236" s="103">
        <f t="shared" si="50"/>
        <v>22338.454511168005</v>
      </c>
      <c r="N236" s="167"/>
      <c r="O236" s="45">
        <v>2.09</v>
      </c>
      <c r="P236" s="153">
        <f t="shared" si="56"/>
        <v>21.908164999999997</v>
      </c>
      <c r="Q236" s="148">
        <f t="shared" si="51"/>
        <v>21908.164999999997</v>
      </c>
      <c r="R236" s="148">
        <f t="shared" si="52"/>
        <v>19498.266849999996</v>
      </c>
      <c r="S236" s="171"/>
      <c r="T236" s="45">
        <f t="shared" si="57"/>
        <v>2.0899999999999994</v>
      </c>
      <c r="U236" s="46">
        <f t="shared" si="53"/>
        <v>22223.458010592789</v>
      </c>
      <c r="V236" s="164">
        <f t="shared" si="54"/>
        <v>19498.266849999996</v>
      </c>
      <c r="W236" s="47">
        <f t="shared" si="55"/>
        <v>0.8773732171071742</v>
      </c>
      <c r="X236" s="167"/>
      <c r="Y236" s="48"/>
    </row>
    <row r="237" spans="1:25" ht="16.5" thickTop="1" thickBot="1" x14ac:dyDescent="0.3">
      <c r="A237" s="51"/>
      <c r="B237" s="51"/>
      <c r="C237">
        <f t="shared" si="44"/>
        <v>21.546050299125977</v>
      </c>
      <c r="D237" s="67">
        <v>2.1</v>
      </c>
      <c r="E237" s="129">
        <f xml:space="preserve"> E$10*(E$8/2)^2*(ACOS(1-D237/(E$8/2)) - (1-D237/(E$8/2))*SIN(ACOS(1-D237/(E$8/2))))</f>
        <v>22.680052946448395</v>
      </c>
      <c r="F237" s="136">
        <f>(PI()*E$12*D237^2*(1-(D237/(1.5*E$8))))</f>
        <v>2.368010263746275</v>
      </c>
      <c r="G237" s="57">
        <f t="shared" si="45"/>
        <v>25.04806321019467</v>
      </c>
      <c r="H237" s="117">
        <f t="shared" si="46"/>
        <v>25048.063210194668</v>
      </c>
      <c r="I237" s="115">
        <f t="shared" si="47"/>
        <v>22292.776257073256</v>
      </c>
      <c r="J237" s="118">
        <f t="shared" si="48"/>
        <v>25.180712799999998</v>
      </c>
      <c r="K237" s="102">
        <f t="shared" si="49"/>
        <v>25180.712799999998</v>
      </c>
      <c r="L237" s="103">
        <f t="shared" si="50"/>
        <v>22410.834391999997</v>
      </c>
      <c r="N237" s="167"/>
      <c r="O237" s="45">
        <v>2.1</v>
      </c>
      <c r="P237" s="153">
        <f t="shared" si="56"/>
        <v>21.981299999999997</v>
      </c>
      <c r="Q237" s="148">
        <f t="shared" si="51"/>
        <v>21981.299999999996</v>
      </c>
      <c r="R237" s="148">
        <f t="shared" si="52"/>
        <v>19563.356999999996</v>
      </c>
      <c r="S237" s="171"/>
      <c r="T237" s="45">
        <f t="shared" si="57"/>
        <v>2.0999999999999992</v>
      </c>
      <c r="U237" s="46">
        <f t="shared" si="53"/>
        <v>22292.776257073256</v>
      </c>
      <c r="V237" s="164">
        <f t="shared" si="54"/>
        <v>19563.356999999996</v>
      </c>
      <c r="W237" s="47">
        <f t="shared" si="55"/>
        <v>0.87756485663344674</v>
      </c>
      <c r="X237" s="167"/>
      <c r="Y237" s="48"/>
    </row>
    <row r="238" spans="1:25" ht="16.5" thickTop="1" thickBot="1" x14ac:dyDescent="0.3">
      <c r="A238" s="51"/>
      <c r="B238" s="51"/>
      <c r="C238">
        <f t="shared" si="44"/>
        <v>21.613736653988383</v>
      </c>
      <c r="D238" s="67">
        <v>2.11</v>
      </c>
      <c r="E238" s="129">
        <f xml:space="preserve"> E$10*(E$8/2)^2*(ACOS(1-D238/(E$8/2)) - (1-D238/(E$8/2))*SIN(ACOS(1-D238/(E$8/2))))</f>
        <v>22.751301741040404</v>
      </c>
      <c r="F238" s="136">
        <f>(PI()*E$12*D238^2*(1-(D238/(1.5*E$8))))</f>
        <v>2.372668867964423</v>
      </c>
      <c r="G238" s="57">
        <f t="shared" si="45"/>
        <v>25.123970609004829</v>
      </c>
      <c r="H238" s="117">
        <f t="shared" si="46"/>
        <v>25123.970609004828</v>
      </c>
      <c r="I238" s="115">
        <f t="shared" si="47"/>
        <v>22360.333842014297</v>
      </c>
      <c r="J238" s="118">
        <f t="shared" si="48"/>
        <v>25.260585676800009</v>
      </c>
      <c r="K238" s="102">
        <f t="shared" si="49"/>
        <v>25260.585676800009</v>
      </c>
      <c r="L238" s="103">
        <f t="shared" si="50"/>
        <v>22481.921252352007</v>
      </c>
      <c r="N238" s="167"/>
      <c r="O238" s="45">
        <v>2.11</v>
      </c>
      <c r="P238" s="153">
        <f t="shared" si="56"/>
        <v>22.053281000000005</v>
      </c>
      <c r="Q238" s="148">
        <f t="shared" si="51"/>
        <v>22053.281000000006</v>
      </c>
      <c r="R238" s="148">
        <f t="shared" si="52"/>
        <v>19627.420090000007</v>
      </c>
      <c r="S238" s="171"/>
      <c r="T238" s="45">
        <f t="shared" si="57"/>
        <v>2.109999999999999</v>
      </c>
      <c r="U238" s="46">
        <f t="shared" si="53"/>
        <v>22360.333842014297</v>
      </c>
      <c r="V238" s="164">
        <f t="shared" si="54"/>
        <v>19627.420090000007</v>
      </c>
      <c r="W238" s="47">
        <f t="shared" si="55"/>
        <v>0.87777849063777214</v>
      </c>
      <c r="X238" s="167"/>
      <c r="Y238" s="48"/>
    </row>
    <row r="239" spans="1:25" ht="16.5" thickTop="1" thickBot="1" x14ac:dyDescent="0.3">
      <c r="A239" s="51"/>
      <c r="B239" s="51"/>
      <c r="C239">
        <f t="shared" si="44"/>
        <v>21.679703548350993</v>
      </c>
      <c r="D239" s="67">
        <v>2.12</v>
      </c>
      <c r="E239" s="129">
        <f xml:space="preserve"> E$10*(E$8/2)^2*(ACOS(1-D239/(E$8/2)) - (1-D239/(E$8/2))*SIN(ACOS(1-D239/(E$8/2))))</f>
        <v>22.820740577211573</v>
      </c>
      <c r="F239" s="136">
        <f>(PI()*E$12*D239^2*(1-(D239/(1.5*E$8))))</f>
        <v>2.3770938203761944</v>
      </c>
      <c r="G239" s="57">
        <f t="shared" si="45"/>
        <v>25.197834397587769</v>
      </c>
      <c r="H239" s="117">
        <f t="shared" si="46"/>
        <v>25197.834397587769</v>
      </c>
      <c r="I239" s="115">
        <f t="shared" si="47"/>
        <v>22426.072613853114</v>
      </c>
      <c r="J239" s="118">
        <f t="shared" si="48"/>
        <v>25.3389904384</v>
      </c>
      <c r="K239" s="102">
        <f t="shared" si="49"/>
        <v>25338.9904384</v>
      </c>
      <c r="L239" s="103">
        <f t="shared" si="50"/>
        <v>22551.701490176001</v>
      </c>
      <c r="N239" s="167"/>
      <c r="O239" s="45">
        <v>2.12</v>
      </c>
      <c r="P239" s="153">
        <f t="shared" si="56"/>
        <v>22.124096000000002</v>
      </c>
      <c r="Q239" s="148">
        <f t="shared" si="51"/>
        <v>22124.096000000001</v>
      </c>
      <c r="R239" s="148">
        <f t="shared" si="52"/>
        <v>19690.445440000003</v>
      </c>
      <c r="S239" s="171"/>
      <c r="T239" s="45">
        <f t="shared" si="57"/>
        <v>2.1199999999999988</v>
      </c>
      <c r="U239" s="46">
        <f t="shared" si="53"/>
        <v>22426.072613853114</v>
      </c>
      <c r="V239" s="164">
        <f t="shared" si="54"/>
        <v>19690.445440000003</v>
      </c>
      <c r="W239" s="47">
        <f t="shared" si="55"/>
        <v>0.87801577115365048</v>
      </c>
      <c r="X239" s="167"/>
      <c r="Y239" s="48"/>
    </row>
    <row r="240" spans="1:25" ht="16.5" thickTop="1" thickBot="1" x14ac:dyDescent="0.3">
      <c r="A240" s="51"/>
      <c r="B240" s="51"/>
      <c r="C240">
        <f t="shared" si="44"/>
        <v>21.743886401607188</v>
      </c>
      <c r="D240" s="67">
        <v>2.13</v>
      </c>
      <c r="E240" s="129">
        <f xml:space="preserve"> E$10*(E$8/2)^2*(ACOS(1-D240/(E$8/2)) - (1-D240/(E$8/2))*SIN(ACOS(1-D240/(E$8/2))))</f>
        <v>22.888301475375986</v>
      </c>
      <c r="F240" s="136">
        <f>(PI()*E$12*D240^2*(1-(D240/(1.5*E$8))))</f>
        <v>2.3812827022258305</v>
      </c>
      <c r="G240" s="57">
        <f t="shared" si="45"/>
        <v>25.269584177601818</v>
      </c>
      <c r="H240" s="117">
        <f t="shared" si="46"/>
        <v>25269.584177601817</v>
      </c>
      <c r="I240" s="115">
        <f t="shared" si="47"/>
        <v>22489.929918065616</v>
      </c>
      <c r="J240" s="118">
        <f t="shared" si="48"/>
        <v>25.415911801599997</v>
      </c>
      <c r="K240" s="102">
        <f t="shared" si="49"/>
        <v>25415.911801599996</v>
      </c>
      <c r="L240" s="103">
        <f t="shared" si="50"/>
        <v>22620.161503423995</v>
      </c>
      <c r="N240" s="167"/>
      <c r="O240" s="45">
        <v>2.13</v>
      </c>
      <c r="P240" s="153">
        <f t="shared" si="56"/>
        <v>22.193733000000002</v>
      </c>
      <c r="Q240" s="148">
        <f t="shared" si="51"/>
        <v>22193.733</v>
      </c>
      <c r="R240" s="148">
        <f t="shared" si="52"/>
        <v>19752.42237</v>
      </c>
      <c r="S240" s="171"/>
      <c r="T240" s="45">
        <f t="shared" si="57"/>
        <v>2.1299999999999986</v>
      </c>
      <c r="U240" s="46">
        <f t="shared" si="53"/>
        <v>22489.929918065616</v>
      </c>
      <c r="V240" s="164">
        <f t="shared" si="54"/>
        <v>19752.42237</v>
      </c>
      <c r="W240" s="47">
        <f t="shared" si="55"/>
        <v>0.87827852029602627</v>
      </c>
      <c r="X240" s="167"/>
      <c r="Y240" s="48"/>
    </row>
    <row r="241" spans="1:25" ht="16.5" thickTop="1" thickBot="1" x14ac:dyDescent="0.3">
      <c r="A241" s="51"/>
      <c r="B241" s="51"/>
      <c r="C241">
        <f t="shared" si="44"/>
        <v>21.806215084441632</v>
      </c>
      <c r="D241" s="67">
        <v>2.14</v>
      </c>
      <c r="E241" s="129">
        <f xml:space="preserve"> E$10*(E$8/2)^2*(ACOS(1-D241/(E$8/2)) - (1-D241/(E$8/2))*SIN(ACOS(1-D241/(E$8/2))))</f>
        <v>22.953910615201718</v>
      </c>
      <c r="F241" s="136">
        <f>(PI()*E$12*D241^2*(1-(D241/(1.5*E$8))))</f>
        <v>2.3852330947575728</v>
      </c>
      <c r="G241" s="57">
        <f t="shared" si="45"/>
        <v>25.339143709959291</v>
      </c>
      <c r="H241" s="117">
        <f t="shared" si="46"/>
        <v>25339.143709959291</v>
      </c>
      <c r="I241" s="115">
        <f t="shared" si="47"/>
        <v>22551.837901863768</v>
      </c>
      <c r="J241" s="118">
        <f t="shared" si="48"/>
        <v>25.491334483200003</v>
      </c>
      <c r="K241" s="102">
        <f t="shared" si="49"/>
        <v>25491.334483200004</v>
      </c>
      <c r="L241" s="103">
        <f t="shared" si="50"/>
        <v>22687.287690048004</v>
      </c>
      <c r="N241" s="167"/>
      <c r="O241" s="45">
        <v>2.14</v>
      </c>
      <c r="P241" s="153">
        <f t="shared" si="56"/>
        <v>22.262180000000001</v>
      </c>
      <c r="Q241" s="148">
        <f t="shared" si="51"/>
        <v>22262.18</v>
      </c>
      <c r="R241" s="148">
        <f t="shared" si="52"/>
        <v>19813.340200000002</v>
      </c>
      <c r="S241" s="171"/>
      <c r="T241" s="45">
        <f t="shared" si="57"/>
        <v>2.1399999999999983</v>
      </c>
      <c r="U241" s="46">
        <f t="shared" si="53"/>
        <v>22551.837901863768</v>
      </c>
      <c r="V241" s="164">
        <f t="shared" si="54"/>
        <v>19813.340200000002</v>
      </c>
      <c r="W241" s="47">
        <f t="shared" si="55"/>
        <v>0.87856875728796158</v>
      </c>
      <c r="X241" s="167"/>
      <c r="Y241" s="48"/>
    </row>
    <row r="242" spans="1:25" ht="16.5" thickTop="1" thickBot="1" x14ac:dyDescent="0.3">
      <c r="A242" s="51"/>
      <c r="B242" s="51"/>
      <c r="C242">
        <f t="shared" si="44"/>
        <v>21.866613004562272</v>
      </c>
      <c r="D242" s="67">
        <v>2.15</v>
      </c>
      <c r="E242" s="129">
        <f xml:space="preserve"> E$10*(E$8/2)^2*(ACOS(1-D242/(E$8/2)) - (1-D242/(E$8/2))*SIN(ACOS(1-D242/(E$8/2))))</f>
        <v>23.017487373223442</v>
      </c>
      <c r="F242" s="136">
        <f>(PI()*E$12*D242^2*(1-(D242/(1.5*E$8))))</f>
        <v>2.38894257921566</v>
      </c>
      <c r="G242" s="57">
        <f t="shared" si="45"/>
        <v>25.406429952439101</v>
      </c>
      <c r="H242" s="117">
        <f t="shared" si="46"/>
        <v>25406.429952439103</v>
      </c>
      <c r="I242" s="115">
        <f t="shared" si="47"/>
        <v>22611.722657670802</v>
      </c>
      <c r="J242" s="118">
        <f t="shared" si="48"/>
        <v>25.565243200000001</v>
      </c>
      <c r="K242" s="102">
        <f t="shared" si="49"/>
        <v>25565.243200000001</v>
      </c>
      <c r="L242" s="103">
        <f t="shared" si="50"/>
        <v>22753.066448000001</v>
      </c>
      <c r="N242" s="167"/>
      <c r="O242" s="45">
        <v>2.15</v>
      </c>
      <c r="P242" s="153">
        <f t="shared" si="56"/>
        <v>22.329425000000001</v>
      </c>
      <c r="Q242" s="148">
        <f t="shared" si="51"/>
        <v>22329.424999999999</v>
      </c>
      <c r="R242" s="148">
        <f t="shared" si="52"/>
        <v>19873.188249999999</v>
      </c>
      <c r="S242" s="171"/>
      <c r="T242" s="45">
        <f t="shared" si="57"/>
        <v>2.1499999999999981</v>
      </c>
      <c r="U242" s="46">
        <f t="shared" si="53"/>
        <v>22611.722657670802</v>
      </c>
      <c r="V242" s="164">
        <f t="shared" si="54"/>
        <v>19873.188249999999</v>
      </c>
      <c r="W242" s="47">
        <f t="shared" si="55"/>
        <v>0.87888873178170779</v>
      </c>
      <c r="X242" s="167"/>
      <c r="Y242" s="48"/>
    </row>
    <row r="243" spans="1:25" ht="16.5" thickTop="1" thickBot="1" x14ac:dyDescent="0.3">
      <c r="A243" s="51"/>
      <c r="B243" s="51"/>
      <c r="C243">
        <f t="shared" si="44"/>
        <v>21.924995965147048</v>
      </c>
      <c r="D243" s="67">
        <v>2.16</v>
      </c>
      <c r="E243" s="129">
        <f xml:space="preserve"> E$10*(E$8/2)^2*(ACOS(1-D243/(E$8/2)) - (1-D243/(E$8/2))*SIN(ACOS(1-D243/(E$8/2))))</f>
        <v>23.07894312120742</v>
      </c>
      <c r="F243" s="136">
        <f>(PI()*E$12*D243^2*(1-(D243/(1.5*E$8))))</f>
        <v>2.3924087368443336</v>
      </c>
      <c r="G243" s="57">
        <f t="shared" si="45"/>
        <v>25.471351858051754</v>
      </c>
      <c r="H243" s="117">
        <f t="shared" si="46"/>
        <v>25471.351858051756</v>
      </c>
      <c r="I243" s="115">
        <f t="shared" si="47"/>
        <v>22669.503153666064</v>
      </c>
      <c r="J243" s="118">
        <f t="shared" si="48"/>
        <v>25.637622668800002</v>
      </c>
      <c r="K243" s="102">
        <f t="shared" si="49"/>
        <v>25637.622668800002</v>
      </c>
      <c r="L243" s="103">
        <f t="shared" si="50"/>
        <v>22817.484175232003</v>
      </c>
      <c r="N243" s="167"/>
      <c r="O243" s="45">
        <v>2.16</v>
      </c>
      <c r="P243" s="153">
        <f t="shared" si="56"/>
        <v>22.395456000000003</v>
      </c>
      <c r="Q243" s="148">
        <f t="shared" si="51"/>
        <v>22395.456000000002</v>
      </c>
      <c r="R243" s="148">
        <f t="shared" si="52"/>
        <v>19931.955840000002</v>
      </c>
      <c r="S243" s="171"/>
      <c r="T243" s="45">
        <f t="shared" si="57"/>
        <v>2.1599999999999979</v>
      </c>
      <c r="U243" s="46">
        <f t="shared" si="53"/>
        <v>22669.503153666064</v>
      </c>
      <c r="V243" s="164">
        <f t="shared" si="54"/>
        <v>19931.955840000002</v>
      </c>
      <c r="W243" s="47">
        <f t="shared" si="55"/>
        <v>0.87924096548964936</v>
      </c>
      <c r="X243" s="167"/>
      <c r="Y243" s="48"/>
    </row>
    <row r="244" spans="1:25" ht="16.5" thickTop="1" thickBot="1" x14ac:dyDescent="0.3">
      <c r="A244" s="51"/>
      <c r="B244" s="51"/>
      <c r="C244">
        <f t="shared" si="44"/>
        <v>21.981270717448862</v>
      </c>
      <c r="D244" s="67">
        <v>2.17</v>
      </c>
      <c r="E244" s="129">
        <f xml:space="preserve"> E$10*(E$8/2)^2*(ACOS(1-D244/(E$8/2)) - (1-D244/(E$8/2))*SIN(ACOS(1-D244/(E$8/2))))</f>
        <v>23.138179702577748</v>
      </c>
      <c r="F244" s="136">
        <f>(PI()*E$12*D244^2*(1-(D244/(1.5*E$8))))</f>
        <v>2.3956291488878336</v>
      </c>
      <c r="G244" s="57">
        <f t="shared" si="45"/>
        <v>25.533808851465583</v>
      </c>
      <c r="H244" s="117">
        <f t="shared" si="46"/>
        <v>25533.808851465583</v>
      </c>
      <c r="I244" s="115">
        <f t="shared" si="47"/>
        <v>22725.08987780437</v>
      </c>
      <c r="J244" s="118">
        <f t="shared" si="48"/>
        <v>25.7084576064</v>
      </c>
      <c r="K244" s="102">
        <f t="shared" si="49"/>
        <v>25708.457606399999</v>
      </c>
      <c r="L244" s="103">
        <f t="shared" si="50"/>
        <v>22880.527269695998</v>
      </c>
      <c r="N244" s="167"/>
      <c r="O244" s="45">
        <v>2.17</v>
      </c>
      <c r="P244" s="153">
        <f t="shared" si="56"/>
        <v>22.460260999999996</v>
      </c>
      <c r="Q244" s="148">
        <f t="shared" si="51"/>
        <v>22460.260999999995</v>
      </c>
      <c r="R244" s="148">
        <f t="shared" si="52"/>
        <v>19989.632289999994</v>
      </c>
      <c r="S244" s="171"/>
      <c r="T244" s="45">
        <f t="shared" si="57"/>
        <v>2.1699999999999977</v>
      </c>
      <c r="U244" s="46">
        <f t="shared" si="53"/>
        <v>22725.08987780437</v>
      </c>
      <c r="V244" s="164">
        <f t="shared" si="54"/>
        <v>19989.632289999994</v>
      </c>
      <c r="W244" s="47">
        <f t="shared" si="55"/>
        <v>0.87962830499182754</v>
      </c>
      <c r="X244" s="167"/>
      <c r="Y244" s="48"/>
    </row>
    <row r="245" spans="1:25" ht="16.5" thickTop="1" thickBot="1" x14ac:dyDescent="0.3">
      <c r="A245" s="51"/>
      <c r="B245" s="51"/>
      <c r="C245">
        <f t="shared" si="44"/>
        <v>22.03533309294923</v>
      </c>
      <c r="D245" s="67">
        <v>2.1800000000000002</v>
      </c>
      <c r="E245" s="129">
        <f xml:space="preserve"> E$10*(E$8/2)^2*(ACOS(1-D245/(E$8/2)) - (1-D245/(E$8/2))*SIN(ACOS(1-D245/(E$8/2))))</f>
        <v>23.195087466262347</v>
      </c>
      <c r="F245" s="136">
        <f>(PI()*E$12*D245^2*(1-(D245/(1.5*E$8))))</f>
        <v>2.3986013965904007</v>
      </c>
      <c r="G245" s="57">
        <f t="shared" si="45"/>
        <v>25.593688862852748</v>
      </c>
      <c r="H245" s="117">
        <f t="shared" si="46"/>
        <v>25593.688862852749</v>
      </c>
      <c r="I245" s="115">
        <f t="shared" si="47"/>
        <v>22778.383087938946</v>
      </c>
      <c r="J245" s="118">
        <f t="shared" si="48"/>
        <v>25.777732729600007</v>
      </c>
      <c r="K245" s="102">
        <f t="shared" si="49"/>
        <v>25777.732729600008</v>
      </c>
      <c r="L245" s="103">
        <f t="shared" si="50"/>
        <v>22942.182129344008</v>
      </c>
      <c r="N245" s="167"/>
      <c r="O245" s="45">
        <v>2.1800000000000002</v>
      </c>
      <c r="P245" s="153">
        <f t="shared" si="56"/>
        <v>22.523828000000002</v>
      </c>
      <c r="Q245" s="148">
        <f t="shared" si="51"/>
        <v>22523.828000000001</v>
      </c>
      <c r="R245" s="148">
        <f t="shared" si="52"/>
        <v>20046.206920000001</v>
      </c>
      <c r="S245" s="171"/>
      <c r="T245" s="45">
        <f t="shared" si="57"/>
        <v>2.1799999999999975</v>
      </c>
      <c r="U245" s="46">
        <f t="shared" si="53"/>
        <v>22778.383087938946</v>
      </c>
      <c r="V245" s="164">
        <f t="shared" si="54"/>
        <v>20046.206920000001</v>
      </c>
      <c r="W245" s="47">
        <f t="shared" si="55"/>
        <v>0.88005398989950168</v>
      </c>
      <c r="X245" s="167"/>
      <c r="Y245" s="48"/>
    </row>
    <row r="246" spans="1:25" ht="16.5" thickTop="1" thickBot="1" x14ac:dyDescent="0.3">
      <c r="A246" s="51"/>
      <c r="B246" s="51"/>
      <c r="C246">
        <f t="shared" si="44"/>
        <v>22.08706554300726</v>
      </c>
      <c r="D246" s="67">
        <v>2.19</v>
      </c>
      <c r="E246" s="129">
        <f xml:space="preserve"> E$10*(E$8/2)^2*(ACOS(1-D246/(E$8/2)) - (1-D246/(E$8/2))*SIN(ACOS(1-D246/(E$8/2))))</f>
        <v>23.249542676849746</v>
      </c>
      <c r="F246" s="136">
        <f>(PI()*E$12*D246^2*(1-(D246/(1.5*E$8))))</f>
        <v>2.4013230611962739</v>
      </c>
      <c r="G246" s="57">
        <f t="shared" si="45"/>
        <v>25.650865738046019</v>
      </c>
      <c r="H246" s="117">
        <f t="shared" si="46"/>
        <v>25650.865738046017</v>
      </c>
      <c r="I246" s="115">
        <f t="shared" si="47"/>
        <v>22829.270506860954</v>
      </c>
      <c r="J246" s="118">
        <f t="shared" si="48"/>
        <v>25.845432755200004</v>
      </c>
      <c r="K246" s="102">
        <f t="shared" si="49"/>
        <v>25845.432755200003</v>
      </c>
      <c r="L246" s="103">
        <f t="shared" si="50"/>
        <v>23002.435152128004</v>
      </c>
      <c r="N246" s="167"/>
      <c r="O246" s="45">
        <v>2.19</v>
      </c>
      <c r="P246" s="153">
        <f t="shared" si="56"/>
        <v>22.586145000000002</v>
      </c>
      <c r="Q246" s="148">
        <f t="shared" si="51"/>
        <v>22586.145</v>
      </c>
      <c r="R246" s="148">
        <f t="shared" si="52"/>
        <v>20101.66905</v>
      </c>
      <c r="S246" s="171"/>
      <c r="T246" s="45">
        <f t="shared" si="57"/>
        <v>2.1899999999999973</v>
      </c>
      <c r="U246" s="46">
        <f t="shared" si="53"/>
        <v>22829.270506860954</v>
      </c>
      <c r="V246" s="164">
        <f t="shared" si="54"/>
        <v>20101.66905</v>
      </c>
      <c r="W246" s="47">
        <f t="shared" si="55"/>
        <v>0.88052174264432936</v>
      </c>
      <c r="X246" s="167"/>
      <c r="Y246" s="48"/>
    </row>
    <row r="247" spans="1:25" ht="16.5" thickTop="1" thickBot="1" x14ac:dyDescent="0.3">
      <c r="A247" s="51"/>
      <c r="B247" s="51"/>
      <c r="C247">
        <f t="shared" si="44"/>
        <v>22.136333818957986</v>
      </c>
      <c r="D247" s="45">
        <v>2.2000000000000002</v>
      </c>
      <c r="E247" s="129">
        <f xml:space="preserve"> E$10*(E$8/2)^2*(ACOS(1-D247/(E$8/2)) - (1-D247/(E$8/2))*SIN(ACOS(1-D247/(E$8/2))))</f>
        <v>23.301404019955775</v>
      </c>
      <c r="F247" s="136">
        <f>(PI()*E$12*D247^2*(1-(D247/(1.5*E$8))))</f>
        <v>2.4037917239496958</v>
      </c>
      <c r="G247" s="57">
        <f t="shared" si="45"/>
        <v>25.70519574390547</v>
      </c>
      <c r="H247" s="117">
        <f t="shared" si="46"/>
        <v>25705.195743905471</v>
      </c>
      <c r="I247" s="115">
        <f t="shared" si="47"/>
        <v>22877.624212075869</v>
      </c>
      <c r="J247" s="118">
        <f t="shared" si="48"/>
        <v>25.911542399999998</v>
      </c>
      <c r="K247" s="102">
        <f t="shared" si="49"/>
        <v>25911.542399999998</v>
      </c>
      <c r="L247" s="103">
        <f t="shared" si="50"/>
        <v>23061.272735999999</v>
      </c>
      <c r="N247" s="167"/>
      <c r="O247" s="45">
        <v>2.2000000000000002</v>
      </c>
      <c r="P247" s="153">
        <f t="shared" si="56"/>
        <v>22.647200000000005</v>
      </c>
      <c r="Q247" s="148">
        <f t="shared" si="51"/>
        <v>22647.200000000004</v>
      </c>
      <c r="R247" s="148">
        <f t="shared" si="52"/>
        <v>20156.008000000005</v>
      </c>
      <c r="S247" s="171"/>
      <c r="T247" s="45">
        <f t="shared" si="57"/>
        <v>2.1999999999999971</v>
      </c>
      <c r="U247" s="46">
        <f t="shared" si="53"/>
        <v>22877.624212075869</v>
      </c>
      <c r="V247" s="164">
        <f t="shared" si="54"/>
        <v>20156.008000000005</v>
      </c>
      <c r="W247" s="47">
        <f t="shared" si="55"/>
        <v>0.88103588961657708</v>
      </c>
      <c r="X247" s="167"/>
      <c r="Y247" s="48"/>
    </row>
    <row r="248" spans="1:25" ht="16.5" thickTop="1" thickBot="1" x14ac:dyDescent="0.3">
      <c r="A248" s="51"/>
      <c r="B248" s="51"/>
      <c r="C248">
        <f t="shared" si="44"/>
        <v>22.182982361486829</v>
      </c>
      <c r="D248" s="45">
        <v>2.21</v>
      </c>
      <c r="E248" s="129">
        <f xml:space="preserve"> E$10*(E$8/2)^2*(ACOS(1-D248/(E$8/2)) - (1-D248/(E$8/2))*SIN(ACOS(1-D248/(E$8/2))))</f>
        <v>23.350507748933502</v>
      </c>
      <c r="F248" s="136">
        <f>(PI()*E$12*D248^2*(1-(D248/(1.5*E$8))))</f>
        <v>2.4060049660949057</v>
      </c>
      <c r="G248" s="57">
        <f t="shared" si="45"/>
        <v>25.756512715028407</v>
      </c>
      <c r="H248" s="117">
        <f t="shared" si="46"/>
        <v>25756.512715028406</v>
      </c>
      <c r="I248" s="115">
        <f t="shared" si="47"/>
        <v>22923.296316375283</v>
      </c>
      <c r="J248" s="118">
        <f t="shared" si="48"/>
        <v>25.9760463808</v>
      </c>
      <c r="K248" s="102">
        <f t="shared" si="49"/>
        <v>25976.046380799999</v>
      </c>
      <c r="L248" s="103">
        <f t="shared" si="50"/>
        <v>23118.681278911998</v>
      </c>
      <c r="N248" s="167"/>
      <c r="O248" s="45">
        <v>2.21</v>
      </c>
      <c r="P248" s="153">
        <f t="shared" si="56"/>
        <v>22.706981000000006</v>
      </c>
      <c r="Q248" s="148">
        <f t="shared" si="51"/>
        <v>22706.981000000007</v>
      </c>
      <c r="R248" s="148">
        <f t="shared" si="52"/>
        <v>20209.213090000008</v>
      </c>
      <c r="S248" s="173"/>
      <c r="T248" s="45">
        <f t="shared" si="57"/>
        <v>2.2099999999999969</v>
      </c>
      <c r="U248" s="46">
        <f t="shared" si="53"/>
        <v>22923.296316375283</v>
      </c>
      <c r="V248" s="164">
        <f t="shared" si="54"/>
        <v>20209.213090000008</v>
      </c>
      <c r="W248" s="47">
        <f t="shared" si="55"/>
        <v>0.88160152933867253</v>
      </c>
      <c r="X248" s="167"/>
      <c r="Y248" s="48"/>
    </row>
    <row r="249" spans="1:25" ht="16.5" thickTop="1" thickBot="1" x14ac:dyDescent="0.3">
      <c r="A249" s="51"/>
      <c r="B249" s="51"/>
      <c r="C249">
        <f t="shared" si="44"/>
        <v>22.226827669219226</v>
      </c>
      <c r="D249" s="45">
        <v>2.2200000000000002</v>
      </c>
      <c r="E249" s="129">
        <f xml:space="preserve"> E$10*(E$8/2)^2*(ACOS(1-D249/(E$8/2)) - (1-D249/(E$8/2))*SIN(ACOS(1-D249/(E$8/2))))</f>
        <v>23.396660704441292</v>
      </c>
      <c r="F249" s="136">
        <f>(PI()*E$12*D249^2*(1-(D249/(1.5*E$8))))</f>
        <v>2.407960368876144</v>
      </c>
      <c r="G249" s="57">
        <f t="shared" si="45"/>
        <v>25.804621073317435</v>
      </c>
      <c r="H249" s="117">
        <f t="shared" si="46"/>
        <v>25804.621073317434</v>
      </c>
      <c r="I249" s="115">
        <f t="shared" si="47"/>
        <v>22966.112755252518</v>
      </c>
      <c r="J249" s="118">
        <f t="shared" si="48"/>
        <v>26.038929414400009</v>
      </c>
      <c r="K249" s="102">
        <f t="shared" si="49"/>
        <v>26038.929414400009</v>
      </c>
      <c r="L249" s="103">
        <f t="shared" si="50"/>
        <v>23174.647178816009</v>
      </c>
      <c r="N249" s="167"/>
      <c r="O249" s="45">
        <v>2.2200000000000002</v>
      </c>
      <c r="P249" s="153">
        <f t="shared" si="56"/>
        <v>22.765476000000007</v>
      </c>
      <c r="Q249" s="148">
        <f t="shared" si="51"/>
        <v>22765.476000000006</v>
      </c>
      <c r="R249" s="148">
        <f t="shared" si="52"/>
        <v>20261.273640000007</v>
      </c>
      <c r="S249" s="173"/>
      <c r="T249" s="45">
        <f t="shared" si="57"/>
        <v>2.2199999999999966</v>
      </c>
      <c r="U249" s="46">
        <f t="shared" si="53"/>
        <v>22966.112755252518</v>
      </c>
      <c r="V249" s="164">
        <f t="shared" si="54"/>
        <v>20261.273640000007</v>
      </c>
      <c r="W249" s="47">
        <f t="shared" si="55"/>
        <v>0.88222477421069467</v>
      </c>
      <c r="X249" s="167"/>
      <c r="Y249" s="48"/>
    </row>
    <row r="250" spans="1:25" ht="16.5" thickTop="1" thickBot="1" x14ac:dyDescent="0.3">
      <c r="A250" s="51"/>
      <c r="B250" s="51"/>
      <c r="C250">
        <f t="shared" si="44"/>
        <v>22.267648335976219</v>
      </c>
      <c r="D250" s="45">
        <v>2.23</v>
      </c>
      <c r="E250" s="129">
        <f xml:space="preserve"> E$10*(E$8/2)^2*(ACOS(1-D250/(E$8/2)) - (1-D250/(E$8/2))*SIN(ACOS(1-D250/(E$8/2))))</f>
        <v>23.439629827343389</v>
      </c>
      <c r="F250" s="136">
        <f>(PI()*E$12*D250^2*(1-(D250/(1.5*E$8))))</f>
        <v>2.4096555135376514</v>
      </c>
      <c r="G250" s="57">
        <f t="shared" si="45"/>
        <v>25.849285340881039</v>
      </c>
      <c r="H250" s="117">
        <f t="shared" si="46"/>
        <v>25849.285340881041</v>
      </c>
      <c r="I250" s="115">
        <f t="shared" si="47"/>
        <v>23005.863953384127</v>
      </c>
      <c r="J250" s="118">
        <f t="shared" si="48"/>
        <v>26.100176217600001</v>
      </c>
      <c r="K250" s="102">
        <f t="shared" si="49"/>
        <v>26100.176217600001</v>
      </c>
      <c r="L250" s="103">
        <f t="shared" si="50"/>
        <v>23229.156833664001</v>
      </c>
      <c r="N250" s="167"/>
      <c r="O250" s="45">
        <v>2.23</v>
      </c>
      <c r="P250" s="153">
        <f t="shared" si="56"/>
        <v>22.822673000000002</v>
      </c>
      <c r="Q250" s="148">
        <f t="shared" si="51"/>
        <v>22822.673000000003</v>
      </c>
      <c r="R250" s="148">
        <f t="shared" si="52"/>
        <v>20312.178970000001</v>
      </c>
      <c r="S250" s="173"/>
      <c r="T250" s="45">
        <f t="shared" si="57"/>
        <v>2.2299999999999964</v>
      </c>
      <c r="U250" s="46">
        <f t="shared" si="53"/>
        <v>23005.863953384127</v>
      </c>
      <c r="V250" s="164">
        <f t="shared" si="54"/>
        <v>20312.178970000001</v>
      </c>
      <c r="W250" s="47">
        <f t="shared" si="55"/>
        <v>0.88291311342002921</v>
      </c>
      <c r="X250" s="167"/>
      <c r="Y250" s="48"/>
    </row>
    <row r="251" spans="1:25" ht="16.5" thickTop="1" thickBot="1" x14ac:dyDescent="0.3">
      <c r="A251" s="51"/>
      <c r="B251" s="51"/>
      <c r="C251">
        <f t="shared" si="44"/>
        <v>22.305169223725883</v>
      </c>
      <c r="D251" s="45">
        <v>2.2400000000000002</v>
      </c>
      <c r="E251" s="129">
        <f xml:space="preserve"> E$10*(E$8/2)^2*(ACOS(1-D251/(E$8/2)) - (1-D251/(E$8/2))*SIN(ACOS(1-D251/(E$8/2))))</f>
        <v>23.479125498658824</v>
      </c>
      <c r="F251" s="136">
        <f>(PI()*E$12*D251^2*(1-(D251/(1.5*E$8))))</f>
        <v>2.4110879813236679</v>
      </c>
      <c r="G251" s="57">
        <f t="shared" si="45"/>
        <v>25.890213479982492</v>
      </c>
      <c r="H251" s="117">
        <f t="shared" si="46"/>
        <v>25890.213479982493</v>
      </c>
      <c r="I251" s="115">
        <f t="shared" si="47"/>
        <v>23042.28999718442</v>
      </c>
      <c r="J251" s="118">
        <f t="shared" si="48"/>
        <v>26.159771507200002</v>
      </c>
      <c r="K251" s="102">
        <f t="shared" si="49"/>
        <v>26159.771507200003</v>
      </c>
      <c r="L251" s="103">
        <f t="shared" si="50"/>
        <v>23282.196641408002</v>
      </c>
      <c r="N251" s="167"/>
      <c r="O251" s="45">
        <v>2.2400000000000002</v>
      </c>
      <c r="P251" s="153">
        <f t="shared" si="56"/>
        <v>22.87856</v>
      </c>
      <c r="Q251" s="148">
        <f t="shared" si="51"/>
        <v>22878.560000000001</v>
      </c>
      <c r="R251" s="148">
        <f t="shared" si="52"/>
        <v>20361.918400000002</v>
      </c>
      <c r="S251" s="173"/>
      <c r="T251" s="45">
        <f t="shared" si="57"/>
        <v>2.2399999999999962</v>
      </c>
      <c r="U251" s="46">
        <f t="shared" si="53"/>
        <v>23042.28999718442</v>
      </c>
      <c r="V251" s="164">
        <f t="shared" si="54"/>
        <v>20361.918400000002</v>
      </c>
      <c r="W251" s="47">
        <f t="shared" si="55"/>
        <v>0.88367598890943833</v>
      </c>
      <c r="X251" s="167"/>
      <c r="Y251" s="48"/>
    </row>
    <row r="252" spans="1:25" ht="16.5" thickTop="1" thickBot="1" x14ac:dyDescent="0.3">
      <c r="A252" s="51"/>
      <c r="B252" s="51"/>
      <c r="C252">
        <f t="shared" si="44"/>
        <v>22.339034377845358</v>
      </c>
      <c r="D252" s="45">
        <v>2.25</v>
      </c>
      <c r="E252" s="129">
        <f xml:space="preserve"> E$10*(E$8/2)^2*(ACOS(1-D252/(E$8/2)) - (1-D252/(E$8/2))*SIN(ACOS(1-D252/(E$8/2))))</f>
        <v>23.514773029310902</v>
      </c>
      <c r="F252" s="136">
        <f>(PI()*E$12*D252^2*(1-(D252/(1.5*E$8))))</f>
        <v>2.4122553534784341</v>
      </c>
      <c r="G252" s="57">
        <f t="shared" si="45"/>
        <v>25.927028382789338</v>
      </c>
      <c r="H252" s="117">
        <f t="shared" si="46"/>
        <v>25927.028382789336</v>
      </c>
      <c r="I252" s="115">
        <f t="shared" si="47"/>
        <v>23075.055260682511</v>
      </c>
      <c r="J252" s="118">
        <f t="shared" si="48"/>
        <v>26.217699999999997</v>
      </c>
      <c r="K252" s="102">
        <f t="shared" si="49"/>
        <v>26217.699999999997</v>
      </c>
      <c r="L252" s="103">
        <f t="shared" si="50"/>
        <v>23333.752999999997</v>
      </c>
      <c r="N252" s="167"/>
      <c r="O252" s="45">
        <v>2.25</v>
      </c>
      <c r="P252" s="153">
        <f t="shared" si="56"/>
        <v>22.933125000000004</v>
      </c>
      <c r="Q252" s="148">
        <f t="shared" si="51"/>
        <v>22933.125000000004</v>
      </c>
      <c r="R252" s="148">
        <f t="shared" si="52"/>
        <v>20410.481250000004</v>
      </c>
      <c r="S252" s="173"/>
      <c r="T252" s="45">
        <f t="shared" si="57"/>
        <v>2.249999999999996</v>
      </c>
      <c r="U252" s="46">
        <f t="shared" si="53"/>
        <v>23075.055260682511</v>
      </c>
      <c r="V252" s="164">
        <f t="shared" si="54"/>
        <v>20410.481250000004</v>
      </c>
      <c r="W252" s="47">
        <f t="shared" si="55"/>
        <v>0.88452577987006331</v>
      </c>
      <c r="X252" s="167"/>
      <c r="Y252" s="48"/>
    </row>
    <row r="253" spans="1:25" ht="16.5" thickTop="1" thickBot="1" x14ac:dyDescent="0.3">
      <c r="A253" s="51"/>
      <c r="B253" s="51"/>
      <c r="C253">
        <f t="shared" si="44"/>
        <v>22.368755556879623</v>
      </c>
      <c r="D253" s="45">
        <v>2.2599999999999998</v>
      </c>
      <c r="E253" s="129">
        <f xml:space="preserve"> E$10*(E$8/2)^2*(ACOS(1-D253/(E$8/2)) - (1-D253/(E$8/2))*SIN(ACOS(1-D253/(E$8/2))))</f>
        <v>23.546058480925918</v>
      </c>
      <c r="F253" s="136">
        <f>(PI()*E$12*D253^2*(1-(D253/(1.5*E$8))))</f>
        <v>2.4131552112461905</v>
      </c>
      <c r="G253" s="57">
        <f t="shared" si="45"/>
        <v>25.95921369217211</v>
      </c>
      <c r="H253" s="117">
        <f t="shared" si="46"/>
        <v>25959.21369217211</v>
      </c>
      <c r="I253" s="115">
        <f t="shared" si="47"/>
        <v>23103.70018603318</v>
      </c>
      <c r="J253" s="118">
        <f t="shared" si="48"/>
        <v>26.273946412800001</v>
      </c>
      <c r="K253" s="102">
        <f t="shared" si="49"/>
        <v>26273.9464128</v>
      </c>
      <c r="L253" s="103">
        <f t="shared" si="50"/>
        <v>23383.812307392</v>
      </c>
      <c r="N253" s="167"/>
      <c r="O253" s="45">
        <v>2.2599999999999998</v>
      </c>
      <c r="P253" s="153">
        <f t="shared" si="56"/>
        <v>22.986355999999997</v>
      </c>
      <c r="Q253" s="148">
        <f t="shared" si="51"/>
        <v>22986.355999999996</v>
      </c>
      <c r="R253" s="148">
        <f t="shared" si="52"/>
        <v>20457.856839999997</v>
      </c>
      <c r="S253" s="173"/>
      <c r="T253" s="45">
        <f t="shared" si="57"/>
        <v>2.2599999999999958</v>
      </c>
      <c r="U253" s="46">
        <f t="shared" si="53"/>
        <v>23103.70018603318</v>
      </c>
      <c r="V253" s="164">
        <f t="shared" si="54"/>
        <v>20457.856839999997</v>
      </c>
      <c r="W253" s="47">
        <f t="shared" si="55"/>
        <v>0.88547967101682401</v>
      </c>
      <c r="X253" s="167"/>
      <c r="Y253" s="48"/>
    </row>
    <row r="254" spans="1:25" ht="16.5" thickTop="1" thickBot="1" x14ac:dyDescent="0.3">
      <c r="A254" s="51"/>
      <c r="B254" s="51"/>
      <c r="C254">
        <f t="shared" si="44"/>
        <v>22.393597308066092</v>
      </c>
      <c r="D254" s="45">
        <v>2.27</v>
      </c>
      <c r="E254" s="129">
        <f xml:space="preserve"> E$10*(E$8/2)^2*(ACOS(1-D254/(E$8/2)) - (1-D254/(E$8/2))*SIN(ACOS(1-D254/(E$8/2))))</f>
        <v>23.572207692701149</v>
      </c>
      <c r="F254" s="136">
        <f>(PI()*E$12*D254^2*(1-(D254/(1.5*E$8))))</f>
        <v>2.4137851358711777</v>
      </c>
      <c r="G254" s="57">
        <f t="shared" si="45"/>
        <v>25.985992828572325</v>
      </c>
      <c r="H254" s="117">
        <f t="shared" si="46"/>
        <v>25985.992828572325</v>
      </c>
      <c r="I254" s="115">
        <f t="shared" si="47"/>
        <v>23127.53361742937</v>
      </c>
      <c r="J254" s="118">
        <f t="shared" si="48"/>
        <v>26.328495462400003</v>
      </c>
      <c r="K254" s="102">
        <f t="shared" si="49"/>
        <v>26328.495462400002</v>
      </c>
      <c r="L254" s="103">
        <f t="shared" si="50"/>
        <v>23432.360961536004</v>
      </c>
      <c r="N254" s="167"/>
      <c r="O254" s="45">
        <v>2.27</v>
      </c>
      <c r="P254" s="153">
        <f t="shared" si="56"/>
        <v>23.038241000000006</v>
      </c>
      <c r="Q254" s="148">
        <f t="shared" si="51"/>
        <v>23038.241000000005</v>
      </c>
      <c r="R254" s="148">
        <f t="shared" si="52"/>
        <v>20504.034490000005</v>
      </c>
      <c r="S254" s="173"/>
      <c r="T254" s="68">
        <f t="shared" si="57"/>
        <v>2.2699999999999956</v>
      </c>
      <c r="U254" s="46">
        <f t="shared" si="53"/>
        <v>23127.53361742937</v>
      </c>
      <c r="V254" s="164">
        <f t="shared" si="54"/>
        <v>20504.034490000005</v>
      </c>
      <c r="W254" s="47">
        <f t="shared" si="55"/>
        <v>0.88656381736043643</v>
      </c>
      <c r="X254" s="167"/>
      <c r="Y254" s="69"/>
    </row>
    <row r="255" spans="1:25" ht="16.5" thickTop="1" thickBot="1" x14ac:dyDescent="0.3">
      <c r="A255" s="51"/>
      <c r="B255" s="51"/>
      <c r="C255">
        <f t="shared" si="44"/>
        <v>22.412232432391587</v>
      </c>
      <c r="D255" s="45">
        <v>2.2799999999999998</v>
      </c>
      <c r="E255" s="129">
        <f xml:space="preserve"> E$10*(E$8/2)^2*(ACOS(1-D255/(E$8/2)) - (1-D255/(E$8/2))*SIN(ACOS(1-D255/(E$8/2))))</f>
        <v>23.591823613043776</v>
      </c>
      <c r="F255" s="136">
        <f>(PI()*E$12*D255^2*(1-(D255/(1.5*E$8))))</f>
        <v>2.4141427085976366</v>
      </c>
      <c r="G255" s="57">
        <f t="shared" si="45"/>
        <v>26.005966321641413</v>
      </c>
      <c r="H255" s="117">
        <f t="shared" si="46"/>
        <v>26005.966321641412</v>
      </c>
      <c r="I255" s="115">
        <f t="shared" si="47"/>
        <v>23145.310026260857</v>
      </c>
      <c r="J255" s="118">
        <f t="shared" si="48"/>
        <v>26.381331865600007</v>
      </c>
      <c r="K255" s="102">
        <f t="shared" si="49"/>
        <v>26381.331865600008</v>
      </c>
      <c r="L255" s="103">
        <f t="shared" si="50"/>
        <v>23479.385360384007</v>
      </c>
      <c r="N255" s="167"/>
      <c r="O255" s="45">
        <v>2.2799999999999998</v>
      </c>
      <c r="P255" s="153">
        <f t="shared" si="56"/>
        <v>23.088768000000002</v>
      </c>
      <c r="Q255" s="148">
        <f t="shared" si="51"/>
        <v>23088.768</v>
      </c>
      <c r="R255" s="148">
        <f t="shared" si="52"/>
        <v>20549.003520000002</v>
      </c>
      <c r="S255" s="173"/>
      <c r="T255" s="45">
        <f t="shared" si="57"/>
        <v>2.2799999999999954</v>
      </c>
      <c r="U255" s="46">
        <f t="shared" si="53"/>
        <v>23145.310026260857</v>
      </c>
      <c r="V255" s="164">
        <f t="shared" si="54"/>
        <v>20549.003520000002</v>
      </c>
      <c r="W255" s="47">
        <f t="shared" si="55"/>
        <v>0.8878258056031626</v>
      </c>
      <c r="X255" s="167"/>
      <c r="Y255" s="48"/>
    </row>
    <row r="256" spans="1:25" ht="16.5" thickTop="1" thickBot="1" x14ac:dyDescent="0.3">
      <c r="A256" s="51"/>
      <c r="B256" s="51"/>
      <c r="C256" t="e">
        <f t="shared" si="44"/>
        <v>#NUM!</v>
      </c>
      <c r="D256" s="45">
        <v>2.29</v>
      </c>
      <c r="E256" s="129" t="e">
        <f xml:space="preserve"> E$10*(E$8/2)^2*(ACOS(1-D256/(E$8/2)) - (1-D256/(E$8/2))*SIN(ACOS(1-D256/(E$8/2))))</f>
        <v>#NUM!</v>
      </c>
      <c r="F256" s="136">
        <f>(PI()*E$12*D256^2*(1-(D256/(1.5*E$8))))</f>
        <v>2.4142255106698065</v>
      </c>
      <c r="G256" s="57" t="e">
        <f t="shared" si="45"/>
        <v>#NUM!</v>
      </c>
      <c r="H256" s="117" t="e">
        <f t="shared" si="46"/>
        <v>#NUM!</v>
      </c>
      <c r="I256" s="115" t="e">
        <f t="shared" si="47"/>
        <v>#NUM!</v>
      </c>
      <c r="J256" s="118">
        <f t="shared" si="48"/>
        <v>26.432440339200003</v>
      </c>
      <c r="K256" s="102">
        <f t="shared" si="49"/>
        <v>26432.440339200002</v>
      </c>
      <c r="L256" s="103">
        <f t="shared" si="50"/>
        <v>23524.871901888004</v>
      </c>
      <c r="N256" s="167"/>
      <c r="O256" s="45">
        <v>2.29</v>
      </c>
      <c r="P256" s="153">
        <f t="shared" si="56"/>
        <v>23.137925000000003</v>
      </c>
      <c r="Q256" s="148">
        <f t="shared" si="51"/>
        <v>23137.925000000003</v>
      </c>
      <c r="R256" s="148">
        <f t="shared" si="52"/>
        <v>20592.753250000002</v>
      </c>
      <c r="S256" s="173"/>
      <c r="T256" s="45">
        <f t="shared" si="57"/>
        <v>2.2899999999999952</v>
      </c>
      <c r="U256" s="46" t="e">
        <f t="shared" si="53"/>
        <v>#NUM!</v>
      </c>
      <c r="V256" s="164">
        <f t="shared" si="54"/>
        <v>20592.753250000002</v>
      </c>
      <c r="W256" s="47" t="e">
        <f t="shared" si="55"/>
        <v>#NUM!</v>
      </c>
      <c r="X256" s="167"/>
      <c r="Y256" s="48"/>
    </row>
    <row r="257" spans="1:25" ht="15.75" thickTop="1" x14ac:dyDescent="0.25">
      <c r="A257" s="51"/>
      <c r="B257" s="51"/>
      <c r="C257" t="e">
        <f t="shared" si="44"/>
        <v>#NUM!</v>
      </c>
      <c r="D257" s="45">
        <v>2.2999999999999998</v>
      </c>
      <c r="E257" s="129" t="e">
        <f xml:space="preserve"> E$10*(E$8/2)^2*(ACOS(1-D257/(E$8/2)) - (1-D257/(E$8/2))*SIN(ACOS(1-D257/(E$8/2))))</f>
        <v>#NUM!</v>
      </c>
      <c r="F257" s="136">
        <f>(PI()*E$12*D257^2*(1-(D257/(1.5*E$8))))</f>
        <v>2.4140311233319278</v>
      </c>
      <c r="G257" s="57" t="e">
        <f t="shared" si="45"/>
        <v>#NUM!</v>
      </c>
      <c r="H257" s="117" t="e">
        <f t="shared" si="46"/>
        <v>#NUM!</v>
      </c>
      <c r="I257" s="115" t="e">
        <f t="shared" si="47"/>
        <v>#NUM!</v>
      </c>
      <c r="J257" s="118">
        <f t="shared" si="48"/>
        <v>26.481805600000005</v>
      </c>
      <c r="K257" s="102">
        <f t="shared" si="49"/>
        <v>26481.805600000003</v>
      </c>
      <c r="L257" s="103">
        <f t="shared" si="50"/>
        <v>23568.806984000003</v>
      </c>
      <c r="N257" s="167"/>
      <c r="O257" s="45">
        <v>2.2999999999999998</v>
      </c>
      <c r="P257" s="153">
        <f t="shared" si="56"/>
        <v>23.185700000000004</v>
      </c>
      <c r="Q257" s="152">
        <f t="shared" si="51"/>
        <v>23185.700000000004</v>
      </c>
      <c r="R257" s="148">
        <f t="shared" si="52"/>
        <v>20635.273000000005</v>
      </c>
      <c r="S257" s="173"/>
      <c r="T257" s="55">
        <f t="shared" si="57"/>
        <v>2.2999999999999949</v>
      </c>
      <c r="U257" s="46" t="e">
        <f t="shared" si="53"/>
        <v>#NUM!</v>
      </c>
      <c r="V257" s="163">
        <f t="shared" si="54"/>
        <v>20635.273000000005</v>
      </c>
      <c r="W257" s="47" t="e">
        <f t="shared" si="55"/>
        <v>#NUM!</v>
      </c>
      <c r="X257" s="167"/>
      <c r="Y257" s="48"/>
    </row>
    <row r="258" spans="1:25" ht="16.5" hidden="1" thickTop="1" thickBot="1" x14ac:dyDescent="0.3">
      <c r="A258" s="51"/>
      <c r="B258" s="51"/>
      <c r="C258" t="e">
        <f t="shared" si="44"/>
        <v>#NUM!</v>
      </c>
      <c r="D258" s="45">
        <v>2.31</v>
      </c>
      <c r="E258" s="129" t="e">
        <f xml:space="preserve"> E$10*(E$8/2)^2*(ACOS(1-D258/(E$8/2)) - (1-D258/(E$8/2))*SIN(ACOS(1-D258/(E$8/2))))</f>
        <v>#NUM!</v>
      </c>
      <c r="F258" s="136">
        <f>(PI()*E$12*D258^2*(1-(D258/(1.5*E$8))))</f>
        <v>2.4135571278282408</v>
      </c>
      <c r="G258" s="57" t="e">
        <f t="shared" si="45"/>
        <v>#NUM!</v>
      </c>
      <c r="H258" s="117" t="e">
        <f t="shared" si="46"/>
        <v>#NUM!</v>
      </c>
      <c r="I258" s="115" t="e">
        <f t="shared" si="47"/>
        <v>#NUM!</v>
      </c>
      <c r="J258" s="118">
        <f t="shared" si="48"/>
        <v>26.529412364800002</v>
      </c>
      <c r="K258" s="102">
        <f t="shared" si="49"/>
        <v>26529.412364800002</v>
      </c>
      <c r="L258" s="103">
        <f t="shared" si="50"/>
        <v>23611.177004672001</v>
      </c>
      <c r="N258" s="167"/>
      <c r="O258" s="45">
        <v>2.31</v>
      </c>
      <c r="P258" s="153">
        <f t="shared" si="56"/>
        <v>23.232081000000001</v>
      </c>
      <c r="Q258" s="148">
        <f t="shared" si="51"/>
        <v>23232.081000000002</v>
      </c>
      <c r="R258" s="148">
        <f t="shared" si="52"/>
        <v>20676.552090000001</v>
      </c>
      <c r="S258" s="173"/>
      <c r="T258" s="45">
        <f t="shared" si="57"/>
        <v>2.3099999999999947</v>
      </c>
      <c r="U258" s="46" t="e">
        <f t="shared" si="53"/>
        <v>#NUM!</v>
      </c>
      <c r="V258" s="164">
        <f t="shared" si="54"/>
        <v>20676.552090000001</v>
      </c>
      <c r="W258" s="47" t="e">
        <f t="shared" si="55"/>
        <v>#NUM!</v>
      </c>
      <c r="X258" s="167"/>
      <c r="Y258" s="48"/>
    </row>
    <row r="259" spans="1:25" ht="16.5" hidden="1" thickTop="1" thickBot="1" x14ac:dyDescent="0.3">
      <c r="A259" s="51"/>
      <c r="B259" s="51"/>
      <c r="C259" t="e">
        <f t="shared" si="44"/>
        <v>#NUM!</v>
      </c>
      <c r="D259" s="45">
        <v>2.3199999999999998</v>
      </c>
      <c r="E259" s="129" t="e">
        <f xml:space="preserve"> E$10*(E$8/2)^2*(ACOS(1-D259/(E$8/2)) - (1-D259/(E$8/2))*SIN(ACOS(1-D259/(E$8/2))))</f>
        <v>#NUM!</v>
      </c>
      <c r="F259" s="136">
        <f>(PI()*E$12*D259^2*(1-(D259/(1.5*E$8))))</f>
        <v>2.4128011054029876</v>
      </c>
      <c r="G259" s="57" t="e">
        <f t="shared" si="45"/>
        <v>#NUM!</v>
      </c>
      <c r="H259" s="117" t="e">
        <f t="shared" si="46"/>
        <v>#NUM!</v>
      </c>
      <c r="I259" s="115" t="e">
        <f t="shared" si="47"/>
        <v>#NUM!</v>
      </c>
      <c r="J259" s="118">
        <f t="shared" si="48"/>
        <v>26.575245350400003</v>
      </c>
      <c r="K259" s="102">
        <f t="shared" si="49"/>
        <v>26575.245350400004</v>
      </c>
      <c r="L259" s="103">
        <f t="shared" si="50"/>
        <v>23651.968361856005</v>
      </c>
      <c r="N259" s="167"/>
      <c r="O259" s="45">
        <v>2.3199999999999998</v>
      </c>
      <c r="P259" s="153">
        <f t="shared" si="56"/>
        <v>23.277056000000002</v>
      </c>
      <c r="Q259" s="152">
        <f t="shared" si="51"/>
        <v>23277.056</v>
      </c>
      <c r="R259" s="148">
        <f t="shared" si="52"/>
        <v>20716.579840000002</v>
      </c>
      <c r="S259" s="173"/>
      <c r="T259" s="55">
        <f t="shared" si="57"/>
        <v>2.3199999999999945</v>
      </c>
      <c r="U259" s="46" t="e">
        <f t="shared" si="53"/>
        <v>#NUM!</v>
      </c>
      <c r="V259" s="163">
        <f t="shared" si="54"/>
        <v>20716.579840000002</v>
      </c>
      <c r="W259" s="47" t="e">
        <f t="shared" si="55"/>
        <v>#NUM!</v>
      </c>
      <c r="X259" s="167"/>
      <c r="Y259" s="48"/>
    </row>
    <row r="260" spans="1:25" ht="16.5" hidden="1" thickTop="1" thickBot="1" x14ac:dyDescent="0.3">
      <c r="A260" s="173"/>
      <c r="B260" s="173"/>
      <c r="C260" t="e">
        <f t="shared" si="44"/>
        <v>#NUM!</v>
      </c>
      <c r="D260" s="45">
        <v>2.33</v>
      </c>
      <c r="E260" s="129" t="e">
        <f xml:space="preserve"> E$10*(E$8/2)^2*(ACOS(1-D260/(E$8/2)) - (1-D260/(E$8/2))*SIN(ACOS(1-D260/(E$8/2))))</f>
        <v>#NUM!</v>
      </c>
      <c r="F260" s="136">
        <f>(PI()*E$12*D260^2*(1-(D260/(1.5*E$8))))</f>
        <v>2.4117606373004077</v>
      </c>
      <c r="G260" s="57" t="e">
        <f t="shared" si="45"/>
        <v>#NUM!</v>
      </c>
      <c r="H260" s="117" t="e">
        <f t="shared" si="46"/>
        <v>#NUM!</v>
      </c>
      <c r="I260" s="115" t="e">
        <f t="shared" si="47"/>
        <v>#NUM!</v>
      </c>
      <c r="J260" s="118">
        <f t="shared" si="48"/>
        <v>26.619289273600007</v>
      </c>
      <c r="K260" s="102">
        <f t="shared" si="49"/>
        <v>26619.289273600007</v>
      </c>
      <c r="L260" s="103">
        <f t="shared" si="50"/>
        <v>23691.167453504007</v>
      </c>
      <c r="N260" s="173"/>
      <c r="O260" s="45">
        <v>2.33</v>
      </c>
      <c r="P260" s="153">
        <f t="shared" si="56"/>
        <v>23.320613000000002</v>
      </c>
      <c r="Q260" s="152">
        <f t="shared" si="51"/>
        <v>23320.613000000001</v>
      </c>
      <c r="R260" s="148">
        <f t="shared" si="52"/>
        <v>20755.345570000001</v>
      </c>
      <c r="S260" s="173"/>
      <c r="T260" s="55">
        <f t="shared" si="57"/>
        <v>2.3299999999999943</v>
      </c>
      <c r="U260" s="46" t="e">
        <f t="shared" si="53"/>
        <v>#NUM!</v>
      </c>
      <c r="V260" s="163">
        <f t="shared" si="54"/>
        <v>20755.345570000001</v>
      </c>
      <c r="W260" s="47" t="e">
        <f t="shared" si="55"/>
        <v>#NUM!</v>
      </c>
      <c r="X260" s="173"/>
      <c r="Y260" s="171"/>
    </row>
    <row r="261" spans="1:25" ht="16.5" hidden="1" thickTop="1" thickBot="1" x14ac:dyDescent="0.3">
      <c r="A261" s="1"/>
      <c r="B261" s="1"/>
      <c r="C261" t="e">
        <f t="shared" si="44"/>
        <v>#NUM!</v>
      </c>
      <c r="D261" s="45">
        <v>2.34</v>
      </c>
      <c r="E261" s="129" t="e">
        <f xml:space="preserve"> E$10*(E$8/2)^2*(ACOS(1-D261/(E$8/2)) - (1-D261/(E$8/2))*SIN(ACOS(1-D261/(E$8/2))))</f>
        <v>#NUM!</v>
      </c>
      <c r="F261" s="136">
        <f>(PI()*E$12*D261^2*(1-(D261/(1.5*E$8))))</f>
        <v>2.4104333047647408</v>
      </c>
      <c r="G261" s="57" t="e">
        <f t="shared" si="45"/>
        <v>#NUM!</v>
      </c>
      <c r="H261" s="117" t="e">
        <f t="shared" si="46"/>
        <v>#NUM!</v>
      </c>
      <c r="I261" s="115" t="e">
        <f t="shared" si="47"/>
        <v>#NUM!</v>
      </c>
      <c r="J261" s="118">
        <f t="shared" si="48"/>
        <v>26.6615288512</v>
      </c>
      <c r="K261" s="102">
        <f t="shared" si="49"/>
        <v>26661.528851200001</v>
      </c>
      <c r="L261" s="103">
        <f t="shared" si="50"/>
        <v>23728.760677568</v>
      </c>
      <c r="N261" s="1"/>
      <c r="O261" s="45">
        <v>2.34</v>
      </c>
      <c r="P261" s="153">
        <f t="shared" si="56"/>
        <v>23.362739999999995</v>
      </c>
      <c r="Q261" s="152">
        <f t="shared" si="51"/>
        <v>23362.739999999994</v>
      </c>
      <c r="R261" s="148">
        <f t="shared" si="52"/>
        <v>20792.838599999995</v>
      </c>
      <c r="S261" s="1"/>
      <c r="T261" s="55">
        <f t="shared" si="57"/>
        <v>2.3399999999999941</v>
      </c>
      <c r="U261" s="46" t="e">
        <f t="shared" si="53"/>
        <v>#NUM!</v>
      </c>
      <c r="V261" s="163">
        <f t="shared" si="54"/>
        <v>20792.838599999995</v>
      </c>
      <c r="W261" s="47" t="e">
        <f t="shared" si="55"/>
        <v>#NUM!</v>
      </c>
      <c r="X261" s="1"/>
      <c r="Y261" s="2"/>
    </row>
    <row r="262" spans="1:25" ht="16.5" hidden="1" thickTop="1" thickBot="1" x14ac:dyDescent="0.3">
      <c r="A262" s="1"/>
      <c r="B262" s="1"/>
      <c r="C262" t="e">
        <f t="shared" si="44"/>
        <v>#NUM!</v>
      </c>
      <c r="D262" s="45">
        <v>2.35</v>
      </c>
      <c r="E262" s="129" t="e">
        <f xml:space="preserve"> E$10*(E$8/2)^2*(ACOS(1-D262/(E$8/2)) - (1-D262/(E$8/2))*SIN(ACOS(1-D262/(E$8/2))))</f>
        <v>#NUM!</v>
      </c>
      <c r="F262" s="136">
        <f>(PI()*E$12*D262^2*(1-(D262/(1.5*E$8))))</f>
        <v>2.4088166890402283</v>
      </c>
      <c r="G262" s="57" t="e">
        <f t="shared" si="45"/>
        <v>#NUM!</v>
      </c>
      <c r="H262" s="117" t="e">
        <f t="shared" si="46"/>
        <v>#NUM!</v>
      </c>
      <c r="I262" s="115" t="e">
        <f t="shared" si="47"/>
        <v>#NUM!</v>
      </c>
      <c r="J262" s="118">
        <f t="shared" si="48"/>
        <v>26.7019488</v>
      </c>
      <c r="K262" s="102">
        <f t="shared" si="49"/>
        <v>26701.948800000002</v>
      </c>
      <c r="L262" s="103">
        <f t="shared" si="50"/>
        <v>23764.734432000001</v>
      </c>
      <c r="N262" s="1"/>
      <c r="O262" s="45">
        <v>2.35</v>
      </c>
      <c r="P262" s="153">
        <f t="shared" si="56"/>
        <v>23.403424999999999</v>
      </c>
      <c r="Q262" s="152">
        <f t="shared" si="51"/>
        <v>23403.424999999999</v>
      </c>
      <c r="R262" s="148">
        <f t="shared" si="52"/>
        <v>20829.04825</v>
      </c>
      <c r="S262" s="1"/>
      <c r="T262" s="55">
        <f t="shared" si="57"/>
        <v>2.3499999999999939</v>
      </c>
      <c r="U262" s="46" t="e">
        <f t="shared" si="53"/>
        <v>#NUM!</v>
      </c>
      <c r="V262" s="163">
        <f t="shared" si="54"/>
        <v>20829.04825</v>
      </c>
      <c r="W262" s="47" t="e">
        <f t="shared" si="55"/>
        <v>#NUM!</v>
      </c>
      <c r="X262" s="1"/>
      <c r="Y262" s="2"/>
    </row>
    <row r="263" spans="1:25" ht="16.5" hidden="1" thickTop="1" thickBot="1" x14ac:dyDescent="0.3">
      <c r="A263" s="1"/>
      <c r="B263" s="1"/>
      <c r="C263" t="e">
        <f t="shared" si="44"/>
        <v>#NUM!</v>
      </c>
      <c r="D263" s="45">
        <v>2.36</v>
      </c>
      <c r="E263" s="129" t="e">
        <f xml:space="preserve"> E$10*(E$8/2)^2*(ACOS(1-D263/(E$8/2)) - (1-D263/(E$8/2))*SIN(ACOS(1-D263/(E$8/2))))</f>
        <v>#NUM!</v>
      </c>
      <c r="F263" s="136">
        <f>(PI()*E$12*D263^2*(1-(D263/(1.5*E$8))))</f>
        <v>2.4069083713711099</v>
      </c>
      <c r="G263" s="57" t="e">
        <f t="shared" si="45"/>
        <v>#NUM!</v>
      </c>
      <c r="H263" s="117" t="e">
        <f t="shared" si="46"/>
        <v>#NUM!</v>
      </c>
      <c r="I263" s="115" t="e">
        <f t="shared" si="47"/>
        <v>#NUM!</v>
      </c>
      <c r="J263" s="118">
        <f t="shared" si="48"/>
        <v>26.740533836800001</v>
      </c>
      <c r="K263" s="102">
        <f t="shared" si="49"/>
        <v>26740.533836800001</v>
      </c>
      <c r="L263" s="103">
        <f t="shared" si="50"/>
        <v>23799.075114752002</v>
      </c>
      <c r="N263" s="1"/>
      <c r="O263" s="45">
        <v>2.36</v>
      </c>
      <c r="P263" s="153">
        <f t="shared" si="56"/>
        <v>23.442655999999996</v>
      </c>
      <c r="Q263" s="152">
        <f t="shared" si="51"/>
        <v>23442.655999999995</v>
      </c>
      <c r="R263" s="148">
        <f t="shared" si="52"/>
        <v>20863.963839999997</v>
      </c>
      <c r="S263" s="1"/>
      <c r="T263" s="55">
        <f t="shared" si="57"/>
        <v>2.3599999999999937</v>
      </c>
      <c r="U263" s="46" t="e">
        <f t="shared" si="53"/>
        <v>#NUM!</v>
      </c>
      <c r="V263" s="163">
        <f t="shared" si="54"/>
        <v>20863.963839999997</v>
      </c>
      <c r="W263" s="47" t="e">
        <f t="shared" si="55"/>
        <v>#NUM!</v>
      </c>
      <c r="X263" s="1"/>
      <c r="Y263" s="2"/>
    </row>
    <row r="264" spans="1:25" ht="16.5" hidden="1" thickTop="1" thickBot="1" x14ac:dyDescent="0.3">
      <c r="A264" s="1"/>
      <c r="B264" s="1"/>
      <c r="C264" t="e">
        <f t="shared" si="44"/>
        <v>#NUM!</v>
      </c>
      <c r="D264" s="45">
        <v>2.37</v>
      </c>
      <c r="E264" s="129" t="e">
        <f xml:space="preserve"> E$10*(E$8/2)^2*(ACOS(1-D264/(E$8/2)) - (1-D264/(E$8/2))*SIN(ACOS(1-D264/(E$8/2))))</f>
        <v>#NUM!</v>
      </c>
      <c r="F264" s="136">
        <f>(PI()*E$12*D264^2*(1-(D264/(1.5*E$8))))</f>
        <v>2.4047059330016256</v>
      </c>
      <c r="G264" s="57" t="e">
        <f t="shared" si="45"/>
        <v>#NUM!</v>
      </c>
      <c r="H264" s="117" t="e">
        <f t="shared" si="46"/>
        <v>#NUM!</v>
      </c>
      <c r="I264" s="115" t="e">
        <f t="shared" si="47"/>
        <v>#NUM!</v>
      </c>
      <c r="J264" s="118">
        <f t="shared" si="48"/>
        <v>26.777268678400006</v>
      </c>
      <c r="K264" s="102">
        <f t="shared" si="49"/>
        <v>26777.268678400007</v>
      </c>
      <c r="L264" s="103">
        <f t="shared" si="50"/>
        <v>23831.769123776008</v>
      </c>
      <c r="N264" s="1"/>
      <c r="O264" s="45">
        <v>2.37</v>
      </c>
      <c r="P264" s="153">
        <f t="shared" si="56"/>
        <v>23.480421</v>
      </c>
      <c r="Q264" s="152">
        <f t="shared" si="51"/>
        <v>23480.420999999998</v>
      </c>
      <c r="R264" s="148">
        <f t="shared" si="52"/>
        <v>20897.574689999998</v>
      </c>
      <c r="S264" s="1"/>
      <c r="T264" s="55">
        <f t="shared" si="57"/>
        <v>2.3699999999999934</v>
      </c>
      <c r="U264" s="46" t="e">
        <f t="shared" si="53"/>
        <v>#NUM!</v>
      </c>
      <c r="V264" s="163">
        <f t="shared" si="54"/>
        <v>20897.574689999998</v>
      </c>
      <c r="W264" s="47" t="e">
        <f t="shared" si="55"/>
        <v>#NUM!</v>
      </c>
      <c r="X264" s="1"/>
      <c r="Y264" s="2"/>
    </row>
    <row r="265" spans="1:25" ht="16.5" hidden="1" thickTop="1" thickBot="1" x14ac:dyDescent="0.3">
      <c r="A265" s="1"/>
      <c r="B265" s="1"/>
      <c r="C265" t="e">
        <f t="shared" si="44"/>
        <v>#NUM!</v>
      </c>
      <c r="D265" s="45">
        <v>2.38</v>
      </c>
      <c r="E265" s="129" t="e">
        <f xml:space="preserve"> E$10*(E$8/2)^2*(ACOS(1-D265/(E$8/2)) - (1-D265/(E$8/2))*SIN(ACOS(1-D265/(E$8/2))))</f>
        <v>#NUM!</v>
      </c>
      <c r="F265" s="136">
        <f>(PI()*E$12*D265^2*(1-(D265/(1.5*E$8))))</f>
        <v>2.402206955176017</v>
      </c>
      <c r="G265" s="57" t="e">
        <f t="shared" si="45"/>
        <v>#NUM!</v>
      </c>
      <c r="H265" s="117" t="e">
        <f t="shared" si="46"/>
        <v>#NUM!</v>
      </c>
      <c r="I265" s="115" t="e">
        <f t="shared" si="47"/>
        <v>#NUM!</v>
      </c>
      <c r="J265" s="118">
        <f t="shared" si="48"/>
        <v>26.812138041600004</v>
      </c>
      <c r="K265" s="102">
        <f t="shared" si="49"/>
        <v>26812.138041600003</v>
      </c>
      <c r="L265" s="103">
        <f t="shared" si="50"/>
        <v>23862.802857024002</v>
      </c>
      <c r="N265" s="1"/>
      <c r="O265" s="45">
        <v>2.38</v>
      </c>
      <c r="P265" s="153">
        <f t="shared" si="56"/>
        <v>23.516708000000001</v>
      </c>
      <c r="Q265" s="152">
        <f t="shared" si="51"/>
        <v>23516.708000000002</v>
      </c>
      <c r="R265" s="148">
        <f t="shared" si="52"/>
        <v>20929.870120000003</v>
      </c>
      <c r="S265" s="1"/>
      <c r="T265" s="55">
        <f t="shared" si="57"/>
        <v>2.3799999999999932</v>
      </c>
      <c r="U265" s="46" t="e">
        <f t="shared" si="53"/>
        <v>#NUM!</v>
      </c>
      <c r="V265" s="163">
        <f t="shared" si="54"/>
        <v>20929.870120000003</v>
      </c>
      <c r="W265" s="47" t="e">
        <f t="shared" si="55"/>
        <v>#NUM!</v>
      </c>
      <c r="X265" s="1"/>
      <c r="Y265" s="2"/>
    </row>
    <row r="266" spans="1:25" ht="16.5" hidden="1" thickTop="1" thickBot="1" x14ac:dyDescent="0.3">
      <c r="A266" s="1"/>
      <c r="B266" s="1"/>
      <c r="C266" t="e">
        <f t="shared" si="44"/>
        <v>#NUM!</v>
      </c>
      <c r="D266" s="45">
        <v>2.39</v>
      </c>
      <c r="E266" s="129" t="e">
        <f xml:space="preserve"> E$10*(E$8/2)^2*(ACOS(1-D266/(E$8/2)) - (1-D266/(E$8/2))*SIN(ACOS(1-D266/(E$8/2))))</f>
        <v>#NUM!</v>
      </c>
      <c r="F266" s="136">
        <f>(PI()*E$12*D266^2*(1-(D266/(1.5*E$8))))</f>
        <v>2.3994090191385244</v>
      </c>
      <c r="G266" s="57" t="e">
        <f t="shared" si="45"/>
        <v>#NUM!</v>
      </c>
      <c r="H266" s="117" t="e">
        <f t="shared" si="46"/>
        <v>#NUM!</v>
      </c>
      <c r="I266" s="115" t="e">
        <f t="shared" si="47"/>
        <v>#NUM!</v>
      </c>
      <c r="J266" s="118">
        <f t="shared" si="48"/>
        <v>26.845126643200008</v>
      </c>
      <c r="K266" s="102">
        <f t="shared" si="49"/>
        <v>26845.126643200008</v>
      </c>
      <c r="L266" s="103">
        <f t="shared" si="50"/>
        <v>23892.162712448007</v>
      </c>
      <c r="N266" s="1"/>
      <c r="O266" s="45">
        <v>2.39</v>
      </c>
      <c r="P266" s="153">
        <f t="shared" si="56"/>
        <v>23.551504999999999</v>
      </c>
      <c r="Q266" s="152">
        <f t="shared" si="51"/>
        <v>23551.504999999997</v>
      </c>
      <c r="R266" s="148">
        <f t="shared" si="52"/>
        <v>20960.839449999999</v>
      </c>
      <c r="S266" s="1"/>
      <c r="T266" s="55">
        <f t="shared" si="57"/>
        <v>2.389999999999993</v>
      </c>
      <c r="U266" s="46" t="e">
        <f t="shared" si="53"/>
        <v>#NUM!</v>
      </c>
      <c r="V266" s="163">
        <f t="shared" si="54"/>
        <v>20960.839449999999</v>
      </c>
      <c r="W266" s="47" t="e">
        <f t="shared" si="55"/>
        <v>#NUM!</v>
      </c>
      <c r="X266" s="1"/>
      <c r="Y266" s="2"/>
    </row>
    <row r="267" spans="1:25" ht="16.5" hidden="1" thickTop="1" thickBot="1" x14ac:dyDescent="0.3">
      <c r="A267" s="1"/>
      <c r="B267" s="1"/>
      <c r="C267" t="e">
        <f t="shared" si="44"/>
        <v>#NUM!</v>
      </c>
      <c r="D267" s="45">
        <v>2.4</v>
      </c>
      <c r="E267" s="129" t="e">
        <f xml:space="preserve"> E$10*(E$8/2)^2*(ACOS(1-D267/(E$8/2)) - (1-D267/(E$8/2))*SIN(ACOS(1-D267/(E$8/2))))</f>
        <v>#NUM!</v>
      </c>
      <c r="F267" s="136">
        <f>(PI()*E$12*D267^2*(1-(D267/(1.5*E$8))))</f>
        <v>2.3963097061333878</v>
      </c>
      <c r="G267" s="57" t="e">
        <f t="shared" si="45"/>
        <v>#NUM!</v>
      </c>
      <c r="H267" s="117" t="e">
        <f t="shared" si="46"/>
        <v>#NUM!</v>
      </c>
      <c r="I267" s="115" t="e">
        <f t="shared" si="47"/>
        <v>#NUM!</v>
      </c>
      <c r="J267" s="118">
        <f t="shared" si="48"/>
        <v>26.876219200000005</v>
      </c>
      <c r="K267" s="102">
        <f t="shared" si="49"/>
        <v>26876.219200000003</v>
      </c>
      <c r="L267" s="103">
        <f t="shared" si="50"/>
        <v>23919.835088000003</v>
      </c>
      <c r="N267" s="1"/>
      <c r="O267" s="45">
        <v>2.4</v>
      </c>
      <c r="P267" s="153">
        <f t="shared" si="56"/>
        <v>23.584800000000001</v>
      </c>
      <c r="Q267" s="152">
        <f t="shared" si="51"/>
        <v>23584.800000000003</v>
      </c>
      <c r="R267" s="148">
        <f t="shared" si="52"/>
        <v>20990.472000000002</v>
      </c>
      <c r="S267" s="1"/>
      <c r="T267" s="55">
        <f t="shared" si="57"/>
        <v>2.3999999999999928</v>
      </c>
      <c r="U267" s="46" t="e">
        <f t="shared" si="53"/>
        <v>#NUM!</v>
      </c>
      <c r="V267" s="163">
        <f t="shared" si="54"/>
        <v>20990.472000000002</v>
      </c>
      <c r="W267" s="47" t="e">
        <f t="shared" si="55"/>
        <v>#NUM!</v>
      </c>
      <c r="X267" s="1"/>
      <c r="Y267" s="2"/>
    </row>
    <row r="268" spans="1:25" ht="16.5" hidden="1" thickTop="1" thickBot="1" x14ac:dyDescent="0.3">
      <c r="A268" s="1"/>
      <c r="B268" s="1"/>
      <c r="C268" t="e">
        <f t="shared" si="44"/>
        <v>#NUM!</v>
      </c>
      <c r="D268" s="45">
        <v>2.41</v>
      </c>
      <c r="E268" s="129" t="e">
        <f xml:space="preserve"> E$10*(E$8/2)^2*(ACOS(1-D268/(E$8/2)) - (1-D268/(E$8/2))*SIN(ACOS(1-D268/(E$8/2))))</f>
        <v>#NUM!</v>
      </c>
      <c r="F268" s="136">
        <f>(PI()*E$12*D268^2*(1-(D268/(1.5*E$8))))</f>
        <v>2.3929065974048473</v>
      </c>
      <c r="G268" s="57" t="e">
        <f t="shared" si="45"/>
        <v>#NUM!</v>
      </c>
      <c r="H268" s="117" t="e">
        <f t="shared" si="46"/>
        <v>#NUM!</v>
      </c>
      <c r="I268" s="115" t="e">
        <f t="shared" si="47"/>
        <v>#NUM!</v>
      </c>
      <c r="J268" s="118">
        <f t="shared" si="48"/>
        <v>26.905400428800007</v>
      </c>
      <c r="K268" s="102">
        <f t="shared" si="49"/>
        <v>26905.400428800007</v>
      </c>
      <c r="L268" s="103">
        <f t="shared" si="50"/>
        <v>23945.806381632006</v>
      </c>
      <c r="N268" s="1"/>
      <c r="O268" s="45">
        <v>2.41</v>
      </c>
      <c r="P268" s="153">
        <f t="shared" si="56"/>
        <v>23.616581000000004</v>
      </c>
      <c r="Q268" s="152">
        <f t="shared" si="51"/>
        <v>23616.581000000002</v>
      </c>
      <c r="R268" s="148">
        <f t="shared" si="52"/>
        <v>21018.757090000003</v>
      </c>
      <c r="S268" s="1"/>
      <c r="T268" s="55">
        <f t="shared" si="57"/>
        <v>2.4099999999999926</v>
      </c>
      <c r="U268" s="46" t="e">
        <f t="shared" si="53"/>
        <v>#NUM!</v>
      </c>
      <c r="V268" s="163">
        <f t="shared" si="54"/>
        <v>21018.757090000003</v>
      </c>
      <c r="W268" s="47" t="e">
        <f t="shared" si="55"/>
        <v>#NUM!</v>
      </c>
      <c r="X268" s="1"/>
      <c r="Y268" s="2"/>
    </row>
    <row r="269" spans="1:25" ht="16.5" hidden="1" thickTop="1" thickBot="1" x14ac:dyDescent="0.3">
      <c r="A269" s="1"/>
      <c r="B269" s="1"/>
      <c r="C269" t="e">
        <f t="shared" si="44"/>
        <v>#NUM!</v>
      </c>
      <c r="D269" s="45">
        <v>2.42</v>
      </c>
      <c r="E269" s="129" t="e">
        <f xml:space="preserve"> E$10*(E$8/2)^2*(ACOS(1-D269/(E$8/2)) - (1-D269/(E$8/2))*SIN(ACOS(1-D269/(E$8/2))))</f>
        <v>#NUM!</v>
      </c>
      <c r="F269" s="136">
        <f>(PI()*E$12*D269^2*(1-(D269/(1.5*E$8))))</f>
        <v>2.3891972741971443</v>
      </c>
      <c r="G269" s="57" t="e">
        <f t="shared" si="45"/>
        <v>#NUM!</v>
      </c>
      <c r="H269" s="117" t="e">
        <f t="shared" si="46"/>
        <v>#NUM!</v>
      </c>
      <c r="I269" s="115" t="e">
        <f t="shared" si="47"/>
        <v>#NUM!</v>
      </c>
      <c r="J269" s="118">
        <f t="shared" si="48"/>
        <v>26.932655046400001</v>
      </c>
      <c r="K269" s="102">
        <f t="shared" si="49"/>
        <v>26932.655046399999</v>
      </c>
      <c r="L269" s="103">
        <f t="shared" si="50"/>
        <v>23970.062991295999</v>
      </c>
      <c r="N269" s="1"/>
      <c r="O269" s="45">
        <v>2.42</v>
      </c>
      <c r="P269" s="153">
        <f t="shared" si="56"/>
        <v>23.646836</v>
      </c>
      <c r="Q269" s="152">
        <f t="shared" si="51"/>
        <v>23646.835999999999</v>
      </c>
      <c r="R269" s="148">
        <f t="shared" si="52"/>
        <v>21045.68404</v>
      </c>
      <c r="S269" s="1"/>
      <c r="T269" s="55">
        <f t="shared" si="57"/>
        <v>2.4199999999999924</v>
      </c>
      <c r="U269" s="46" t="e">
        <f t="shared" si="53"/>
        <v>#NUM!</v>
      </c>
      <c r="V269" s="163">
        <f t="shared" si="54"/>
        <v>21045.68404</v>
      </c>
      <c r="W269" s="47" t="e">
        <f t="shared" si="55"/>
        <v>#NUM!</v>
      </c>
      <c r="X269" s="1"/>
      <c r="Y269" s="2"/>
    </row>
    <row r="270" spans="1:25" ht="16.5" hidden="1" thickTop="1" thickBot="1" x14ac:dyDescent="0.3">
      <c r="A270" s="1"/>
      <c r="B270" s="1"/>
      <c r="C270" t="e">
        <f t="shared" si="44"/>
        <v>#NUM!</v>
      </c>
      <c r="D270" s="45">
        <v>2.4300000000000002</v>
      </c>
      <c r="E270" s="129" t="e">
        <f xml:space="preserve"> E$10*(E$8/2)^2*(ACOS(1-D270/(E$8/2)) - (1-D270/(E$8/2))*SIN(ACOS(1-D270/(E$8/2))))</f>
        <v>#NUM!</v>
      </c>
      <c r="F270" s="136">
        <f>(PI()*E$12*D270^2*(1-(D270/(1.5*E$8))))</f>
        <v>2.3851793177545173</v>
      </c>
      <c r="G270" s="57" t="e">
        <f t="shared" si="45"/>
        <v>#NUM!</v>
      </c>
      <c r="H270" s="117" t="e">
        <f t="shared" si="46"/>
        <v>#NUM!</v>
      </c>
      <c r="I270" s="115" t="e">
        <f t="shared" si="47"/>
        <v>#NUM!</v>
      </c>
      <c r="J270" s="118">
        <f t="shared" si="48"/>
        <v>26.9579677696</v>
      </c>
      <c r="K270" s="102">
        <f t="shared" si="49"/>
        <v>26957.9677696</v>
      </c>
      <c r="L270" s="103">
        <f t="shared" si="50"/>
        <v>23992.591314943998</v>
      </c>
      <c r="N270" s="1"/>
      <c r="O270" s="45">
        <v>2.4300000000000002</v>
      </c>
      <c r="P270" s="153">
        <f t="shared" si="56"/>
        <v>23.675553000000001</v>
      </c>
      <c r="Q270" s="152">
        <f t="shared" si="51"/>
        <v>23675.553</v>
      </c>
      <c r="R270" s="148">
        <f t="shared" si="52"/>
        <v>21071.242170000001</v>
      </c>
      <c r="S270" s="1"/>
      <c r="T270" s="55">
        <f t="shared" si="57"/>
        <v>2.4299999999999922</v>
      </c>
      <c r="U270" s="46" t="e">
        <f t="shared" si="53"/>
        <v>#NUM!</v>
      </c>
      <c r="V270" s="163">
        <f t="shared" si="54"/>
        <v>21071.242170000001</v>
      </c>
      <c r="W270" s="47" t="e">
        <f t="shared" si="55"/>
        <v>#NUM!</v>
      </c>
      <c r="X270" s="1"/>
      <c r="Y270" s="2"/>
    </row>
    <row r="271" spans="1:25" ht="16.5" hidden="1" thickTop="1" thickBot="1" x14ac:dyDescent="0.3">
      <c r="A271" s="1"/>
      <c r="B271" s="1"/>
      <c r="C271" t="e">
        <f t="shared" si="44"/>
        <v>#NUM!</v>
      </c>
      <c r="D271" s="45">
        <v>2.44</v>
      </c>
      <c r="E271" s="129" t="e">
        <f xml:space="preserve"> E$10*(E$8/2)^2*(ACOS(1-D271/(E$8/2)) - (1-D271/(E$8/2))*SIN(ACOS(1-D271/(E$8/2))))</f>
        <v>#NUM!</v>
      </c>
      <c r="F271" s="136">
        <f>(PI()*E$12*D271^2*(1-(D271/(1.5*E$8))))</f>
        <v>2.3808503093212088</v>
      </c>
      <c r="G271" s="57" t="e">
        <f t="shared" si="45"/>
        <v>#NUM!</v>
      </c>
      <c r="H271" s="117" t="e">
        <f t="shared" si="46"/>
        <v>#NUM!</v>
      </c>
      <c r="I271" s="115" t="e">
        <f t="shared" si="47"/>
        <v>#NUM!</v>
      </c>
      <c r="J271" s="118">
        <f t="shared" si="48"/>
        <v>26.981323315200004</v>
      </c>
      <c r="K271" s="102">
        <f t="shared" si="49"/>
        <v>26981.323315200003</v>
      </c>
      <c r="L271" s="103">
        <f t="shared" si="50"/>
        <v>24013.377750528001</v>
      </c>
      <c r="N271" s="1"/>
      <c r="O271" s="45">
        <v>2.44</v>
      </c>
      <c r="P271" s="153">
        <f t="shared" si="56"/>
        <v>23.702720000000006</v>
      </c>
      <c r="Q271" s="152">
        <f t="shared" si="51"/>
        <v>23702.720000000005</v>
      </c>
      <c r="R271" s="148">
        <f t="shared" si="52"/>
        <v>21095.420800000004</v>
      </c>
      <c r="S271" s="1"/>
      <c r="T271" s="55">
        <f t="shared" si="57"/>
        <v>2.439999999999992</v>
      </c>
      <c r="U271" s="46" t="e">
        <f t="shared" si="53"/>
        <v>#NUM!</v>
      </c>
      <c r="V271" s="163">
        <f t="shared" si="54"/>
        <v>21095.420800000004</v>
      </c>
      <c r="W271" s="47" t="e">
        <f t="shared" si="55"/>
        <v>#NUM!</v>
      </c>
      <c r="X271" s="1"/>
      <c r="Y271" s="2"/>
    </row>
    <row r="272" spans="1:25" ht="16.5" hidden="1" thickTop="1" thickBot="1" x14ac:dyDescent="0.3">
      <c r="A272" s="1"/>
      <c r="B272" s="1"/>
      <c r="C272" t="e">
        <f t="shared" si="44"/>
        <v>#NUM!</v>
      </c>
      <c r="D272" s="45">
        <v>2.4500000000000002</v>
      </c>
      <c r="E272" s="129" t="e">
        <f xml:space="preserve"> E$10*(E$8/2)^2*(ACOS(1-D272/(E$8/2)) - (1-D272/(E$8/2))*SIN(ACOS(1-D272/(E$8/2))))</f>
        <v>#NUM!</v>
      </c>
      <c r="F272" s="136">
        <f>(PI()*E$12*D272^2*(1-(D272/(1.5*E$8))))</f>
        <v>2.3762078301414586</v>
      </c>
      <c r="G272" s="57" t="e">
        <f t="shared" si="45"/>
        <v>#NUM!</v>
      </c>
      <c r="H272" s="117" t="e">
        <f t="shared" si="46"/>
        <v>#NUM!</v>
      </c>
      <c r="I272" s="115" t="e">
        <f t="shared" si="47"/>
        <v>#NUM!</v>
      </c>
      <c r="J272" s="118">
        <f t="shared" si="48"/>
        <v>27.002706400000005</v>
      </c>
      <c r="K272" s="102">
        <f t="shared" si="49"/>
        <v>27002.706400000003</v>
      </c>
      <c r="L272" s="103">
        <f t="shared" si="50"/>
        <v>24032.408696000002</v>
      </c>
      <c r="N272" s="1"/>
      <c r="O272" s="45">
        <v>2.4500000000000002</v>
      </c>
      <c r="P272" s="153">
        <f t="shared" si="56"/>
        <v>23.728325000000005</v>
      </c>
      <c r="Q272" s="152">
        <f t="shared" si="51"/>
        <v>23728.325000000004</v>
      </c>
      <c r="R272" s="148">
        <f t="shared" si="52"/>
        <v>21118.209250000004</v>
      </c>
      <c r="S272" s="1"/>
      <c r="T272" s="55">
        <f t="shared" si="57"/>
        <v>2.4499999999999917</v>
      </c>
      <c r="U272" s="46" t="e">
        <f t="shared" si="53"/>
        <v>#NUM!</v>
      </c>
      <c r="V272" s="163">
        <f t="shared" si="54"/>
        <v>21118.209250000004</v>
      </c>
      <c r="W272" s="47" t="e">
        <f t="shared" si="55"/>
        <v>#NUM!</v>
      </c>
      <c r="X272" s="1"/>
      <c r="Y272" s="2"/>
    </row>
    <row r="273" spans="1:25" ht="16.5" hidden="1" thickTop="1" thickBot="1" x14ac:dyDescent="0.3">
      <c r="A273" s="1"/>
      <c r="B273" s="1"/>
      <c r="C273" t="e">
        <f t="shared" si="44"/>
        <v>#NUM!</v>
      </c>
      <c r="D273" s="45">
        <v>2.46</v>
      </c>
      <c r="E273" s="129" t="e">
        <f xml:space="preserve"> E$10*(E$8/2)^2*(ACOS(1-D273/(E$8/2)) - (1-D273/(E$8/2))*SIN(ACOS(1-D273/(E$8/2))))</f>
        <v>#NUM!</v>
      </c>
      <c r="F273" s="136">
        <f>(PI()*E$12*D273^2*(1-(D273/(1.5*E$8))))</f>
        <v>2.3712494614595072</v>
      </c>
      <c r="G273" s="57" t="e">
        <f t="shared" si="45"/>
        <v>#NUM!</v>
      </c>
      <c r="H273" s="117" t="e">
        <f t="shared" si="46"/>
        <v>#NUM!</v>
      </c>
      <c r="I273" s="115" t="e">
        <f t="shared" si="47"/>
        <v>#NUM!</v>
      </c>
      <c r="J273" s="118">
        <f t="shared" si="48"/>
        <v>27.0221017408</v>
      </c>
      <c r="K273" s="102">
        <f t="shared" si="49"/>
        <v>27022.101740800001</v>
      </c>
      <c r="L273" s="103">
        <f t="shared" si="50"/>
        <v>24049.670549312003</v>
      </c>
      <c r="N273" s="1"/>
      <c r="O273" s="45">
        <v>2.46</v>
      </c>
      <c r="P273" s="153">
        <f t="shared" si="56"/>
        <v>23.752356000000006</v>
      </c>
      <c r="Q273" s="152">
        <f t="shared" si="51"/>
        <v>23752.356000000007</v>
      </c>
      <c r="R273" s="148">
        <f t="shared" si="52"/>
        <v>21139.596840000006</v>
      </c>
      <c r="S273" s="1"/>
      <c r="T273" s="55">
        <f t="shared" si="57"/>
        <v>2.4599999999999915</v>
      </c>
      <c r="U273" s="46" t="e">
        <f t="shared" si="53"/>
        <v>#NUM!</v>
      </c>
      <c r="V273" s="163">
        <f t="shared" si="54"/>
        <v>21139.596840000006</v>
      </c>
      <c r="W273" s="47" t="e">
        <f t="shared" si="55"/>
        <v>#NUM!</v>
      </c>
      <c r="X273" s="1"/>
      <c r="Y273" s="2"/>
    </row>
    <row r="274" spans="1:25" ht="16.5" hidden="1" thickTop="1" thickBot="1" x14ac:dyDescent="0.3">
      <c r="A274" s="1"/>
      <c r="B274" s="1"/>
      <c r="C274" t="e">
        <f t="shared" si="44"/>
        <v>#NUM!</v>
      </c>
      <c r="D274" s="45">
        <v>2.4700000000000002</v>
      </c>
      <c r="E274" s="129" t="e">
        <f xml:space="preserve"> E$10*(E$8/2)^2*(ACOS(1-D274/(E$8/2)) - (1-D274/(E$8/2))*SIN(ACOS(1-D274/(E$8/2))))</f>
        <v>#NUM!</v>
      </c>
      <c r="F274" s="136">
        <f>(PI()*E$12*D274^2*(1-(D274/(1.5*E$8))))</f>
        <v>2.3659727845195944</v>
      </c>
      <c r="G274" s="57" t="e">
        <f t="shared" si="45"/>
        <v>#NUM!</v>
      </c>
      <c r="H274" s="117" t="e">
        <f t="shared" si="46"/>
        <v>#NUM!</v>
      </c>
      <c r="I274" s="115" t="e">
        <f t="shared" si="47"/>
        <v>#NUM!</v>
      </c>
      <c r="J274" s="118">
        <f t="shared" si="48"/>
        <v>27.039494054400002</v>
      </c>
      <c r="K274" s="102">
        <f t="shared" si="49"/>
        <v>27039.494054400002</v>
      </c>
      <c r="L274" s="103">
        <f t="shared" si="50"/>
        <v>24065.149708416004</v>
      </c>
      <c r="N274" s="1"/>
      <c r="O274" s="45">
        <v>2.4700000000000002</v>
      </c>
      <c r="P274" s="153">
        <f t="shared" si="56"/>
        <v>23.774801000000004</v>
      </c>
      <c r="Q274" s="152">
        <f t="shared" si="51"/>
        <v>23774.801000000003</v>
      </c>
      <c r="R274" s="148">
        <f t="shared" si="52"/>
        <v>21159.572890000003</v>
      </c>
      <c r="S274" s="1"/>
      <c r="T274" s="55">
        <f t="shared" si="57"/>
        <v>2.4699999999999913</v>
      </c>
      <c r="U274" s="46" t="e">
        <f t="shared" si="53"/>
        <v>#NUM!</v>
      </c>
      <c r="V274" s="163">
        <f t="shared" si="54"/>
        <v>21159.572890000003</v>
      </c>
      <c r="W274" s="47" t="e">
        <f t="shared" si="55"/>
        <v>#NUM!</v>
      </c>
      <c r="X274" s="1"/>
      <c r="Y274" s="2"/>
    </row>
    <row r="275" spans="1:25" ht="16.5" hidden="1" thickTop="1" thickBot="1" x14ac:dyDescent="0.3">
      <c r="A275" s="1"/>
      <c r="B275" s="1"/>
      <c r="C275" t="e">
        <f>E275-(E275*5)/100</f>
        <v>#NUM!</v>
      </c>
      <c r="D275" s="45">
        <v>2.48</v>
      </c>
      <c r="E275" s="129" t="e">
        <f xml:space="preserve"> E$10*(E$8/2)^2*(ACOS(1-D275/(E$8/2)) - (1-D275/(E$8/2))*SIN(ACOS(1-D275/(E$8/2))))</f>
        <v>#NUM!</v>
      </c>
      <c r="F275" s="136">
        <f>(PI()*E$12*D275^2*(1-(D275/(1.5*E$8))))</f>
        <v>2.3603753805659617</v>
      </c>
      <c r="G275" s="57" t="e">
        <f t="shared" si="45"/>
        <v>#NUM!</v>
      </c>
      <c r="H275" s="117" t="e">
        <f t="shared" si="46"/>
        <v>#NUM!</v>
      </c>
      <c r="I275" s="115" t="e">
        <f t="shared" si="47"/>
        <v>#NUM!</v>
      </c>
      <c r="J275" s="118">
        <f t="shared" si="48"/>
        <v>27.054868057600004</v>
      </c>
      <c r="K275" s="102">
        <f t="shared" si="49"/>
        <v>27054.868057600004</v>
      </c>
      <c r="L275" s="103">
        <f t="shared" si="50"/>
        <v>24078.832571264003</v>
      </c>
      <c r="N275" s="1"/>
      <c r="O275" s="45">
        <v>2.48</v>
      </c>
      <c r="P275" s="153">
        <f t="shared" si="56"/>
        <v>23.795648</v>
      </c>
      <c r="Q275" s="152">
        <f t="shared" si="51"/>
        <v>23795.648000000001</v>
      </c>
      <c r="R275" s="148">
        <f t="shared" si="52"/>
        <v>21178.12672</v>
      </c>
      <c r="S275" s="1"/>
      <c r="T275" s="55">
        <f t="shared" si="57"/>
        <v>2.4799999999999911</v>
      </c>
      <c r="U275" s="46" t="e">
        <f t="shared" si="53"/>
        <v>#NUM!</v>
      </c>
      <c r="V275" s="163">
        <f t="shared" si="54"/>
        <v>21178.12672</v>
      </c>
      <c r="W275" s="47" t="e">
        <f t="shared" si="55"/>
        <v>#NUM!</v>
      </c>
      <c r="X275" s="1"/>
      <c r="Y275" s="2"/>
    </row>
    <row r="276" spans="1:25" ht="16.5" hidden="1" thickTop="1" thickBot="1" x14ac:dyDescent="0.3">
      <c r="A276" s="1"/>
      <c r="B276" s="1"/>
      <c r="D276" s="45">
        <v>2.4900000000000002</v>
      </c>
      <c r="E276" s="129" t="e">
        <f xml:space="preserve"> E$10*(E$8/2)^2*(ACOS(1-D276/(E$8/2)) - (1-D276/(E$8/2))*SIN(ACOS(1-D276/(E$8/2))))</f>
        <v>#NUM!</v>
      </c>
      <c r="F276" s="136">
        <f>(PI()*E$12*D276^2*(1-(D276/(1.5*E$8))))</f>
        <v>2.3544548308428466</v>
      </c>
      <c r="G276" s="57" t="e">
        <f t="shared" si="45"/>
        <v>#NUM!</v>
      </c>
      <c r="H276" s="117" t="e">
        <f t="shared" si="46"/>
        <v>#NUM!</v>
      </c>
      <c r="I276" s="115" t="e">
        <f t="shared" si="47"/>
        <v>#NUM!</v>
      </c>
      <c r="J276" s="118">
        <f t="shared" si="48"/>
        <v>27.068208467200005</v>
      </c>
      <c r="K276" s="102">
        <f t="shared" si="49"/>
        <v>27068.208467200006</v>
      </c>
      <c r="L276" s="103">
        <f t="shared" si="50"/>
        <v>24090.705535808007</v>
      </c>
      <c r="N276" s="1"/>
      <c r="O276" s="45">
        <v>2.4900000000000002</v>
      </c>
      <c r="P276" s="153">
        <f t="shared" si="56"/>
        <v>23.814885000000004</v>
      </c>
      <c r="Q276" s="152">
        <f t="shared" si="51"/>
        <v>23814.885000000002</v>
      </c>
      <c r="R276" s="148">
        <f t="shared" si="52"/>
        <v>21195.247650000001</v>
      </c>
      <c r="S276" s="1"/>
      <c r="T276" s="55">
        <f t="shared" si="57"/>
        <v>2.4899999999999909</v>
      </c>
      <c r="U276" s="46" t="e">
        <f t="shared" si="53"/>
        <v>#NUM!</v>
      </c>
      <c r="V276" s="163">
        <f t="shared" si="54"/>
        <v>21195.247650000001</v>
      </c>
      <c r="W276" s="47" t="e">
        <f t="shared" si="55"/>
        <v>#NUM!</v>
      </c>
      <c r="X276" s="1"/>
      <c r="Y276" s="2"/>
    </row>
    <row r="277" spans="1:25" ht="16.5" hidden="1" thickTop="1" thickBot="1" x14ac:dyDescent="0.3">
      <c r="A277" s="1"/>
      <c r="B277" s="1"/>
      <c r="D277" s="45">
        <v>2.5</v>
      </c>
      <c r="E277" s="129" t="e">
        <f xml:space="preserve"> E$10*(E$8/2)^2*(ACOS(1-D277/(E$8/2)) - (1-D277/(E$8/2))*SIN(ACOS(1-D277/(E$8/2))))</f>
        <v>#NUM!</v>
      </c>
      <c r="F277" s="136">
        <f>(PI()*E$12*D277^2*(1-(D277/(1.5*E$8))))</f>
        <v>2.348208716594494</v>
      </c>
      <c r="G277" s="57" t="e">
        <f t="shared" si="45"/>
        <v>#NUM!</v>
      </c>
      <c r="H277" s="117" t="e">
        <f t="shared" si="46"/>
        <v>#NUM!</v>
      </c>
      <c r="I277" s="115" t="e">
        <f t="shared" si="47"/>
        <v>#NUM!</v>
      </c>
      <c r="J277" s="119">
        <f>-2.5472*(D277)^3+8.7832*(D277)^2+4.8702*(D277)-0.191</f>
        <v>27.079499999999999</v>
      </c>
      <c r="K277" s="104">
        <f t="shared" si="49"/>
        <v>27079.5</v>
      </c>
      <c r="L277" s="103">
        <f t="shared" si="50"/>
        <v>24100.755000000001</v>
      </c>
      <c r="N277" s="1"/>
      <c r="O277" s="45">
        <v>2.5</v>
      </c>
      <c r="P277" s="153">
        <f t="shared" si="56"/>
        <v>23.832500000000003</v>
      </c>
      <c r="Q277" s="152">
        <f t="shared" si="51"/>
        <v>23832.500000000004</v>
      </c>
      <c r="R277" s="148">
        <f t="shared" si="52"/>
        <v>21210.925000000003</v>
      </c>
      <c r="S277" s="1"/>
      <c r="T277" s="55">
        <f t="shared" si="57"/>
        <v>2.4999999999999907</v>
      </c>
      <c r="U277" s="46" t="e">
        <f t="shared" si="53"/>
        <v>#NUM!</v>
      </c>
      <c r="V277" s="163">
        <f t="shared" si="54"/>
        <v>21210.925000000003</v>
      </c>
      <c r="W277" s="47" t="e">
        <f t="shared" si="55"/>
        <v>#NUM!</v>
      </c>
      <c r="X277" s="1"/>
      <c r="Y277" s="2"/>
    </row>
    <row r="278" spans="1:2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</row>
    <row r="281" spans="1:2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</row>
    <row r="295" spans="1:2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</row>
    <row r="297" spans="1:2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</row>
    <row r="298" spans="1:2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</row>
    <row r="300" spans="1:2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</row>
    <row r="301" spans="1:2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</row>
    <row r="304" spans="1:2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</row>
    <row r="305" spans="1:25" s="70" customFormat="1" x14ac:dyDescent="0.25">
      <c r="A305" s="78"/>
      <c r="B305" s="78"/>
      <c r="C305" s="78"/>
      <c r="D305" s="78"/>
      <c r="E305" s="78"/>
      <c r="F305" s="7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</sheetData>
  <mergeCells count="16">
    <mergeCell ref="AB2:AH2"/>
    <mergeCell ref="I3:J3"/>
    <mergeCell ref="AB3:AB4"/>
    <mergeCell ref="AC3:AE3"/>
    <mergeCell ref="AF3:AF4"/>
    <mergeCell ref="O18:R18"/>
    <mergeCell ref="D25:L25"/>
    <mergeCell ref="O25:R25"/>
    <mergeCell ref="A1:Y1"/>
    <mergeCell ref="G2:J2"/>
    <mergeCell ref="C4:E4"/>
    <mergeCell ref="E26:I26"/>
    <mergeCell ref="J26:L26"/>
    <mergeCell ref="I5:J5"/>
    <mergeCell ref="G9:I9"/>
    <mergeCell ref="G17:I17"/>
  </mergeCells>
  <conditionalFormatting sqref="E12">
    <cfRule type="cellIs" dxfId="2" priority="2" operator="between">
      <formula>($D$11+1)/1000</formula>
      <formula>($D$11-1)/1000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5"/>
  <sheetViews>
    <sheetView topLeftCell="C1" workbookViewId="0">
      <selection activeCell="C28" sqref="C28"/>
    </sheetView>
  </sheetViews>
  <sheetFormatPr baseColWidth="10" defaultRowHeight="15" x14ac:dyDescent="0.25"/>
  <cols>
    <col min="3" max="3" width="27.28515625" bestFit="1" customWidth="1"/>
    <col min="4" max="4" width="5" bestFit="1" customWidth="1"/>
    <col min="5" max="5" width="22.42578125" bestFit="1" customWidth="1"/>
    <col min="6" max="6" width="29" bestFit="1" customWidth="1"/>
    <col min="7" max="7" width="27.7109375" bestFit="1" customWidth="1"/>
    <col min="8" max="8" width="46.5703125" bestFit="1" customWidth="1"/>
    <col min="9" max="9" width="12" bestFit="1" customWidth="1"/>
    <col min="10" max="10" width="12.7109375" bestFit="1" customWidth="1"/>
    <col min="11" max="11" width="13.7109375" bestFit="1" customWidth="1"/>
    <col min="13" max="20" width="11.42578125" customWidth="1"/>
    <col min="21" max="21" width="12" bestFit="1" customWidth="1"/>
    <col min="22" max="25" width="11.42578125" customWidth="1"/>
    <col min="28" max="28" width="26.7109375" bestFit="1" customWidth="1"/>
    <col min="29" max="29" width="33.28515625" bestFit="1" customWidth="1"/>
    <col min="30" max="31" width="32.7109375" bestFit="1" customWidth="1"/>
    <col min="32" max="33" width="34.42578125" bestFit="1" customWidth="1"/>
    <col min="34" max="34" width="31.85546875" customWidth="1"/>
  </cols>
  <sheetData>
    <row r="1" spans="1:37" x14ac:dyDescent="0.25">
      <c r="A1" s="193" t="s">
        <v>84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20"/>
    </row>
    <row r="2" spans="1:37" x14ac:dyDescent="0.25">
      <c r="A2" s="2"/>
      <c r="B2" s="2"/>
      <c r="F2" s="2"/>
      <c r="G2" s="189" t="s">
        <v>61</v>
      </c>
      <c r="H2" s="218"/>
      <c r="I2" s="218"/>
      <c r="J2" s="218"/>
      <c r="K2" s="1"/>
      <c r="L2" s="1"/>
      <c r="M2" s="1"/>
      <c r="N2" s="1"/>
      <c r="O2" s="1"/>
      <c r="P2" s="1"/>
      <c r="Q2" s="1"/>
      <c r="R2" s="1"/>
      <c r="S2" s="1"/>
      <c r="T2" s="2"/>
      <c r="Y2" s="3"/>
      <c r="AB2" s="198"/>
      <c r="AC2" s="198"/>
      <c r="AD2" s="198"/>
      <c r="AE2" s="198"/>
      <c r="AF2" s="198"/>
      <c r="AG2" s="198"/>
      <c r="AH2" s="198"/>
    </row>
    <row r="3" spans="1:37" x14ac:dyDescent="0.25">
      <c r="B3" s="173"/>
      <c r="C3" s="173"/>
      <c r="D3" s="2"/>
      <c r="G3" s="172" t="s">
        <v>0</v>
      </c>
      <c r="H3" s="172" t="s">
        <v>1</v>
      </c>
      <c r="I3" s="221" t="s">
        <v>62</v>
      </c>
      <c r="J3" s="221"/>
      <c r="K3" s="1"/>
      <c r="L3" s="1"/>
      <c r="M3" s="1"/>
      <c r="N3" s="1"/>
      <c r="P3" s="1"/>
      <c r="Q3" s="1"/>
      <c r="R3" s="1"/>
      <c r="S3" s="1"/>
      <c r="T3" s="2"/>
      <c r="Y3" s="3"/>
      <c r="AB3" s="201"/>
      <c r="AC3" s="198"/>
      <c r="AD3" s="198"/>
      <c r="AE3" s="198"/>
      <c r="AF3" s="202"/>
      <c r="AG3" s="171"/>
      <c r="AH3" s="171"/>
    </row>
    <row r="4" spans="1:37" x14ac:dyDescent="0.25">
      <c r="C4" s="195" t="s">
        <v>2</v>
      </c>
      <c r="D4" s="196"/>
      <c r="E4" s="197"/>
      <c r="F4" s="1"/>
      <c r="G4" s="4" t="s">
        <v>3</v>
      </c>
      <c r="H4" s="5" t="s">
        <v>52</v>
      </c>
      <c r="I4" s="81">
        <f>PI()*E8^2/4 * E7</f>
        <v>20.886498247689531</v>
      </c>
      <c r="J4" s="168">
        <f>PI()*(E8/2)^2*E7</f>
        <v>20.886498247689531</v>
      </c>
      <c r="K4" s="2"/>
      <c r="L4" s="1"/>
      <c r="M4" s="1"/>
      <c r="N4" s="1"/>
      <c r="P4" s="1"/>
      <c r="Q4" s="1"/>
      <c r="R4" s="1"/>
      <c r="S4" s="1"/>
      <c r="T4" s="2"/>
      <c r="Y4" s="3"/>
      <c r="AB4" s="201"/>
      <c r="AC4" s="169"/>
      <c r="AD4" s="169"/>
      <c r="AE4" s="169"/>
      <c r="AF4" s="202"/>
      <c r="AG4" s="169"/>
      <c r="AH4" s="169"/>
    </row>
    <row r="5" spans="1:37" x14ac:dyDescent="0.25">
      <c r="C5" s="6"/>
      <c r="D5" s="7" t="s">
        <v>4</v>
      </c>
      <c r="E5" s="7" t="s">
        <v>5</v>
      </c>
      <c r="F5" s="1"/>
      <c r="G5" s="8" t="s">
        <v>6</v>
      </c>
      <c r="H5" s="9" t="s">
        <v>7</v>
      </c>
      <c r="I5" s="217">
        <f>4/3* PI()*(E8/2)^2*E12</f>
        <v>2.4142310480079918</v>
      </c>
      <c r="J5" s="217"/>
      <c r="K5" s="1"/>
      <c r="L5" s="1"/>
      <c r="M5" s="1"/>
      <c r="N5" s="1"/>
      <c r="O5" s="1"/>
      <c r="P5" s="1"/>
      <c r="Q5" s="1"/>
      <c r="R5" s="1"/>
      <c r="S5" s="1"/>
      <c r="T5" s="2"/>
      <c r="Y5" s="3"/>
      <c r="AB5" s="169"/>
      <c r="AC5" s="169"/>
      <c r="AD5" s="169"/>
      <c r="AE5" s="169"/>
      <c r="AF5" s="169"/>
      <c r="AG5" s="169"/>
      <c r="AH5" s="169"/>
    </row>
    <row r="6" spans="1:37" x14ac:dyDescent="0.25">
      <c r="C6" s="6" t="s">
        <v>57</v>
      </c>
      <c r="D6" s="140">
        <f>D7+D11*2</f>
        <v>5960.7814678966552</v>
      </c>
      <c r="E6" s="10">
        <f>D6/1000</f>
        <v>5.9607814678966555</v>
      </c>
      <c r="F6" s="1"/>
      <c r="G6" s="8" t="s">
        <v>63</v>
      </c>
      <c r="H6" s="9" t="s">
        <v>8</v>
      </c>
      <c r="I6" s="82">
        <f>I4+I5</f>
        <v>23.300729295697522</v>
      </c>
      <c r="J6" s="11">
        <f>J4+I5</f>
        <v>23.300729295697522</v>
      </c>
      <c r="K6" s="1"/>
      <c r="L6" s="1"/>
      <c r="M6" s="1"/>
      <c r="N6" s="1"/>
      <c r="O6" s="1"/>
      <c r="P6" s="1"/>
      <c r="Q6" s="1"/>
      <c r="R6" s="1"/>
      <c r="S6" s="1"/>
      <c r="T6" s="2"/>
      <c r="Y6" s="3"/>
      <c r="AB6" s="169"/>
      <c r="AC6" s="169"/>
      <c r="AD6" s="169"/>
      <c r="AE6" s="169"/>
      <c r="AF6" s="169"/>
      <c r="AG6" s="169"/>
      <c r="AH6" s="169"/>
    </row>
    <row r="7" spans="1:37" x14ac:dyDescent="0.25">
      <c r="C7" s="6" t="s">
        <v>58</v>
      </c>
      <c r="D7" s="139">
        <v>5080</v>
      </c>
      <c r="E7" s="10">
        <f>D7/1000</f>
        <v>5.08</v>
      </c>
      <c r="F7" s="12"/>
      <c r="K7" s="1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3"/>
      <c r="Z7" s="174"/>
      <c r="AA7" s="174"/>
      <c r="AB7" s="174"/>
      <c r="AC7" s="174"/>
      <c r="AD7" s="169"/>
      <c r="AE7" s="169"/>
      <c r="AF7" s="169"/>
      <c r="AG7" s="169"/>
      <c r="AH7" s="169"/>
    </row>
    <row r="8" spans="1:37" x14ac:dyDescent="0.25">
      <c r="C8" s="15" t="s">
        <v>64</v>
      </c>
      <c r="D8" s="139">
        <v>2300</v>
      </c>
      <c r="E8" s="10">
        <f>D8/1000-E9*2</f>
        <v>2.2879999999999998</v>
      </c>
      <c r="F8" s="1"/>
      <c r="G8" s="14" t="s">
        <v>9</v>
      </c>
      <c r="H8" s="170" t="s">
        <v>60</v>
      </c>
      <c r="I8" s="124">
        <v>2.2999999999999998</v>
      </c>
      <c r="K8" s="12"/>
      <c r="L8" s="1"/>
      <c r="M8" s="1"/>
      <c r="N8" s="1"/>
      <c r="O8" s="1"/>
      <c r="P8" s="1"/>
      <c r="Q8" s="1"/>
      <c r="R8" s="1"/>
      <c r="S8" s="1"/>
      <c r="T8" s="2"/>
      <c r="Y8" s="3"/>
      <c r="AB8" s="169"/>
      <c r="AC8" s="169"/>
      <c r="AE8" s="169"/>
      <c r="AF8" s="169"/>
      <c r="AG8" s="169"/>
      <c r="AH8" s="169"/>
    </row>
    <row r="9" spans="1:37" x14ac:dyDescent="0.25">
      <c r="B9" s="1"/>
      <c r="C9" s="17" t="s">
        <v>65</v>
      </c>
      <c r="D9" s="18">
        <v>6</v>
      </c>
      <c r="E9" s="10">
        <f>D9/1000</f>
        <v>6.0000000000000001E-3</v>
      </c>
      <c r="G9" s="187" t="s">
        <v>10</v>
      </c>
      <c r="H9" s="188"/>
      <c r="I9" s="189"/>
      <c r="K9" s="12"/>
      <c r="L9" s="1"/>
      <c r="M9" s="1"/>
      <c r="N9" s="1"/>
      <c r="Y9" s="3"/>
      <c r="AB9" s="169"/>
      <c r="AC9" s="169"/>
      <c r="AD9" s="169"/>
      <c r="AE9" s="169"/>
      <c r="AF9" s="169"/>
      <c r="AG9" s="169"/>
      <c r="AH9" s="169"/>
    </row>
    <row r="10" spans="1:37" x14ac:dyDescent="0.25">
      <c r="C10" s="19" t="s">
        <v>66</v>
      </c>
      <c r="D10" s="141">
        <f>D7+2*(1000*J23)</f>
        <v>5080</v>
      </c>
      <c r="E10" s="10">
        <f>D10/1000</f>
        <v>5.08</v>
      </c>
      <c r="F10" s="12"/>
      <c r="G10" s="172" t="s">
        <v>0</v>
      </c>
      <c r="H10" s="172" t="s">
        <v>1</v>
      </c>
      <c r="I10" s="172" t="s">
        <v>11</v>
      </c>
      <c r="K10" s="1"/>
      <c r="L10" s="1"/>
      <c r="M10" s="1"/>
      <c r="N10" s="173"/>
      <c r="Y10" s="3"/>
      <c r="AA10" s="2"/>
      <c r="AB10" s="169"/>
      <c r="AC10" s="169"/>
      <c r="AD10" s="169"/>
      <c r="AE10" s="169"/>
      <c r="AF10" s="169"/>
      <c r="AG10" s="169"/>
      <c r="AH10" s="169"/>
      <c r="AI10" s="2"/>
      <c r="AJ10" s="2"/>
      <c r="AK10" s="2"/>
    </row>
    <row r="11" spans="1:37" x14ac:dyDescent="0.25">
      <c r="B11" s="2"/>
      <c r="C11" s="6" t="s">
        <v>56</v>
      </c>
      <c r="D11" s="140">
        <f>I21*1000</f>
        <v>440.39073394832752</v>
      </c>
      <c r="E11" s="10">
        <f>D11/1000</f>
        <v>0.44039073394832751</v>
      </c>
      <c r="G11" s="125" t="s">
        <v>12</v>
      </c>
      <c r="H11" s="126" t="s">
        <v>13</v>
      </c>
      <c r="I11" s="127" t="e">
        <f xml:space="preserve"> E$10*(E8/2)^2*(ACOS(1-I8/(E8/2)) - (1-I8/(E8/2))*SIN(ACOS(1-I8/(E8/2))))</f>
        <v>#NUM!</v>
      </c>
      <c r="J11" s="120"/>
      <c r="K11" s="121"/>
      <c r="L11" s="1"/>
      <c r="M11" s="1"/>
      <c r="N11" s="20"/>
      <c r="Y11" s="3"/>
      <c r="AA11" s="2"/>
      <c r="AB11" s="169"/>
      <c r="AC11" s="169"/>
      <c r="AD11" s="169"/>
      <c r="AE11" s="169"/>
      <c r="AF11" s="169"/>
      <c r="AG11" s="169"/>
      <c r="AH11" s="169"/>
      <c r="AI11" s="2"/>
      <c r="AJ11" s="2"/>
      <c r="AK11" s="2"/>
    </row>
    <row r="12" spans="1:37" x14ac:dyDescent="0.25">
      <c r="C12" s="15" t="s">
        <v>67</v>
      </c>
      <c r="E12" s="142">
        <f>I21</f>
        <v>0.44039073394832751</v>
      </c>
      <c r="F12" s="2"/>
      <c r="G12" s="130" t="s">
        <v>14</v>
      </c>
      <c r="H12" s="130" t="s">
        <v>15</v>
      </c>
      <c r="I12" s="131">
        <f>(PI()*I$21*I8^2*(1-(I8/(1.5*E8))))</f>
        <v>2.4140311233319278</v>
      </c>
      <c r="J12" s="120"/>
      <c r="K12" s="121" t="s">
        <v>32</v>
      </c>
      <c r="L12" s="1"/>
      <c r="M12" s="1"/>
      <c r="N12" s="173"/>
      <c r="S12" s="1"/>
      <c r="T12" s="2"/>
      <c r="Y12" s="3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C13" s="138" t="s">
        <v>54</v>
      </c>
      <c r="F13" s="2"/>
      <c r="G13" s="22" t="s">
        <v>68</v>
      </c>
      <c r="H13" s="22" t="s">
        <v>16</v>
      </c>
      <c r="I13" s="122" t="e">
        <f>I11+I12</f>
        <v>#NUM!</v>
      </c>
      <c r="J13" s="120"/>
      <c r="K13" s="121">
        <f>-3.1835*(I8)^3+11.407*(I8)^2+2.0763*(I8)-0.254</f>
        <v>26.130875499999998</v>
      </c>
      <c r="L13" s="1"/>
      <c r="M13" s="1"/>
      <c r="N13" s="1"/>
      <c r="P13" s="153">
        <f>-2*(I8)^3+6.82*(I8)^2+5*(I8)-0.18</f>
        <v>23.063800000000004</v>
      </c>
      <c r="Q13" s="1"/>
      <c r="R13" s="71"/>
      <c r="S13" s="71"/>
      <c r="T13" s="71"/>
      <c r="Y13" s="3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C14" s="175" t="s">
        <v>69</v>
      </c>
      <c r="F14" s="2"/>
      <c r="G14" s="172" t="s">
        <v>70</v>
      </c>
      <c r="H14" s="172" t="s">
        <v>18</v>
      </c>
      <c r="I14" s="123" t="e">
        <f>I13*1000</f>
        <v>#NUM!</v>
      </c>
      <c r="J14" s="120"/>
      <c r="K14" s="121">
        <f>K13*1000</f>
        <v>26130.875499999998</v>
      </c>
      <c r="L14" s="1"/>
      <c r="P14" s="148">
        <f>P13*1000</f>
        <v>23063.800000000003</v>
      </c>
      <c r="Q14" s="1"/>
      <c r="R14" s="71"/>
      <c r="S14" s="71"/>
      <c r="T14" s="71"/>
      <c r="Y14" s="3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C15" s="24" t="s">
        <v>19</v>
      </c>
      <c r="F15" s="2"/>
      <c r="G15" s="172" t="s">
        <v>71</v>
      </c>
      <c r="H15" s="172" t="s">
        <v>20</v>
      </c>
      <c r="I15" s="123" t="e">
        <f>I14*D17</f>
        <v>#NUM!</v>
      </c>
      <c r="J15" s="120"/>
      <c r="K15" s="121">
        <f>K14*$D$17</f>
        <v>20120.774135</v>
      </c>
      <c r="L15" s="1"/>
      <c r="P15" s="148">
        <f>P14*$D$17</f>
        <v>17759.126000000004</v>
      </c>
      <c r="Q15" s="1"/>
      <c r="R15" s="71"/>
      <c r="S15" s="71"/>
      <c r="T15" s="71"/>
      <c r="Y15" s="3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F16" s="26"/>
      <c r="L16" s="1"/>
      <c r="M16" s="1"/>
      <c r="S16" s="27"/>
      <c r="T16" s="173"/>
      <c r="Y16" s="3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C17" s="30" t="s">
        <v>21</v>
      </c>
      <c r="D17" s="29">
        <v>0.77</v>
      </c>
      <c r="F17" s="31"/>
      <c r="G17" s="218" t="s">
        <v>22</v>
      </c>
      <c r="H17" s="218"/>
      <c r="I17" s="218"/>
      <c r="L17" s="1"/>
      <c r="M17" s="1"/>
      <c r="N17" s="1"/>
      <c r="O17" s="27"/>
      <c r="R17" s="27"/>
      <c r="S17" s="27"/>
      <c r="T17" s="173"/>
      <c r="Y17" s="3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5.75" customHeight="1" x14ac:dyDescent="0.25">
      <c r="D18" s="31"/>
      <c r="G18" s="172" t="s">
        <v>0</v>
      </c>
      <c r="H18" s="172" t="s">
        <v>1</v>
      </c>
      <c r="I18" s="172" t="s">
        <v>62</v>
      </c>
      <c r="K18" s="1"/>
      <c r="L18" s="1"/>
      <c r="M18" s="1"/>
      <c r="N18" s="1"/>
      <c r="O18" s="209"/>
      <c r="P18" s="209"/>
      <c r="Q18" s="209"/>
      <c r="R18" s="209"/>
      <c r="T18" s="173"/>
      <c r="Y18" s="3"/>
      <c r="AA18" s="2"/>
      <c r="AB18" s="12"/>
      <c r="AC18" s="73"/>
      <c r="AD18" s="73"/>
      <c r="AE18" s="2"/>
      <c r="AF18" s="2"/>
      <c r="AG18" s="2"/>
      <c r="AH18" s="2"/>
      <c r="AI18" s="2"/>
      <c r="AJ18" s="2"/>
      <c r="AK18" s="2"/>
    </row>
    <row r="19" spans="1:37" x14ac:dyDescent="0.25">
      <c r="A19" s="25"/>
      <c r="B19" s="25"/>
      <c r="C19" s="25"/>
      <c r="D19" s="31"/>
      <c r="G19" s="172" t="s">
        <v>23</v>
      </c>
      <c r="H19" s="172" t="s">
        <v>24</v>
      </c>
      <c r="I19" s="32">
        <f>E8</f>
        <v>2.2879999999999998</v>
      </c>
      <c r="K19" s="1"/>
      <c r="L19" s="1"/>
      <c r="M19" s="1"/>
      <c r="N19" s="1"/>
      <c r="S19" s="33"/>
      <c r="T19" s="173"/>
      <c r="Y19" s="3"/>
      <c r="AA19" s="2"/>
      <c r="AB19" s="74"/>
      <c r="AC19" s="73"/>
      <c r="AD19" s="73"/>
      <c r="AE19" s="2"/>
      <c r="AF19" s="2"/>
      <c r="AG19" s="2"/>
      <c r="AH19" s="2"/>
      <c r="AI19" s="2"/>
      <c r="AJ19" s="2"/>
      <c r="AK19" s="2"/>
    </row>
    <row r="20" spans="1:37" ht="15.75" thickBot="1" x14ac:dyDescent="0.3">
      <c r="A20" s="28"/>
      <c r="B20" s="28"/>
      <c r="D20" s="31"/>
      <c r="G20" s="172" t="s">
        <v>25</v>
      </c>
      <c r="H20" s="172" t="s">
        <v>26</v>
      </c>
      <c r="I20" s="32">
        <f>0.1*I19</f>
        <v>0.2288</v>
      </c>
      <c r="L20" s="1"/>
      <c r="M20" s="1"/>
      <c r="N20" s="1"/>
      <c r="T20" s="173"/>
      <c r="Y20" s="3"/>
      <c r="AA20" s="2"/>
      <c r="AB20" s="2"/>
      <c r="AC20" s="2"/>
      <c r="AD20" s="2"/>
      <c r="AE20" s="2"/>
      <c r="AF20" s="2"/>
      <c r="AG20" s="2"/>
      <c r="AH20" s="58"/>
      <c r="AI20" s="58"/>
      <c r="AJ20" s="2"/>
      <c r="AK20" s="2"/>
    </row>
    <row r="21" spans="1:37" ht="16.5" thickTop="1" thickBot="1" x14ac:dyDescent="0.3">
      <c r="A21" s="28"/>
      <c r="B21" s="28"/>
      <c r="D21" s="31"/>
      <c r="E21" s="34" t="s">
        <v>55</v>
      </c>
      <c r="G21" s="172" t="s">
        <v>72</v>
      </c>
      <c r="H21" s="172" t="s">
        <v>27</v>
      </c>
      <c r="I21" s="32">
        <f>I19-(SQRT(ABS(((I19-I20)^2)-((I22-I20)^2))))</f>
        <v>0.44039073394832751</v>
      </c>
      <c r="L21" s="1"/>
      <c r="M21" s="35"/>
      <c r="N21" s="1"/>
      <c r="P21" s="36"/>
      <c r="T21" s="37"/>
      <c r="Y21" s="3"/>
      <c r="AA21" s="2"/>
      <c r="AB21" s="74"/>
      <c r="AC21" s="74"/>
      <c r="AD21" s="74"/>
      <c r="AE21" s="74"/>
      <c r="AF21" s="74"/>
      <c r="AG21" s="74"/>
      <c r="AH21" s="58"/>
      <c r="AI21" s="58"/>
      <c r="AJ21" s="2"/>
      <c r="AK21" s="2"/>
    </row>
    <row r="22" spans="1:37" ht="15.75" thickTop="1" x14ac:dyDescent="0.25">
      <c r="D22" s="31"/>
      <c r="G22" s="172" t="s">
        <v>28</v>
      </c>
      <c r="H22" s="172" t="s">
        <v>29</v>
      </c>
      <c r="I22" s="32">
        <f>(I19-2*E9)/2</f>
        <v>1.1379999999999999</v>
      </c>
      <c r="M22" s="1"/>
      <c r="N22" s="1"/>
      <c r="O22" s="173"/>
      <c r="P22" s="173"/>
      <c r="Q22" s="173"/>
      <c r="R22" s="37"/>
      <c r="S22" s="37"/>
      <c r="T22" s="37"/>
      <c r="Y22" s="3"/>
      <c r="AA22" s="2"/>
      <c r="AB22" s="171"/>
      <c r="AC22" s="171"/>
      <c r="AD22" s="61"/>
      <c r="AE22" s="61"/>
      <c r="AF22" s="171"/>
      <c r="AG22" s="61"/>
      <c r="AH22" s="61"/>
      <c r="AI22" s="61"/>
      <c r="AJ22" s="2"/>
      <c r="AK22" s="2"/>
    </row>
    <row r="23" spans="1:37" x14ac:dyDescent="0.25">
      <c r="D23" s="31"/>
      <c r="G23" s="172" t="s">
        <v>30</v>
      </c>
      <c r="H23" s="172" t="s">
        <v>31</v>
      </c>
      <c r="I23" s="32">
        <f>IF(E9=0.008,50,40)/1000</f>
        <v>0.04</v>
      </c>
      <c r="M23" s="1"/>
      <c r="N23" s="1"/>
      <c r="O23" s="1"/>
      <c r="P23" s="1"/>
      <c r="Q23" s="1"/>
      <c r="R23" s="1"/>
      <c r="S23" s="1"/>
      <c r="T23" s="1"/>
      <c r="Y23" s="3"/>
      <c r="AA23" s="2"/>
      <c r="AB23" s="75"/>
      <c r="AC23" s="75"/>
      <c r="AD23" s="171"/>
      <c r="AE23" s="171"/>
      <c r="AF23" s="75"/>
      <c r="AG23" s="61"/>
      <c r="AH23" s="61"/>
      <c r="AI23" s="61"/>
      <c r="AJ23" s="2"/>
      <c r="AK23" s="2"/>
    </row>
    <row r="24" spans="1:37" x14ac:dyDescent="0.25">
      <c r="D24" s="31"/>
      <c r="E24" s="38"/>
      <c r="F24" s="38"/>
      <c r="G24" s="173"/>
      <c r="M24" s="1"/>
      <c r="N24" s="1"/>
      <c r="P24" s="39"/>
      <c r="Q24" s="1"/>
      <c r="R24" s="1"/>
      <c r="S24" s="1"/>
      <c r="T24" s="2"/>
      <c r="U24" s="2"/>
      <c r="V24" s="2"/>
      <c r="W24" s="1"/>
      <c r="X24" s="1"/>
      <c r="Y24" s="3"/>
      <c r="AA24" s="2"/>
      <c r="AB24" s="59"/>
      <c r="AC24" s="171"/>
      <c r="AD24" s="171"/>
      <c r="AE24" s="171"/>
      <c r="AF24" s="171"/>
      <c r="AG24" s="62"/>
      <c r="AH24" s="62"/>
      <c r="AI24" s="62"/>
      <c r="AJ24" s="2"/>
      <c r="AK24" s="2"/>
    </row>
    <row r="25" spans="1:37" ht="20.25" x14ac:dyDescent="0.3">
      <c r="D25" s="190" t="s">
        <v>51</v>
      </c>
      <c r="E25" s="191"/>
      <c r="F25" s="191"/>
      <c r="G25" s="191"/>
      <c r="H25" s="191"/>
      <c r="I25" s="191"/>
      <c r="J25" s="191"/>
      <c r="K25" s="191"/>
      <c r="L25" s="192"/>
      <c r="M25" s="1"/>
      <c r="O25" s="210" t="s">
        <v>33</v>
      </c>
      <c r="P25" s="210"/>
      <c r="Q25" s="210"/>
      <c r="R25" s="210"/>
      <c r="S25" s="1"/>
      <c r="T25" s="2"/>
      <c r="U25" s="2"/>
      <c r="V25" s="2"/>
      <c r="W25" s="1"/>
      <c r="X25" s="1"/>
      <c r="Y25" s="3"/>
      <c r="AA25" s="2"/>
      <c r="AB25" s="59"/>
      <c r="AC25" s="76"/>
      <c r="AD25" s="76"/>
      <c r="AE25" s="76"/>
      <c r="AF25" s="76"/>
      <c r="AG25" s="66"/>
      <c r="AH25" s="66"/>
      <c r="AI25" s="66"/>
      <c r="AJ25" s="2"/>
      <c r="AK25" s="2"/>
    </row>
    <row r="26" spans="1:37" ht="15.75" thickBot="1" x14ac:dyDescent="0.3">
      <c r="D26" s="31"/>
      <c r="E26" s="211" t="s">
        <v>73</v>
      </c>
      <c r="F26" s="212"/>
      <c r="G26" s="212"/>
      <c r="H26" s="212"/>
      <c r="I26" s="213"/>
      <c r="J26" s="214" t="s">
        <v>32</v>
      </c>
      <c r="K26" s="215"/>
      <c r="L26" s="216"/>
      <c r="M26" s="1"/>
      <c r="O26" s="2"/>
      <c r="P26" s="1"/>
      <c r="Q26" s="1"/>
      <c r="R26" s="1"/>
      <c r="S26" s="1"/>
      <c r="T26" s="2"/>
      <c r="U26" s="144" t="s">
        <v>53</v>
      </c>
      <c r="V26" s="158" t="s">
        <v>33</v>
      </c>
      <c r="W26" s="12" t="s">
        <v>34</v>
      </c>
      <c r="Y26" s="3"/>
      <c r="AA26" s="2"/>
      <c r="AB26" s="77"/>
      <c r="AC26" s="77"/>
      <c r="AD26" s="77"/>
      <c r="AE26" s="2"/>
      <c r="AF26" s="2"/>
      <c r="AG26" s="2"/>
      <c r="AH26" s="2"/>
      <c r="AI26" s="2"/>
      <c r="AJ26" s="2"/>
      <c r="AK26" s="2"/>
    </row>
    <row r="27" spans="1:37" ht="15.75" thickBot="1" x14ac:dyDescent="0.3">
      <c r="C27" t="s">
        <v>89</v>
      </c>
      <c r="D27" s="31" t="s">
        <v>35</v>
      </c>
      <c r="E27" s="128" t="s">
        <v>12</v>
      </c>
      <c r="F27" s="132" t="s">
        <v>14</v>
      </c>
      <c r="G27" s="143" t="s">
        <v>38</v>
      </c>
      <c r="H27" s="40" t="s">
        <v>74</v>
      </c>
      <c r="I27" s="40" t="s">
        <v>37</v>
      </c>
      <c r="J27" s="41" t="s">
        <v>39</v>
      </c>
      <c r="K27" s="40" t="s">
        <v>74</v>
      </c>
      <c r="L27" s="40" t="s">
        <v>40</v>
      </c>
      <c r="M27" s="1"/>
      <c r="O27" s="83" t="s">
        <v>41</v>
      </c>
      <c r="P27" s="154" t="s">
        <v>39</v>
      </c>
      <c r="Q27" s="84" t="s">
        <v>42</v>
      </c>
      <c r="R27" s="84" t="s">
        <v>43</v>
      </c>
      <c r="S27" s="1"/>
      <c r="T27" s="42" t="s">
        <v>44</v>
      </c>
      <c r="U27" s="145" t="s">
        <v>45</v>
      </c>
      <c r="V27" s="159" t="s">
        <v>37</v>
      </c>
      <c r="W27" s="1"/>
      <c r="Y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6.5" thickTop="1" thickBot="1" x14ac:dyDescent="0.3">
      <c r="C28">
        <f>E28-(E28*5)/100</f>
        <v>9.7203925242421892E-3</v>
      </c>
      <c r="D28" s="43">
        <v>0.01</v>
      </c>
      <c r="E28" s="129">
        <f xml:space="preserve"> E$10*(E$8/2)^2*(ACOS(1-D28/(E$8/2)) - (1-D28/(E$8/2))*SIN(ACOS(1-D28/(E$8/2))))</f>
        <v>1.0231992130781253E-2</v>
      </c>
      <c r="F28" s="133">
        <f>(PI()*E$12*D28^2*(1-(D28/(1.5*E$8))))</f>
        <v>1.3794970348817787E-4</v>
      </c>
      <c r="G28" s="44">
        <f t="shared" ref="G28:G91" si="0">F28+E28</f>
        <v>1.036994183426943E-2</v>
      </c>
      <c r="H28" s="105">
        <f t="shared" ref="H28:H91" si="1">G28*1000</f>
        <v>10.369941834269429</v>
      </c>
      <c r="I28" s="106">
        <f t="shared" ref="I28:I91" si="2">H28*$D$17</f>
        <v>7.984855212387461</v>
      </c>
      <c r="J28" s="107">
        <f t="shared" ref="J28:J91" si="3">-2.3007*(D28)^3+7.9332*(D28)^2+4.3102*(D28)-0.169</f>
        <v>-0.12510698070000001</v>
      </c>
      <c r="K28" s="94">
        <f t="shared" ref="K28:K91" si="4">J28*1000</f>
        <v>-125.10698070000001</v>
      </c>
      <c r="L28" s="95">
        <f t="shared" ref="L28:L91" si="5">K28*$D$17</f>
        <v>-96.332375139000007</v>
      </c>
      <c r="M28" s="1"/>
      <c r="N28" s="167"/>
      <c r="O28" s="43">
        <v>0.01</v>
      </c>
      <c r="P28" s="155">
        <f>-2*(O28)^3+6.82*(O28)^2+5*(O28)-0.18</f>
        <v>-0.12931999999999999</v>
      </c>
      <c r="Q28" s="146">
        <f t="shared" ref="Q28:Q91" si="6">P28*1000</f>
        <v>-129.32</v>
      </c>
      <c r="R28" s="147">
        <f t="shared" ref="R28:R91" si="7">Q28*$D$17</f>
        <v>-99.576399999999992</v>
      </c>
      <c r="S28" s="173"/>
      <c r="T28" s="43">
        <v>0.01</v>
      </c>
      <c r="U28" s="86">
        <f t="shared" ref="U28:U91" si="8">I28</f>
        <v>7.984855212387461</v>
      </c>
      <c r="V28" s="160">
        <f t="shared" ref="V28:V91" si="9">R28</f>
        <v>-99.576399999999992</v>
      </c>
      <c r="W28" s="47">
        <f t="shared" ref="W28:W91" si="10">V28/U28</f>
        <v>-12.470658183697584</v>
      </c>
      <c r="X28" s="167"/>
      <c r="Y28" s="48"/>
      <c r="AA28" s="2"/>
      <c r="AB28" s="12"/>
      <c r="AC28" s="73"/>
      <c r="AD28" s="73"/>
      <c r="AE28" s="2"/>
      <c r="AF28" s="2"/>
      <c r="AG28" s="2"/>
      <c r="AH28" s="2"/>
      <c r="AI28" s="2"/>
      <c r="AJ28" s="2"/>
      <c r="AK28" s="2"/>
    </row>
    <row r="29" spans="1:37" ht="16.5" thickTop="1" thickBot="1" x14ac:dyDescent="0.3">
      <c r="C29">
        <f>E29-(E29*5)/100</f>
        <v>2.7457240592055766E-2</v>
      </c>
      <c r="D29" s="49">
        <v>0.02</v>
      </c>
      <c r="E29" s="129">
        <f xml:space="preserve"> E$10*(E$8/2)^2*(ACOS(1-D29/(E$8/2)) - (1-D29/(E$8/2))*SIN(ACOS(1-D29/(E$8/2))))</f>
        <v>2.8902358517953437E-2</v>
      </c>
      <c r="F29" s="134">
        <f>(PI()*E$12*D29^2*(1-(D29/(1.5*E$8))))</f>
        <v>5.5018631011299001E-4</v>
      </c>
      <c r="G29" s="50">
        <f t="shared" si="0"/>
        <v>2.9452544828066425E-2</v>
      </c>
      <c r="H29" s="108">
        <f t="shared" si="1"/>
        <v>29.452544828066426</v>
      </c>
      <c r="I29" s="109">
        <f t="shared" si="2"/>
        <v>22.678459517611149</v>
      </c>
      <c r="J29" s="110">
        <f t="shared" si="3"/>
        <v>-7.9641125600000015E-2</v>
      </c>
      <c r="K29" s="96">
        <f t="shared" si="4"/>
        <v>-79.641125600000009</v>
      </c>
      <c r="L29" s="97">
        <f t="shared" si="5"/>
        <v>-61.323666712000012</v>
      </c>
      <c r="N29" s="167"/>
      <c r="O29" s="49">
        <v>0.02</v>
      </c>
      <c r="P29" s="153">
        <f t="shared" ref="P29:P92" si="11">-2*(O29)^3+6.82*(O29)^2+5*(O29)-0.18</f>
        <v>-7.7287999999999982E-2</v>
      </c>
      <c r="Q29" s="148">
        <f t="shared" si="6"/>
        <v>-77.287999999999982</v>
      </c>
      <c r="R29" s="149">
        <f t="shared" si="7"/>
        <v>-59.511759999999988</v>
      </c>
      <c r="S29" s="173"/>
      <c r="T29" s="49">
        <f t="shared" ref="T29:T92" si="12">T28+0.01</f>
        <v>0.02</v>
      </c>
      <c r="U29" s="46">
        <f t="shared" si="8"/>
        <v>22.678459517611149</v>
      </c>
      <c r="V29" s="161">
        <f t="shared" si="9"/>
        <v>-59.511759999999988</v>
      </c>
      <c r="W29" s="47">
        <f t="shared" si="10"/>
        <v>-2.6241535477216003</v>
      </c>
      <c r="X29" s="167"/>
      <c r="Y29" s="48"/>
      <c r="AA29" s="2"/>
      <c r="AB29" s="74"/>
      <c r="AC29" s="73"/>
      <c r="AD29" s="73"/>
      <c r="AE29" s="2"/>
      <c r="AF29" s="2"/>
      <c r="AG29" s="2"/>
      <c r="AH29" s="2"/>
      <c r="AI29" s="2"/>
      <c r="AJ29" s="2"/>
      <c r="AK29" s="2"/>
    </row>
    <row r="30" spans="1:37" ht="16.5" thickTop="1" thickBot="1" x14ac:dyDescent="0.3">
      <c r="C30">
        <f>E30-(E30*5)/100</f>
        <v>5.0375598051862945E-2</v>
      </c>
      <c r="D30" s="49">
        <v>0.03</v>
      </c>
      <c r="E30" s="129">
        <f xml:space="preserve"> E$10*(E$8/2)^2*(ACOS(1-D30/(E$8/2)) - (1-D30/(E$8/2))*SIN(ACOS(1-D30/(E$8/2))))</f>
        <v>5.3026945317750471E-2</v>
      </c>
      <c r="F30" s="134">
        <f>(PI()*E$12*D30^2*(1-(D30/(1.5*E$8))))</f>
        <v>1.234291064114854E-3</v>
      </c>
      <c r="G30" s="50">
        <f t="shared" si="0"/>
        <v>5.4261236381865321E-2</v>
      </c>
      <c r="H30" s="108">
        <f t="shared" si="1"/>
        <v>54.261236381865324</v>
      </c>
      <c r="I30" s="109">
        <f t="shared" si="2"/>
        <v>41.781152014036302</v>
      </c>
      <c r="J30" s="110">
        <f t="shared" si="3"/>
        <v>-3.2616238900000011E-2</v>
      </c>
      <c r="K30" s="96">
        <f t="shared" si="4"/>
        <v>-32.616238900000013</v>
      </c>
      <c r="L30" s="97">
        <f t="shared" si="5"/>
        <v>-25.11450395300001</v>
      </c>
      <c r="N30" s="167"/>
      <c r="O30" s="49">
        <v>0.03</v>
      </c>
      <c r="P30" s="153">
        <f t="shared" si="11"/>
        <v>-2.3915999999999993E-2</v>
      </c>
      <c r="Q30" s="148">
        <f t="shared" si="6"/>
        <v>-23.915999999999993</v>
      </c>
      <c r="R30" s="149">
        <f t="shared" si="7"/>
        <v>-18.415319999999994</v>
      </c>
      <c r="S30" s="173"/>
      <c r="T30" s="49">
        <f t="shared" si="12"/>
        <v>0.03</v>
      </c>
      <c r="U30" s="46">
        <f t="shared" si="8"/>
        <v>41.781152014036302</v>
      </c>
      <c r="V30" s="161">
        <f t="shared" si="9"/>
        <v>-18.415319999999994</v>
      </c>
      <c r="W30" s="47">
        <f t="shared" si="10"/>
        <v>-0.44075663576278129</v>
      </c>
      <c r="X30" s="167"/>
      <c r="Y30" s="48"/>
      <c r="AA30" s="2"/>
      <c r="AB30" s="2"/>
      <c r="AC30" s="2"/>
      <c r="AD30" s="2"/>
      <c r="AE30" s="2"/>
      <c r="AF30" s="2"/>
      <c r="AG30" s="2"/>
      <c r="AH30" s="58"/>
      <c r="AI30" s="58"/>
      <c r="AJ30" s="2"/>
      <c r="AK30" s="2"/>
    </row>
    <row r="31" spans="1:37" ht="16.5" thickTop="1" thickBot="1" x14ac:dyDescent="0.3">
      <c r="C31">
        <f>E31-(E31*5)/100</f>
        <v>7.7455647945741279E-2</v>
      </c>
      <c r="D31" s="49">
        <v>0.04</v>
      </c>
      <c r="E31" s="129">
        <f xml:space="preserve"> E$10*(E$8/2)^2*(ACOS(1-D31/(E$8/2)) - (1-D31/(E$8/2))*SIN(ACOS(1-D31/(E$8/2))))</f>
        <v>8.1532260995517136E-2</v>
      </c>
      <c r="F31" s="134">
        <f>(PI()*E$12*D31^2*(1-(D31/(1.5*E$8))))</f>
        <v>2.1878452097341874E-3</v>
      </c>
      <c r="G31" s="50">
        <f t="shared" si="0"/>
        <v>8.3720106205251318E-2</v>
      </c>
      <c r="H31" s="108">
        <f t="shared" si="1"/>
        <v>83.720106205251312</v>
      </c>
      <c r="I31" s="109">
        <f t="shared" si="2"/>
        <v>64.464481778043506</v>
      </c>
      <c r="J31" s="110">
        <f t="shared" si="3"/>
        <v>1.5953875199999995E-2</v>
      </c>
      <c r="K31" s="96">
        <f t="shared" si="4"/>
        <v>15.953875199999995</v>
      </c>
      <c r="L31" s="97">
        <f t="shared" si="5"/>
        <v>12.284483903999996</v>
      </c>
      <c r="N31" s="167"/>
      <c r="O31" s="49">
        <v>0.04</v>
      </c>
      <c r="P31" s="153">
        <f t="shared" si="11"/>
        <v>3.0784000000000034E-2</v>
      </c>
      <c r="Q31" s="148">
        <f t="shared" si="6"/>
        <v>30.784000000000034</v>
      </c>
      <c r="R31" s="149">
        <f t="shared" si="7"/>
        <v>23.703680000000027</v>
      </c>
      <c r="S31" s="173"/>
      <c r="T31" s="49">
        <f t="shared" si="12"/>
        <v>0.04</v>
      </c>
      <c r="U31" s="46">
        <f t="shared" si="8"/>
        <v>64.464481778043506</v>
      </c>
      <c r="V31" s="161">
        <f t="shared" si="9"/>
        <v>23.703680000000027</v>
      </c>
      <c r="W31" s="47">
        <f t="shared" si="10"/>
        <v>0.36770139689656917</v>
      </c>
      <c r="X31" s="167"/>
      <c r="Y31" s="48"/>
      <c r="AA31" s="2"/>
      <c r="AB31" s="74"/>
      <c r="AC31" s="74"/>
      <c r="AD31" s="74"/>
      <c r="AE31" s="74"/>
      <c r="AF31" s="74"/>
      <c r="AG31" s="74"/>
      <c r="AH31" s="58"/>
      <c r="AI31" s="58"/>
      <c r="AJ31" s="2"/>
      <c r="AK31" s="2"/>
    </row>
    <row r="32" spans="1:37" ht="16.5" thickTop="1" thickBot="1" x14ac:dyDescent="0.3">
      <c r="C32">
        <f>E32-(E32*5)/100</f>
        <v>0.10810386115205303</v>
      </c>
      <c r="D32" s="49">
        <v>0.05</v>
      </c>
      <c r="E32" s="129">
        <f xml:space="preserve"> E$10*(E$8/2)^2*(ACOS(1-D32/(E$8/2)) - (1-D32/(E$8/2))*SIN(ACOS(1-D32/(E$8/2))))</f>
        <v>0.11379353805479267</v>
      </c>
      <c r="F32" s="134">
        <f>(PI()*E$12*D32^2*(1-(D32/(1.5*E$8))))</f>
        <v>3.4084299912114091E-3</v>
      </c>
      <c r="G32" s="50">
        <f t="shared" si="0"/>
        <v>0.11720196804600408</v>
      </c>
      <c r="H32" s="108">
        <f t="shared" si="1"/>
        <v>117.20196804600408</v>
      </c>
      <c r="I32" s="109">
        <f t="shared" si="2"/>
        <v>90.245515395423141</v>
      </c>
      <c r="J32" s="110">
        <f t="shared" si="3"/>
        <v>6.6055412499999994E-2</v>
      </c>
      <c r="K32" s="96">
        <f t="shared" si="4"/>
        <v>66.055412499999989</v>
      </c>
      <c r="L32" s="97">
        <f t="shared" si="5"/>
        <v>50.862667624999993</v>
      </c>
      <c r="N32" s="167"/>
      <c r="O32" s="49">
        <v>0.05</v>
      </c>
      <c r="P32" s="153">
        <f t="shared" si="11"/>
        <v>8.6799999999999988E-2</v>
      </c>
      <c r="Q32" s="148">
        <f t="shared" si="6"/>
        <v>86.799999999999983</v>
      </c>
      <c r="R32" s="149">
        <f t="shared" si="7"/>
        <v>66.835999999999984</v>
      </c>
      <c r="S32" s="173"/>
      <c r="T32" s="49">
        <f t="shared" si="12"/>
        <v>0.05</v>
      </c>
      <c r="U32" s="46">
        <f t="shared" si="8"/>
        <v>90.245515395423141</v>
      </c>
      <c r="V32" s="161">
        <f t="shared" si="9"/>
        <v>66.835999999999984</v>
      </c>
      <c r="W32" s="47">
        <f t="shared" si="10"/>
        <v>0.74060189813475885</v>
      </c>
      <c r="X32" s="167"/>
      <c r="Y32" s="48"/>
      <c r="AA32" s="2"/>
      <c r="AB32" s="171"/>
      <c r="AC32" s="61"/>
      <c r="AD32" s="61"/>
      <c r="AE32" s="61"/>
      <c r="AF32" s="61"/>
      <c r="AG32" s="61"/>
      <c r="AH32" s="61"/>
      <c r="AI32" s="61"/>
      <c r="AJ32" s="2"/>
      <c r="AK32" s="2"/>
    </row>
    <row r="33" spans="1:37" ht="16.5" thickTop="1" thickBot="1" x14ac:dyDescent="0.3">
      <c r="C33">
        <f>E33-(E33*5)/100</f>
        <v>0.14191702008806498</v>
      </c>
      <c r="D33" s="49">
        <v>0.06</v>
      </c>
      <c r="E33" s="129">
        <f xml:space="preserve"> E$10*(E$8/2)^2*(ACOS(1-D33/(E$8/2)) - (1-D33/(E$8/2))*SIN(ACOS(1-D33/(E$8/2))))</f>
        <v>0.14938633693480524</v>
      </c>
      <c r="F33" s="134">
        <f>(PI()*E$12*D33^2*(1-(D33/(1.5*E$8))))</f>
        <v>4.8936266527869346E-3</v>
      </c>
      <c r="G33" s="50">
        <f t="shared" si="0"/>
        <v>0.15427996358759219</v>
      </c>
      <c r="H33" s="108">
        <f t="shared" si="1"/>
        <v>154.27996358759219</v>
      </c>
      <c r="I33" s="109">
        <f t="shared" si="2"/>
        <v>118.79557196244599</v>
      </c>
      <c r="J33" s="110">
        <f t="shared" si="3"/>
        <v>0.11767456880000002</v>
      </c>
      <c r="K33" s="96">
        <f t="shared" si="4"/>
        <v>117.67456880000002</v>
      </c>
      <c r="L33" s="97">
        <f t="shared" si="5"/>
        <v>90.609417976000017</v>
      </c>
      <c r="N33" s="167"/>
      <c r="O33" s="49">
        <v>0.06</v>
      </c>
      <c r="P33" s="153">
        <f t="shared" si="11"/>
        <v>0.14411999999999997</v>
      </c>
      <c r="Q33" s="148">
        <f t="shared" si="6"/>
        <v>144.11999999999998</v>
      </c>
      <c r="R33" s="149">
        <f t="shared" si="7"/>
        <v>110.97239999999998</v>
      </c>
      <c r="S33" s="173"/>
      <c r="T33" s="49">
        <f t="shared" si="12"/>
        <v>6.0000000000000005E-2</v>
      </c>
      <c r="U33" s="46">
        <f t="shared" si="8"/>
        <v>118.79557196244599</v>
      </c>
      <c r="V33" s="161">
        <f t="shared" si="9"/>
        <v>110.97239999999998</v>
      </c>
      <c r="W33" s="47">
        <f t="shared" si="10"/>
        <v>0.93414592957287079</v>
      </c>
      <c r="X33" s="167"/>
      <c r="Y33" s="48"/>
      <c r="AA33" s="2"/>
      <c r="AB33" s="75"/>
      <c r="AC33" s="171"/>
      <c r="AD33" s="171"/>
      <c r="AE33" s="171"/>
      <c r="AF33" s="171"/>
      <c r="AG33" s="61"/>
      <c r="AH33" s="61"/>
      <c r="AI33" s="61"/>
      <c r="AJ33" s="2"/>
      <c r="AK33" s="2"/>
    </row>
    <row r="34" spans="1:37" ht="16.5" thickTop="1" thickBot="1" x14ac:dyDescent="0.3">
      <c r="C34">
        <f>E34-(E34*5)/100</f>
        <v>0.17859709031264734</v>
      </c>
      <c r="D34" s="49">
        <v>7.0000000000000007E-2</v>
      </c>
      <c r="E34" s="129">
        <f xml:space="preserve"> E$10*(E$8/2)^2*(ACOS(1-D34/(E$8/2)) - (1-D34/(E$8/2))*SIN(ACOS(1-D34/(E$8/2))))</f>
        <v>0.18799693717120772</v>
      </c>
      <c r="F34" s="134">
        <f>(PI()*E$12*D34^2*(1-(D34/(1.5*E$8))))</f>
        <v>6.6410164387011843E-3</v>
      </c>
      <c r="G34" s="50">
        <f t="shared" si="0"/>
        <v>0.1946379536099089</v>
      </c>
      <c r="H34" s="108">
        <f t="shared" si="1"/>
        <v>194.63795360990889</v>
      </c>
      <c r="I34" s="109">
        <f t="shared" si="2"/>
        <v>149.87122427962984</v>
      </c>
      <c r="J34" s="110">
        <f t="shared" si="3"/>
        <v>0.17079753990000004</v>
      </c>
      <c r="K34" s="96">
        <f t="shared" si="4"/>
        <v>170.79753990000003</v>
      </c>
      <c r="L34" s="97">
        <f t="shared" si="5"/>
        <v>131.51410572300003</v>
      </c>
      <c r="N34" s="167"/>
      <c r="O34" s="49">
        <v>7.0000000000000007E-2</v>
      </c>
      <c r="P34" s="153">
        <f t="shared" si="11"/>
        <v>0.20273200000000002</v>
      </c>
      <c r="Q34" s="148">
        <f t="shared" si="6"/>
        <v>202.73200000000003</v>
      </c>
      <c r="R34" s="149">
        <f t="shared" si="7"/>
        <v>156.10364000000001</v>
      </c>
      <c r="S34" s="173"/>
      <c r="T34" s="49">
        <f t="shared" si="12"/>
        <v>7.0000000000000007E-2</v>
      </c>
      <c r="U34" s="46">
        <f t="shared" si="8"/>
        <v>149.87122427962984</v>
      </c>
      <c r="V34" s="161">
        <f t="shared" si="9"/>
        <v>156.10364000000001</v>
      </c>
      <c r="W34" s="47">
        <f t="shared" si="10"/>
        <v>1.0415851391774964</v>
      </c>
      <c r="X34" s="167"/>
      <c r="Y34" s="48"/>
      <c r="AA34" s="2"/>
      <c r="AB34" s="59"/>
      <c r="AC34" s="171"/>
      <c r="AD34" s="171"/>
      <c r="AE34" s="171"/>
      <c r="AF34" s="171"/>
      <c r="AG34" s="62"/>
      <c r="AH34" s="62"/>
      <c r="AI34" s="62"/>
      <c r="AJ34" s="2"/>
      <c r="AK34" s="2"/>
    </row>
    <row r="35" spans="1:37" ht="16.5" thickTop="1" thickBot="1" x14ac:dyDescent="0.3">
      <c r="C35">
        <f>E35-(E35*5)/100</f>
        <v>0.21791157665847086</v>
      </c>
      <c r="D35" s="49">
        <v>0.08</v>
      </c>
      <c r="E35" s="129">
        <f xml:space="preserve"> E$10*(E$8/2)^2*(ACOS(1-D35/(E$8/2)) - (1-D35/(E$8/2))*SIN(ACOS(1-D35/(E$8/2))))</f>
        <v>0.22938060700891669</v>
      </c>
      <c r="F35" s="134">
        <f>(PI()*E$12*D35^2*(1-(D35/(1.5*E$8))))</f>
        <v>8.6481805931945717E-3</v>
      </c>
      <c r="G35" s="50">
        <f t="shared" si="0"/>
        <v>0.23802878760211127</v>
      </c>
      <c r="H35" s="108">
        <f t="shared" si="1"/>
        <v>238.02878760211127</v>
      </c>
      <c r="I35" s="109">
        <f t="shared" si="2"/>
        <v>183.28216645362568</v>
      </c>
      <c r="J35" s="110">
        <f t="shared" si="3"/>
        <v>0.2254105216</v>
      </c>
      <c r="K35" s="96">
        <f t="shared" si="4"/>
        <v>225.41052160000001</v>
      </c>
      <c r="L35" s="97">
        <f t="shared" si="5"/>
        <v>173.566101632</v>
      </c>
      <c r="N35" s="167"/>
      <c r="O35" s="49">
        <v>0.08</v>
      </c>
      <c r="P35" s="153">
        <f t="shared" si="11"/>
        <v>0.26262400000000002</v>
      </c>
      <c r="Q35" s="148">
        <f t="shared" si="6"/>
        <v>262.62400000000002</v>
      </c>
      <c r="R35" s="149">
        <f t="shared" si="7"/>
        <v>202.22048000000001</v>
      </c>
      <c r="S35" s="173"/>
      <c r="T35" s="49">
        <f t="shared" si="12"/>
        <v>0.08</v>
      </c>
      <c r="U35" s="46">
        <f t="shared" si="8"/>
        <v>183.28216645362568</v>
      </c>
      <c r="V35" s="161">
        <f t="shared" si="9"/>
        <v>202.22048000000001</v>
      </c>
      <c r="W35" s="47">
        <f t="shared" si="10"/>
        <v>1.1033287303004797</v>
      </c>
      <c r="X35" s="167"/>
      <c r="Y35" s="48"/>
      <c r="AA35" s="2"/>
      <c r="AB35" s="59"/>
      <c r="AC35" s="76"/>
      <c r="AD35" s="76"/>
      <c r="AE35" s="76"/>
      <c r="AF35" s="76"/>
      <c r="AG35" s="66"/>
      <c r="AH35" s="66"/>
      <c r="AI35" s="66"/>
      <c r="AJ35" s="2"/>
      <c r="AK35" s="2"/>
    </row>
    <row r="36" spans="1:37" ht="16.5" thickTop="1" thickBot="1" x14ac:dyDescent="0.3">
      <c r="A36" s="51"/>
      <c r="B36" s="51"/>
      <c r="C36">
        <f>E36-(E36*5)/100</f>
        <v>0.25967214859220084</v>
      </c>
      <c r="D36" s="49">
        <v>0.09</v>
      </c>
      <c r="E36" s="129">
        <f xml:space="preserve"> E$10*(E$8/2)^2*(ACOS(1-D36/(E$8/2)) - (1-D36/(E$8/2))*SIN(ACOS(1-D36/(E$8/2))))</f>
        <v>0.27333910378126403</v>
      </c>
      <c r="F36" s="134">
        <f>(PI()*E$12*D36^2*(1-(D36/(1.5*E$8))))</f>
        <v>1.0912700360507517E-2</v>
      </c>
      <c r="G36" s="50">
        <f t="shared" si="0"/>
        <v>0.28425180414177154</v>
      </c>
      <c r="H36" s="108">
        <f t="shared" si="1"/>
        <v>284.25180414177152</v>
      </c>
      <c r="I36" s="109">
        <f t="shared" si="2"/>
        <v>218.87388918916406</v>
      </c>
      <c r="J36" s="110">
        <f t="shared" si="3"/>
        <v>0.28149970969999993</v>
      </c>
      <c r="K36" s="96">
        <f t="shared" si="4"/>
        <v>281.49970969999993</v>
      </c>
      <c r="L36" s="97">
        <f t="shared" si="5"/>
        <v>216.75477646899995</v>
      </c>
      <c r="N36" s="167"/>
      <c r="O36" s="49">
        <v>0.09</v>
      </c>
      <c r="P36" s="153">
        <f t="shared" si="11"/>
        <v>0.32378400000000002</v>
      </c>
      <c r="Q36" s="148">
        <f t="shared" si="6"/>
        <v>323.78399999999999</v>
      </c>
      <c r="R36" s="149">
        <f t="shared" si="7"/>
        <v>249.31368000000001</v>
      </c>
      <c r="S36" s="173"/>
      <c r="T36" s="49">
        <f t="shared" si="12"/>
        <v>0.09</v>
      </c>
      <c r="U36" s="46">
        <f t="shared" si="8"/>
        <v>218.87388918916406</v>
      </c>
      <c r="V36" s="161">
        <f t="shared" si="9"/>
        <v>249.31368000000001</v>
      </c>
      <c r="W36" s="47">
        <f t="shared" si="10"/>
        <v>1.1390745644608529</v>
      </c>
      <c r="X36" s="167"/>
      <c r="Y36" s="48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6.5" thickTop="1" thickBot="1" x14ac:dyDescent="0.3">
      <c r="A37" s="51"/>
      <c r="B37" s="51"/>
      <c r="C37">
        <f>E37-(E37*5)/100</f>
        <v>0.30372193815731902</v>
      </c>
      <c r="D37" s="49">
        <v>0.1</v>
      </c>
      <c r="E37" s="129">
        <f xml:space="preserve"> E$10*(E$8/2)^2*(ACOS(1-D37/(E$8/2)) - (1-D37/(E$8/2))*SIN(ACOS(1-D37/(E$8/2))))</f>
        <v>0.31970730332349367</v>
      </c>
      <c r="F37" s="134">
        <f>(PI()*E$12*D37^2*(1-(D37/(1.5*E$8))))</f>
        <v>1.3432156984880445E-2</v>
      </c>
      <c r="G37" s="50">
        <f t="shared" si="0"/>
        <v>0.3331394603083741</v>
      </c>
      <c r="H37" s="108">
        <f t="shared" si="1"/>
        <v>333.13946030837411</v>
      </c>
      <c r="I37" s="109">
        <f t="shared" si="2"/>
        <v>256.51738443744807</v>
      </c>
      <c r="J37" s="110">
        <f t="shared" si="3"/>
        <v>0.33905129999999994</v>
      </c>
      <c r="K37" s="96">
        <f t="shared" si="4"/>
        <v>339.05129999999997</v>
      </c>
      <c r="L37" s="97">
        <f t="shared" si="5"/>
        <v>261.069501</v>
      </c>
      <c r="N37" s="167"/>
      <c r="O37" s="49">
        <v>0.1</v>
      </c>
      <c r="P37" s="153">
        <f t="shared" si="11"/>
        <v>0.38620000000000004</v>
      </c>
      <c r="Q37" s="148">
        <f t="shared" si="6"/>
        <v>386.20000000000005</v>
      </c>
      <c r="R37" s="149">
        <f t="shared" si="7"/>
        <v>297.37400000000002</v>
      </c>
      <c r="S37" s="173"/>
      <c r="T37" s="49">
        <f t="shared" si="12"/>
        <v>9.9999999999999992E-2</v>
      </c>
      <c r="U37" s="46">
        <f t="shared" si="8"/>
        <v>256.51738443744807</v>
      </c>
      <c r="V37" s="161">
        <f t="shared" si="9"/>
        <v>297.37400000000002</v>
      </c>
      <c r="W37" s="47">
        <f t="shared" si="10"/>
        <v>1.1592742560203162</v>
      </c>
      <c r="X37" s="167"/>
      <c r="Y37" s="48"/>
      <c r="AA37" s="2"/>
      <c r="AB37" s="2"/>
      <c r="AD37" s="2"/>
      <c r="AE37" s="2"/>
      <c r="AF37" s="2"/>
      <c r="AG37" s="2"/>
      <c r="AH37" s="2"/>
      <c r="AI37" s="2"/>
      <c r="AJ37" s="2"/>
      <c r="AK37" s="2"/>
    </row>
    <row r="38" spans="1:37" ht="16.5" thickTop="1" thickBot="1" x14ac:dyDescent="0.3">
      <c r="A38" s="51"/>
      <c r="B38" s="51"/>
      <c r="C38">
        <f>E38-(E38*5)/100</f>
        <v>0.34992744460681313</v>
      </c>
      <c r="D38" s="49">
        <v>0.11</v>
      </c>
      <c r="E38" s="129">
        <f xml:space="preserve"> E$10*(E$8/2)^2*(ACOS(1-D38/(E$8/2)) - (1-D38/(E$8/2))*SIN(ACOS(1-D38/(E$8/2))))</f>
        <v>0.36834467853348751</v>
      </c>
      <c r="F38" s="134">
        <f>(PI()*E$12*D38^2*(1-(D38/(1.5*E$8))))</f>
        <v>1.6204131710553758E-2</v>
      </c>
      <c r="G38" s="50">
        <f t="shared" si="0"/>
        <v>0.38454881024404125</v>
      </c>
      <c r="H38" s="108">
        <f t="shared" si="1"/>
        <v>384.54881024404125</v>
      </c>
      <c r="I38" s="109">
        <f t="shared" si="2"/>
        <v>296.10258388791175</v>
      </c>
      <c r="J38" s="110">
        <f t="shared" si="3"/>
        <v>0.39805148829999992</v>
      </c>
      <c r="K38" s="96">
        <f t="shared" si="4"/>
        <v>398.0514882999999</v>
      </c>
      <c r="L38" s="97">
        <f t="shared" si="5"/>
        <v>306.49964599099991</v>
      </c>
      <c r="N38" s="167"/>
      <c r="O38" s="49">
        <v>0.11</v>
      </c>
      <c r="P38" s="153">
        <f t="shared" si="11"/>
        <v>0.44986000000000009</v>
      </c>
      <c r="Q38" s="148">
        <f t="shared" si="6"/>
        <v>449.86000000000007</v>
      </c>
      <c r="R38" s="149">
        <f t="shared" si="7"/>
        <v>346.39220000000006</v>
      </c>
      <c r="S38" s="173"/>
      <c r="T38" s="49">
        <f t="shared" si="12"/>
        <v>0.10999999999999999</v>
      </c>
      <c r="U38" s="46">
        <f t="shared" si="8"/>
        <v>296.10258388791175</v>
      </c>
      <c r="V38" s="161">
        <f t="shared" si="9"/>
        <v>346.39220000000006</v>
      </c>
      <c r="W38" s="47">
        <f t="shared" si="10"/>
        <v>1.1698384912815392</v>
      </c>
      <c r="X38" s="167"/>
      <c r="Y38" s="48"/>
      <c r="AA38" s="2"/>
      <c r="AB38" s="2"/>
      <c r="AD38" s="2"/>
      <c r="AE38" s="2"/>
      <c r="AF38" s="2"/>
      <c r="AG38" s="2"/>
      <c r="AH38" s="2"/>
      <c r="AI38" s="2"/>
      <c r="AJ38" s="2"/>
      <c r="AK38" s="2"/>
    </row>
    <row r="39" spans="1:37" ht="16.5" thickTop="1" thickBot="1" x14ac:dyDescent="0.3">
      <c r="A39" s="51"/>
      <c r="B39" s="51"/>
      <c r="C39">
        <f>E39-(E39*5)/100</f>
        <v>0.39817309424470027</v>
      </c>
      <c r="D39" s="49">
        <v>0.12</v>
      </c>
      <c r="E39" s="129">
        <f xml:space="preserve"> E$10*(E$8/2)^2*(ACOS(1-D39/(E$8/2)) - (1-D39/(E$8/2))*SIN(ACOS(1-D39/(E$8/2))))</f>
        <v>0.41912957288915814</v>
      </c>
      <c r="F39" s="134">
        <f>(PI()*E$12*D39^2*(1-(D39/(1.5*E$8))))</f>
        <v>1.9226205781767883E-2</v>
      </c>
      <c r="G39" s="50">
        <f t="shared" si="0"/>
        <v>0.43835577867092601</v>
      </c>
      <c r="H39" s="108">
        <f t="shared" si="1"/>
        <v>438.35577867092599</v>
      </c>
      <c r="I39" s="109">
        <f t="shared" si="2"/>
        <v>337.533949576613</v>
      </c>
      <c r="J39" s="110">
        <f t="shared" si="3"/>
        <v>0.45848647040000001</v>
      </c>
      <c r="K39" s="96">
        <f t="shared" si="4"/>
        <v>458.48647040000003</v>
      </c>
      <c r="L39" s="97">
        <f t="shared" si="5"/>
        <v>353.03458220800002</v>
      </c>
      <c r="N39" s="167"/>
      <c r="O39" s="49">
        <v>0.12</v>
      </c>
      <c r="P39" s="153">
        <f t="shared" si="11"/>
        <v>0.5147520000000001</v>
      </c>
      <c r="Q39" s="148">
        <f t="shared" si="6"/>
        <v>514.75200000000007</v>
      </c>
      <c r="R39" s="149">
        <f t="shared" si="7"/>
        <v>396.35904000000005</v>
      </c>
      <c r="S39" s="173"/>
      <c r="T39" s="49">
        <f t="shared" si="12"/>
        <v>0.11999999999999998</v>
      </c>
      <c r="U39" s="46">
        <f t="shared" si="8"/>
        <v>337.533949576613</v>
      </c>
      <c r="V39" s="161">
        <f t="shared" si="9"/>
        <v>396.35904000000005</v>
      </c>
      <c r="W39" s="47">
        <f t="shared" si="10"/>
        <v>1.1742790332562829</v>
      </c>
      <c r="X39" s="167"/>
      <c r="Y39" s="48"/>
      <c r="AA39" s="2"/>
      <c r="AB39" s="12"/>
      <c r="AC39" s="73"/>
      <c r="AD39" s="73"/>
      <c r="AE39" s="2"/>
      <c r="AF39" s="2"/>
      <c r="AG39" s="2"/>
      <c r="AH39" s="2"/>
      <c r="AI39" s="2"/>
      <c r="AJ39" s="2"/>
      <c r="AK39" s="2"/>
    </row>
    <row r="40" spans="1:37" ht="16.5" thickTop="1" thickBot="1" x14ac:dyDescent="0.3">
      <c r="A40" s="51"/>
      <c r="B40" s="51"/>
      <c r="C40">
        <f>E40-(E40*5)/100</f>
        <v>0.44835742918636795</v>
      </c>
      <c r="D40" s="49">
        <v>0.13</v>
      </c>
      <c r="E40" s="129">
        <f xml:space="preserve"> E$10*(E$8/2)^2*(ACOS(1-D40/(E$8/2)) - (1-D40/(E$8/2))*SIN(ACOS(1-D40/(E$8/2))))</f>
        <v>0.4719551886172294</v>
      </c>
      <c r="F40" s="134">
        <f>(PI()*E$12*D40^2*(1-(D40/(1.5*E$8))))</f>
        <v>2.2495960442763245E-2</v>
      </c>
      <c r="G40" s="50">
        <f t="shared" si="0"/>
        <v>0.49445114905999266</v>
      </c>
      <c r="H40" s="108">
        <f t="shared" si="1"/>
        <v>494.45114905999264</v>
      </c>
      <c r="I40" s="109">
        <f t="shared" si="2"/>
        <v>380.72738477619436</v>
      </c>
      <c r="J40" s="110">
        <f t="shared" si="3"/>
        <v>0.52034244210000002</v>
      </c>
      <c r="K40" s="96">
        <f t="shared" si="4"/>
        <v>520.34244209999997</v>
      </c>
      <c r="L40" s="97">
        <f t="shared" si="5"/>
        <v>400.66368041699997</v>
      </c>
      <c r="N40" s="167"/>
      <c r="O40" s="49">
        <v>0.13</v>
      </c>
      <c r="P40" s="153">
        <f t="shared" si="11"/>
        <v>0.58086400000000005</v>
      </c>
      <c r="Q40" s="148">
        <f t="shared" si="6"/>
        <v>580.86400000000003</v>
      </c>
      <c r="R40" s="149">
        <f t="shared" si="7"/>
        <v>447.26528000000002</v>
      </c>
      <c r="S40" s="173"/>
      <c r="T40" s="49">
        <f t="shared" si="12"/>
        <v>0.12999999999999998</v>
      </c>
      <c r="U40" s="46">
        <f t="shared" si="8"/>
        <v>380.72738477619436</v>
      </c>
      <c r="V40" s="161">
        <f t="shared" si="9"/>
        <v>447.26528000000002</v>
      </c>
      <c r="W40" s="47">
        <f t="shared" si="10"/>
        <v>1.1747651939009303</v>
      </c>
      <c r="X40" s="167"/>
      <c r="Y40" s="48"/>
      <c r="AA40" s="2"/>
      <c r="AB40" s="74"/>
      <c r="AC40" s="73"/>
      <c r="AD40" s="73"/>
      <c r="AE40" s="2"/>
      <c r="AF40" s="2"/>
      <c r="AG40" s="2"/>
      <c r="AH40" s="2"/>
      <c r="AI40" s="2"/>
      <c r="AJ40" s="2"/>
      <c r="AK40" s="2"/>
    </row>
    <row r="41" spans="1:37" ht="16.5" thickTop="1" thickBot="1" x14ac:dyDescent="0.3">
      <c r="A41" s="51"/>
      <c r="B41" s="51"/>
      <c r="C41">
        <f>E41-(E41*5)/100</f>
        <v>0.50039034599208265</v>
      </c>
      <c r="D41" s="49">
        <v>0.14000000000000001</v>
      </c>
      <c r="E41" s="129">
        <f xml:space="preserve"> E$10*(E$8/2)^2*(ACOS(1-D41/(E$8/2)) - (1-D41/(E$8/2))*SIN(ACOS(1-D41/(E$8/2))))</f>
        <v>0.52672667999166589</v>
      </c>
      <c r="F41" s="134">
        <f>(PI()*E$12*D41^2*(1-(D41/(1.5*E$8))))</f>
        <v>2.6010976937780247E-2</v>
      </c>
      <c r="G41" s="50">
        <f t="shared" si="0"/>
        <v>0.5527376569294461</v>
      </c>
      <c r="H41" s="108">
        <f t="shared" si="1"/>
        <v>552.73765692944608</v>
      </c>
      <c r="I41" s="109">
        <f t="shared" si="2"/>
        <v>425.60799583567348</v>
      </c>
      <c r="J41" s="110">
        <f t="shared" si="3"/>
        <v>0.5836055992000001</v>
      </c>
      <c r="K41" s="96">
        <f t="shared" si="4"/>
        <v>583.60559920000014</v>
      </c>
      <c r="L41" s="97">
        <f t="shared" si="5"/>
        <v>449.37631138400013</v>
      </c>
      <c r="N41" s="167"/>
      <c r="O41" s="49">
        <v>0.14000000000000001</v>
      </c>
      <c r="P41" s="153">
        <f t="shared" si="11"/>
        <v>0.64818400000000009</v>
      </c>
      <c r="Q41" s="148">
        <f t="shared" si="6"/>
        <v>648.18400000000008</v>
      </c>
      <c r="R41" s="149">
        <f t="shared" si="7"/>
        <v>499.1016800000001</v>
      </c>
      <c r="S41" s="173"/>
      <c r="T41" s="49">
        <f t="shared" si="12"/>
        <v>0.13999999999999999</v>
      </c>
      <c r="U41" s="46">
        <f t="shared" si="8"/>
        <v>425.60799583567348</v>
      </c>
      <c r="V41" s="161">
        <f t="shared" si="9"/>
        <v>499.1016800000001</v>
      </c>
      <c r="W41" s="47">
        <f t="shared" si="10"/>
        <v>1.1726792844199816</v>
      </c>
      <c r="X41" s="167"/>
      <c r="Y41" s="48"/>
      <c r="AA41" s="2"/>
      <c r="AB41" s="2"/>
      <c r="AC41" s="2"/>
      <c r="AD41" s="2"/>
      <c r="AE41" s="2"/>
      <c r="AF41" s="2"/>
      <c r="AG41" s="2"/>
      <c r="AH41" s="58"/>
      <c r="AI41" s="58"/>
      <c r="AJ41" s="2"/>
      <c r="AK41" s="2"/>
    </row>
    <row r="42" spans="1:37" ht="16.5" thickTop="1" thickBot="1" x14ac:dyDescent="0.3">
      <c r="A42" s="51"/>
      <c r="B42" s="51"/>
      <c r="C42">
        <f>E42-(E42*5)/100</f>
        <v>0.55419103865960051</v>
      </c>
      <c r="D42" s="49">
        <v>0.15</v>
      </c>
      <c r="E42" s="129">
        <f xml:space="preserve"> E$10*(E$8/2)^2*(ACOS(1-D42/(E$8/2)) - (1-D42/(E$8/2))*SIN(ACOS(1-D42/(E$8/2))))</f>
        <v>0.58335898806273734</v>
      </c>
      <c r="F42" s="134">
        <f>(PI()*E$12*D42^2*(1-(D42/(1.5*E$8))))</f>
        <v>2.9768836511059306E-2</v>
      </c>
      <c r="G42" s="50">
        <f t="shared" si="0"/>
        <v>0.61312782457379666</v>
      </c>
      <c r="H42" s="108">
        <f t="shared" si="1"/>
        <v>613.12782457379672</v>
      </c>
      <c r="I42" s="109">
        <f t="shared" si="2"/>
        <v>472.10842492182348</v>
      </c>
      <c r="J42" s="110">
        <f t="shared" si="3"/>
        <v>0.64826213749999995</v>
      </c>
      <c r="K42" s="96">
        <f t="shared" si="4"/>
        <v>648.26213749999999</v>
      </c>
      <c r="L42" s="97">
        <f t="shared" si="5"/>
        <v>499.16184587499998</v>
      </c>
      <c r="N42" s="167"/>
      <c r="O42" s="49">
        <v>0.15</v>
      </c>
      <c r="P42" s="153">
        <f t="shared" si="11"/>
        <v>0.71670000000000011</v>
      </c>
      <c r="Q42" s="148">
        <f t="shared" si="6"/>
        <v>716.70000000000016</v>
      </c>
      <c r="R42" s="149">
        <f t="shared" si="7"/>
        <v>551.85900000000015</v>
      </c>
      <c r="S42" s="173"/>
      <c r="T42" s="49">
        <f t="shared" si="12"/>
        <v>0.15</v>
      </c>
      <c r="U42" s="46">
        <f t="shared" si="8"/>
        <v>472.10842492182348</v>
      </c>
      <c r="V42" s="161">
        <f t="shared" si="9"/>
        <v>551.85900000000015</v>
      </c>
      <c r="W42" s="47">
        <f t="shared" si="10"/>
        <v>1.1689242785518656</v>
      </c>
      <c r="X42" s="167"/>
      <c r="Y42" s="48"/>
      <c r="AA42" s="2"/>
      <c r="AB42" s="74"/>
      <c r="AC42" s="74"/>
      <c r="AD42" s="74"/>
      <c r="AE42" s="74"/>
      <c r="AF42" s="74"/>
      <c r="AG42" s="74"/>
      <c r="AH42" s="58"/>
      <c r="AI42" s="58"/>
      <c r="AJ42" s="2"/>
      <c r="AK42" s="2"/>
    </row>
    <row r="43" spans="1:37" ht="16.5" thickTop="1" thickBot="1" x14ac:dyDescent="0.3">
      <c r="A43" s="51"/>
      <c r="B43" s="51"/>
      <c r="C43">
        <f>E43-(E43*5)/100</f>
        <v>0.60968643016303947</v>
      </c>
      <c r="D43" s="49">
        <v>0.16</v>
      </c>
      <c r="E43" s="129">
        <f xml:space="preserve"> E$10*(E$8/2)^2*(ACOS(1-D43/(E$8/2)) - (1-D43/(E$8/2))*SIN(ACOS(1-D43/(E$8/2))))</f>
        <v>0.64177518964530467</v>
      </c>
      <c r="F43" s="134">
        <f>(PI()*E$12*D43^2*(1-(D43/(1.5*E$8))))</f>
        <v>3.3767120406840857E-2</v>
      </c>
      <c r="G43" s="50">
        <f t="shared" si="0"/>
        <v>0.67554231005214549</v>
      </c>
      <c r="H43" s="108">
        <f t="shared" si="1"/>
        <v>675.54231005214547</v>
      </c>
      <c r="I43" s="109">
        <f t="shared" si="2"/>
        <v>520.16757874015207</v>
      </c>
      <c r="J43" s="110">
        <f t="shared" si="3"/>
        <v>0.71429825279999992</v>
      </c>
      <c r="K43" s="96">
        <f t="shared" si="4"/>
        <v>714.29825279999989</v>
      </c>
      <c r="L43" s="97">
        <f t="shared" si="5"/>
        <v>550.00965465599995</v>
      </c>
      <c r="N43" s="167"/>
      <c r="O43" s="49">
        <v>0.16</v>
      </c>
      <c r="P43" s="153">
        <f t="shared" si="11"/>
        <v>0.78639999999999999</v>
      </c>
      <c r="Q43" s="148">
        <f t="shared" si="6"/>
        <v>786.4</v>
      </c>
      <c r="R43" s="149">
        <f t="shared" si="7"/>
        <v>605.52800000000002</v>
      </c>
      <c r="S43" s="173"/>
      <c r="T43" s="49">
        <f t="shared" si="12"/>
        <v>0.16</v>
      </c>
      <c r="U43" s="46">
        <f t="shared" si="8"/>
        <v>520.16757874015207</v>
      </c>
      <c r="V43" s="161">
        <f t="shared" si="9"/>
        <v>605.52800000000002</v>
      </c>
      <c r="W43" s="47">
        <f t="shared" si="10"/>
        <v>1.1641017717147832</v>
      </c>
      <c r="X43" s="167"/>
      <c r="Y43" s="48"/>
      <c r="AA43" s="2"/>
      <c r="AB43" s="171"/>
      <c r="AC43" s="61"/>
      <c r="AD43" s="61"/>
      <c r="AE43" s="61"/>
      <c r="AF43" s="61"/>
      <c r="AG43" s="61"/>
      <c r="AH43" s="61"/>
      <c r="AI43" s="61"/>
      <c r="AJ43" s="2"/>
      <c r="AK43" s="2"/>
    </row>
    <row r="44" spans="1:37" ht="16.5" thickTop="1" thickBot="1" x14ac:dyDescent="0.3">
      <c r="A44" s="51"/>
      <c r="B44" s="51"/>
      <c r="C44">
        <f>E44-(E44*5)/100</f>
        <v>0.66680995250135922</v>
      </c>
      <c r="D44" s="49">
        <v>0.17</v>
      </c>
      <c r="E44" s="129">
        <f xml:space="preserve"> E$10*(E$8/2)^2*(ACOS(1-D44/(E$8/2)) - (1-D44/(E$8/2))*SIN(ACOS(1-D44/(E$8/2))))</f>
        <v>0.70190521315932553</v>
      </c>
      <c r="F44" s="134">
        <f>(PI()*E$12*D44^2*(1-(D44/(1.5*E$8))))</f>
        <v>3.8003409869365311E-2</v>
      </c>
      <c r="G44" s="50">
        <f t="shared" si="0"/>
        <v>0.73990862302869087</v>
      </c>
      <c r="H44" s="108">
        <f t="shared" si="1"/>
        <v>739.90862302869084</v>
      </c>
      <c r="I44" s="109">
        <f t="shared" si="2"/>
        <v>569.72963973209198</v>
      </c>
      <c r="J44" s="110">
        <f t="shared" si="3"/>
        <v>0.78170014090000017</v>
      </c>
      <c r="K44" s="96">
        <f t="shared" si="4"/>
        <v>781.70014090000018</v>
      </c>
      <c r="L44" s="97">
        <f t="shared" si="5"/>
        <v>601.90910849300019</v>
      </c>
      <c r="N44" s="167"/>
      <c r="O44" s="49">
        <v>0.17</v>
      </c>
      <c r="P44" s="153">
        <f t="shared" si="11"/>
        <v>0.85727200000000026</v>
      </c>
      <c r="Q44" s="148">
        <f t="shared" si="6"/>
        <v>857.27200000000028</v>
      </c>
      <c r="R44" s="149">
        <f t="shared" si="7"/>
        <v>660.09944000000019</v>
      </c>
      <c r="S44" s="173"/>
      <c r="T44" s="49">
        <f t="shared" si="12"/>
        <v>0.17</v>
      </c>
      <c r="U44" s="46">
        <f t="shared" si="8"/>
        <v>569.72963973209198</v>
      </c>
      <c r="V44" s="161">
        <f t="shared" si="9"/>
        <v>660.09944000000019</v>
      </c>
      <c r="W44" s="47">
        <f t="shared" si="10"/>
        <v>1.158618744691611</v>
      </c>
      <c r="X44" s="167"/>
      <c r="Y44" s="48"/>
      <c r="AA44" s="2"/>
      <c r="AB44" s="171"/>
      <c r="AC44" s="61"/>
      <c r="AD44" s="61"/>
      <c r="AE44" s="61"/>
      <c r="AF44" s="61"/>
      <c r="AG44" s="61"/>
      <c r="AH44" s="61"/>
      <c r="AI44" s="61"/>
      <c r="AJ44" s="2"/>
      <c r="AK44" s="2"/>
    </row>
    <row r="45" spans="1:37" ht="16.5" thickTop="1" thickBot="1" x14ac:dyDescent="0.3">
      <c r="A45" s="51"/>
      <c r="B45" s="51"/>
      <c r="C45">
        <f>E45-(E45*5)/100</f>
        <v>0.72550058140724627</v>
      </c>
      <c r="D45" s="49">
        <v>0.18</v>
      </c>
      <c r="E45" s="129">
        <f xml:space="preserve"> E$10*(E$8/2)^2*(ACOS(1-D45/(E$8/2)) - (1-D45/(E$8/2))*SIN(ACOS(1-D45/(E$8/2))))</f>
        <v>0.76368482253394343</v>
      </c>
      <c r="F45" s="134">
        <f>(PI()*E$12*D45^2*(1-(D45/(1.5*E$8))))</f>
        <v>4.2475286142873062E-2</v>
      </c>
      <c r="G45" s="50">
        <f t="shared" si="0"/>
        <v>0.80616010867681653</v>
      </c>
      <c r="H45" s="108">
        <f t="shared" si="1"/>
        <v>806.16010867681655</v>
      </c>
      <c r="I45" s="109">
        <f t="shared" si="2"/>
        <v>620.7432836811488</v>
      </c>
      <c r="J45" s="110">
        <f t="shared" si="3"/>
        <v>0.85045399759999984</v>
      </c>
      <c r="K45" s="96">
        <f t="shared" si="4"/>
        <v>850.45399759999987</v>
      </c>
      <c r="L45" s="97">
        <f t="shared" si="5"/>
        <v>654.84957815199994</v>
      </c>
      <c r="N45" s="167"/>
      <c r="O45" s="49">
        <v>0.18</v>
      </c>
      <c r="P45" s="153">
        <f t="shared" si="11"/>
        <v>0.92930399999999991</v>
      </c>
      <c r="Q45" s="148">
        <f t="shared" si="6"/>
        <v>929.30399999999986</v>
      </c>
      <c r="R45" s="149">
        <f t="shared" si="7"/>
        <v>715.56407999999988</v>
      </c>
      <c r="S45" s="173"/>
      <c r="T45" s="49">
        <f t="shared" si="12"/>
        <v>0.18000000000000002</v>
      </c>
      <c r="U45" s="46">
        <f t="shared" si="8"/>
        <v>620.7432836811488</v>
      </c>
      <c r="V45" s="161">
        <f t="shared" si="9"/>
        <v>715.56407999999988</v>
      </c>
      <c r="W45" s="47">
        <f t="shared" si="10"/>
        <v>1.1527536403721395</v>
      </c>
      <c r="X45" s="167"/>
      <c r="Y45" s="48"/>
      <c r="AA45" s="2"/>
      <c r="AB45" s="59"/>
      <c r="AC45" s="171"/>
      <c r="AD45" s="171"/>
      <c r="AE45" s="171"/>
      <c r="AF45" s="171"/>
      <c r="AG45" s="62"/>
      <c r="AH45" s="62"/>
      <c r="AI45" s="62"/>
      <c r="AJ45" s="2"/>
      <c r="AK45" s="2"/>
    </row>
    <row r="46" spans="1:37" ht="16.5" thickTop="1" thickBot="1" x14ac:dyDescent="0.3">
      <c r="A46" s="51"/>
      <c r="B46" s="51"/>
      <c r="C46">
        <f>E46-(E46*5)/100</f>
        <v>0.78570206105231022</v>
      </c>
      <c r="D46" s="49">
        <v>0.19</v>
      </c>
      <c r="E46" s="129">
        <f xml:space="preserve"> E$10*(E$8/2)^2*(ACOS(1-D46/(E$8/2)) - (1-D46/(E$8/2))*SIN(ACOS(1-D46/(E$8/2))))</f>
        <v>0.82705480110769503</v>
      </c>
      <c r="F46" s="134">
        <f>(PI()*E$12*D46^2*(1-(D46/(1.5*E$8))))</f>
        <v>4.7180330471604574E-2</v>
      </c>
      <c r="G46" s="50">
        <f t="shared" si="0"/>
        <v>0.87423513157929955</v>
      </c>
      <c r="H46" s="108">
        <f t="shared" si="1"/>
        <v>874.2351315792996</v>
      </c>
      <c r="I46" s="109">
        <f t="shared" si="2"/>
        <v>673.16105131606071</v>
      </c>
      <c r="J46" s="110">
        <f t="shared" si="3"/>
        <v>0.92054601870000008</v>
      </c>
      <c r="K46" s="96">
        <f t="shared" si="4"/>
        <v>920.5460187000001</v>
      </c>
      <c r="L46" s="97">
        <f t="shared" si="5"/>
        <v>708.82043439900008</v>
      </c>
      <c r="N46" s="167"/>
      <c r="O46" s="49">
        <v>0.19</v>
      </c>
      <c r="P46" s="153">
        <f t="shared" si="11"/>
        <v>1.0024839999999999</v>
      </c>
      <c r="Q46" s="148">
        <f t="shared" si="6"/>
        <v>1002.4839999999999</v>
      </c>
      <c r="R46" s="149">
        <f t="shared" si="7"/>
        <v>771.91267999999991</v>
      </c>
      <c r="S46" s="173"/>
      <c r="T46" s="49">
        <f t="shared" si="12"/>
        <v>0.19000000000000003</v>
      </c>
      <c r="U46" s="46">
        <f t="shared" si="8"/>
        <v>673.16105131606071</v>
      </c>
      <c r="V46" s="161">
        <f t="shared" si="9"/>
        <v>771.91267999999991</v>
      </c>
      <c r="W46" s="47">
        <f t="shared" si="10"/>
        <v>1.1466983695668003</v>
      </c>
      <c r="X46" s="167"/>
      <c r="Y46" s="48"/>
      <c r="AA46" s="2"/>
      <c r="AB46" s="59"/>
      <c r="AC46" s="76"/>
      <c r="AD46" s="76"/>
      <c r="AE46" s="76"/>
      <c r="AF46" s="76"/>
      <c r="AG46" s="66"/>
      <c r="AH46" s="66"/>
      <c r="AI46" s="66"/>
      <c r="AJ46" s="2"/>
      <c r="AK46" s="2"/>
    </row>
    <row r="47" spans="1:37" ht="16.5" thickTop="1" thickBot="1" x14ac:dyDescent="0.3">
      <c r="A47" s="51"/>
      <c r="B47" s="51"/>
      <c r="C47">
        <f>E47-(E47*5)/100</f>
        <v>0.84736227310750512</v>
      </c>
      <c r="D47" s="49">
        <v>0.2</v>
      </c>
      <c r="E47" s="129">
        <f xml:space="preserve"> E$10*(E$8/2)^2*(ACOS(1-D47/(E$8/2)) - (1-D47/(E$8/2))*SIN(ACOS(1-D47/(E$8/2))))</f>
        <v>0.89196028748158429</v>
      </c>
      <c r="F47" s="134">
        <f>(PI()*E$12*D47^2*(1-(D47/(1.5*E$8))))</f>
        <v>5.211612409980023E-2</v>
      </c>
      <c r="G47" s="50">
        <f t="shared" si="0"/>
        <v>0.94407641158138456</v>
      </c>
      <c r="H47" s="108">
        <f t="shared" si="1"/>
        <v>944.0764115813846</v>
      </c>
      <c r="I47" s="109">
        <f t="shared" si="2"/>
        <v>726.93883691766621</v>
      </c>
      <c r="J47" s="110">
        <f t="shared" si="3"/>
        <v>0.99196240000000002</v>
      </c>
      <c r="K47" s="96">
        <f t="shared" si="4"/>
        <v>991.9624</v>
      </c>
      <c r="L47" s="97">
        <f t="shared" si="5"/>
        <v>763.81104800000003</v>
      </c>
      <c r="N47" s="167"/>
      <c r="O47" s="49">
        <v>0.2</v>
      </c>
      <c r="P47" s="153">
        <f t="shared" si="11"/>
        <v>1.0768000000000002</v>
      </c>
      <c r="Q47" s="148">
        <f t="shared" si="6"/>
        <v>1076.8000000000002</v>
      </c>
      <c r="R47" s="149">
        <f t="shared" si="7"/>
        <v>829.13600000000019</v>
      </c>
      <c r="S47" s="173"/>
      <c r="T47" s="49">
        <f t="shared" si="12"/>
        <v>0.20000000000000004</v>
      </c>
      <c r="U47" s="46">
        <f t="shared" si="8"/>
        <v>726.93883691766621</v>
      </c>
      <c r="V47" s="161">
        <f t="shared" si="9"/>
        <v>829.13600000000019</v>
      </c>
      <c r="W47" s="47">
        <f t="shared" si="10"/>
        <v>1.1405856419993543</v>
      </c>
      <c r="X47" s="52"/>
      <c r="Y47" s="48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6.5" thickTop="1" thickBot="1" x14ac:dyDescent="0.3">
      <c r="A48" s="51"/>
      <c r="B48" s="51"/>
      <c r="C48">
        <f>E48-(E48*5)/100</f>
        <v>0.91043271725667285</v>
      </c>
      <c r="D48" s="49">
        <v>0.21</v>
      </c>
      <c r="E48" s="129">
        <f xml:space="preserve"> E$10*(E$8/2)^2*(ACOS(1-D48/(E$8/2)) - (1-D48/(E$8/2))*SIN(ACOS(1-D48/(E$8/2))))</f>
        <v>0.95835022869123454</v>
      </c>
      <c r="F48" s="134">
        <f>(PI()*E$12*D48^2*(1-(D48/(1.5*E$8))))</f>
        <v>5.7280248271700439E-2</v>
      </c>
      <c r="G48" s="50">
        <f t="shared" si="0"/>
        <v>1.015630476962935</v>
      </c>
      <c r="H48" s="108">
        <f t="shared" si="1"/>
        <v>1015.6304769629349</v>
      </c>
      <c r="I48" s="109">
        <f t="shared" si="2"/>
        <v>782.03546726145998</v>
      </c>
      <c r="J48" s="110">
        <f t="shared" si="3"/>
        <v>1.0646893372999999</v>
      </c>
      <c r="K48" s="96">
        <f t="shared" si="4"/>
        <v>1064.6893373</v>
      </c>
      <c r="L48" s="97">
        <f t="shared" si="5"/>
        <v>819.81078972099999</v>
      </c>
      <c r="N48" s="167"/>
      <c r="O48" s="49">
        <v>0.21</v>
      </c>
      <c r="P48" s="153">
        <f t="shared" si="11"/>
        <v>1.1522400000000002</v>
      </c>
      <c r="Q48" s="148">
        <f t="shared" si="6"/>
        <v>1152.2400000000002</v>
      </c>
      <c r="R48" s="149">
        <f t="shared" si="7"/>
        <v>887.22480000000019</v>
      </c>
      <c r="S48" s="173"/>
      <c r="T48" s="49">
        <f t="shared" si="12"/>
        <v>0.21000000000000005</v>
      </c>
      <c r="U48" s="46">
        <f t="shared" si="8"/>
        <v>782.03546726145998</v>
      </c>
      <c r="V48" s="161">
        <f t="shared" si="9"/>
        <v>887.22480000000019</v>
      </c>
      <c r="W48" s="47">
        <f t="shared" si="10"/>
        <v>1.1345071127104929</v>
      </c>
      <c r="X48" s="167"/>
      <c r="Y48" s="48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6.5" thickTop="1" thickBot="1" x14ac:dyDescent="0.3">
      <c r="A49" s="51"/>
      <c r="B49" s="51"/>
      <c r="C49">
        <f>E49-(E49*5)/100</f>
        <v>0.97486807899718553</v>
      </c>
      <c r="D49" s="49">
        <v>0.22</v>
      </c>
      <c r="E49" s="129">
        <f xml:space="preserve"> E$10*(E$8/2)^2*(ACOS(1-D49/(E$8/2)) - (1-D49/(E$8/2))*SIN(ACOS(1-D49/(E$8/2))))</f>
        <v>1.0261769252601953</v>
      </c>
      <c r="F49" s="134">
        <f>(PI()*E$12*D49^2*(1-(D49/(1.5*E$8))))</f>
        <v>6.2670284231545664E-2</v>
      </c>
      <c r="G49" s="50">
        <f t="shared" si="0"/>
        <v>1.088847209491741</v>
      </c>
      <c r="H49" s="108">
        <f t="shared" si="1"/>
        <v>1088.8472094917411</v>
      </c>
      <c r="I49" s="109">
        <f t="shared" si="2"/>
        <v>838.41235130864061</v>
      </c>
      <c r="J49" s="110">
        <f t="shared" si="3"/>
        <v>1.1387130264000001</v>
      </c>
      <c r="K49" s="96">
        <f t="shared" si="4"/>
        <v>1138.7130264</v>
      </c>
      <c r="L49" s="97">
        <f t="shared" si="5"/>
        <v>876.80903032800006</v>
      </c>
      <c r="N49" s="167"/>
      <c r="O49" s="49">
        <v>0.22</v>
      </c>
      <c r="P49" s="153">
        <f t="shared" si="11"/>
        <v>1.2287920000000001</v>
      </c>
      <c r="Q49" s="148">
        <f t="shared" si="6"/>
        <v>1228.7920000000001</v>
      </c>
      <c r="R49" s="149">
        <f t="shared" si="7"/>
        <v>946.16984000000014</v>
      </c>
      <c r="S49" s="173"/>
      <c r="T49" s="49">
        <f t="shared" si="12"/>
        <v>0.22000000000000006</v>
      </c>
      <c r="U49" s="46">
        <f t="shared" si="8"/>
        <v>838.41235130864061</v>
      </c>
      <c r="V49" s="161">
        <f t="shared" si="9"/>
        <v>946.16984000000014</v>
      </c>
      <c r="W49" s="47">
        <f t="shared" si="10"/>
        <v>1.1285256455527708</v>
      </c>
      <c r="X49" s="167"/>
      <c r="Y49" s="48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6.5" thickTop="1" thickBot="1" x14ac:dyDescent="0.3">
      <c r="A50" s="51"/>
      <c r="B50" s="51"/>
      <c r="C50">
        <f>E50-(E50*5)/100</f>
        <v>1.0406258666801598</v>
      </c>
      <c r="D50" s="49">
        <v>0.23</v>
      </c>
      <c r="E50" s="129">
        <f xml:space="preserve"> E$10*(E$8/2)^2*(ACOS(1-D50/(E$8/2)) - (1-D50/(E$8/2))*SIN(ACOS(1-D50/(E$8/2))))</f>
        <v>1.0953956491370103</v>
      </c>
      <c r="F50" s="134">
        <f>(PI()*E$12*D50^2*(1-(D50/(1.5*E$8))))</f>
        <v>6.8283813223576267E-2</v>
      </c>
      <c r="G50" s="50">
        <f t="shared" si="0"/>
        <v>1.1636794623605866</v>
      </c>
      <c r="H50" s="108">
        <f t="shared" si="1"/>
        <v>1163.6794623605865</v>
      </c>
      <c r="I50" s="109">
        <f t="shared" si="2"/>
        <v>896.03318601765159</v>
      </c>
      <c r="J50" s="110">
        <f t="shared" si="3"/>
        <v>1.2140196631000002</v>
      </c>
      <c r="K50" s="96">
        <f t="shared" si="4"/>
        <v>1214.0196631000001</v>
      </c>
      <c r="L50" s="97">
        <f t="shared" si="5"/>
        <v>934.79514058700011</v>
      </c>
      <c r="N50" s="167"/>
      <c r="O50" s="49">
        <v>0.23</v>
      </c>
      <c r="P50" s="153">
        <f t="shared" si="11"/>
        <v>1.3064440000000002</v>
      </c>
      <c r="Q50" s="148">
        <f t="shared" si="6"/>
        <v>1306.4440000000002</v>
      </c>
      <c r="R50" s="149">
        <f t="shared" si="7"/>
        <v>1005.9618800000002</v>
      </c>
      <c r="S50" s="173"/>
      <c r="T50" s="49">
        <f t="shared" si="12"/>
        <v>0.23000000000000007</v>
      </c>
      <c r="U50" s="46">
        <f t="shared" si="8"/>
        <v>896.03318601765159</v>
      </c>
      <c r="V50" s="161">
        <f t="shared" si="9"/>
        <v>1005.9618800000002</v>
      </c>
      <c r="W50" s="47">
        <f t="shared" si="10"/>
        <v>1.1226837305780135</v>
      </c>
      <c r="X50" s="167"/>
      <c r="Y50" s="48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6.5" thickTop="1" thickBot="1" x14ac:dyDescent="0.3">
      <c r="A51" s="51"/>
      <c r="B51" s="51"/>
      <c r="C51">
        <f>E51-(E51*5)/100</f>
        <v>1.1076661041094078</v>
      </c>
      <c r="D51" s="49">
        <v>0.24</v>
      </c>
      <c r="E51" s="129">
        <f xml:space="preserve"> E$10*(E$8/2)^2*(ACOS(1-D51/(E$8/2)) - (1-D51/(E$8/2))*SIN(ACOS(1-D51/(E$8/2))))</f>
        <v>1.1659643201151662</v>
      </c>
      <c r="F51" s="134">
        <f>(PI()*E$12*D51^2*(1-(D51/(1.5*E$8))))</f>
        <v>7.4118416492032713E-2</v>
      </c>
      <c r="G51" s="50">
        <f t="shared" si="0"/>
        <v>1.2400827366071989</v>
      </c>
      <c r="H51" s="108">
        <f t="shared" si="1"/>
        <v>1240.082736607199</v>
      </c>
      <c r="I51" s="109">
        <f t="shared" si="2"/>
        <v>954.86370718754324</v>
      </c>
      <c r="J51" s="110">
        <f t="shared" si="3"/>
        <v>1.2905954432</v>
      </c>
      <c r="K51" s="96">
        <f t="shared" si="4"/>
        <v>1290.5954431999999</v>
      </c>
      <c r="L51" s="97">
        <f t="shared" si="5"/>
        <v>993.75849126399987</v>
      </c>
      <c r="N51" s="167"/>
      <c r="O51" s="49">
        <v>0.24</v>
      </c>
      <c r="P51" s="153">
        <f t="shared" si="11"/>
        <v>1.385184</v>
      </c>
      <c r="Q51" s="148">
        <f t="shared" si="6"/>
        <v>1385.184</v>
      </c>
      <c r="R51" s="149">
        <f t="shared" si="7"/>
        <v>1066.59168</v>
      </c>
      <c r="S51" s="173"/>
      <c r="T51" s="49">
        <f t="shared" si="12"/>
        <v>0.24000000000000007</v>
      </c>
      <c r="U51" s="46">
        <f t="shared" si="8"/>
        <v>954.86370718754324</v>
      </c>
      <c r="V51" s="161">
        <f t="shared" si="9"/>
        <v>1066.59168</v>
      </c>
      <c r="W51" s="47">
        <f t="shared" si="10"/>
        <v>1.1170093406749539</v>
      </c>
      <c r="X51" s="167"/>
      <c r="Y51" s="48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6.5" thickTop="1" thickBot="1" x14ac:dyDescent="0.3">
      <c r="A52" s="51"/>
      <c r="B52" s="51"/>
      <c r="C52">
        <f>E52-(E52*5)/100</f>
        <v>1.1759510681877883</v>
      </c>
      <c r="D52" s="49">
        <v>0.25</v>
      </c>
      <c r="E52" s="129">
        <f xml:space="preserve"> E$10*(E$8/2)^2*(ACOS(1-D52/(E$8/2)) - (1-D52/(E$8/2))*SIN(ACOS(1-D52/(E$8/2))))</f>
        <v>1.2378432296713562</v>
      </c>
      <c r="F52" s="134">
        <f>(PI()*E$12*D52^2*(1-(D52/(1.5*E$8))))</f>
        <v>8.0171675281155402E-2</v>
      </c>
      <c r="G52" s="50">
        <f t="shared" si="0"/>
        <v>1.3180149049525116</v>
      </c>
      <c r="H52" s="108">
        <f t="shared" si="1"/>
        <v>1318.0149049525116</v>
      </c>
      <c r="I52" s="109">
        <f t="shared" si="2"/>
        <v>1014.871476813434</v>
      </c>
      <c r="J52" s="110">
        <f t="shared" si="3"/>
        <v>1.3684265625000001</v>
      </c>
      <c r="K52" s="96">
        <f t="shared" si="4"/>
        <v>1368.4265625</v>
      </c>
      <c r="L52" s="97">
        <f t="shared" si="5"/>
        <v>1053.688453125</v>
      </c>
      <c r="N52" s="167"/>
      <c r="O52" s="49">
        <v>0.25</v>
      </c>
      <c r="P52" s="153">
        <f t="shared" si="11"/>
        <v>1.4650000000000001</v>
      </c>
      <c r="Q52" s="148">
        <f t="shared" si="6"/>
        <v>1465</v>
      </c>
      <c r="R52" s="149">
        <f t="shared" si="7"/>
        <v>1128.05</v>
      </c>
      <c r="S52" s="173"/>
      <c r="T52" s="49">
        <f t="shared" si="12"/>
        <v>0.25000000000000006</v>
      </c>
      <c r="U52" s="46">
        <f t="shared" si="8"/>
        <v>1014.871476813434</v>
      </c>
      <c r="V52" s="161">
        <f t="shared" si="9"/>
        <v>1128.05</v>
      </c>
      <c r="W52" s="47">
        <f t="shared" si="10"/>
        <v>1.1115200552703797</v>
      </c>
      <c r="X52" s="167"/>
      <c r="Y52" s="48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5.75" customHeight="1" thickTop="1" thickBot="1" x14ac:dyDescent="0.3">
      <c r="A53" s="51"/>
      <c r="B53" s="51"/>
      <c r="C53">
        <f>E53-(E53*5)/100</f>
        <v>1.2454450634356209</v>
      </c>
      <c r="D53" s="49">
        <v>0.26</v>
      </c>
      <c r="E53" s="129">
        <f xml:space="preserve"> E$10*(E$8/2)^2*(ACOS(1-D53/(E$8/2)) - (1-D53/(E$8/2))*SIN(ACOS(1-D53/(E$8/2))))</f>
        <v>1.3109948036164432</v>
      </c>
      <c r="F53" s="134">
        <f>(PI()*E$12*D53^2*(1-(D53/(1.5*E$8))))</f>
        <v>8.6441170835184752E-2</v>
      </c>
      <c r="G53" s="50">
        <f t="shared" si="0"/>
        <v>1.3974359744516278</v>
      </c>
      <c r="H53" s="108">
        <f t="shared" si="1"/>
        <v>1397.4359744516278</v>
      </c>
      <c r="I53" s="109">
        <f t="shared" si="2"/>
        <v>1076.0257003277534</v>
      </c>
      <c r="J53" s="110">
        <f t="shared" si="3"/>
        <v>1.4474992168</v>
      </c>
      <c r="K53" s="96">
        <f t="shared" si="4"/>
        <v>1447.4992168000001</v>
      </c>
      <c r="L53" s="97">
        <f t="shared" si="5"/>
        <v>1114.5743969360001</v>
      </c>
      <c r="N53" s="167"/>
      <c r="O53" s="49">
        <v>0.26</v>
      </c>
      <c r="P53" s="153">
        <f t="shared" si="11"/>
        <v>1.5458800000000001</v>
      </c>
      <c r="Q53" s="148">
        <f t="shared" si="6"/>
        <v>1545.88</v>
      </c>
      <c r="R53" s="149">
        <f t="shared" si="7"/>
        <v>1190.3276000000001</v>
      </c>
      <c r="S53" s="173"/>
      <c r="T53" s="49">
        <f t="shared" si="12"/>
        <v>0.26000000000000006</v>
      </c>
      <c r="U53" s="46">
        <f t="shared" si="8"/>
        <v>1076.0257003277534</v>
      </c>
      <c r="V53" s="161">
        <f t="shared" si="9"/>
        <v>1190.3276000000001</v>
      </c>
      <c r="W53" s="47">
        <f t="shared" si="10"/>
        <v>1.1062259940793522</v>
      </c>
      <c r="X53" s="167"/>
      <c r="Y53" s="48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6.5" thickTop="1" thickBot="1" x14ac:dyDescent="0.3">
      <c r="A54" s="51"/>
      <c r="B54" s="51"/>
      <c r="C54">
        <f>E54-(E54*5)/100</f>
        <v>1.3161142269515549</v>
      </c>
      <c r="D54" s="49">
        <v>0.27</v>
      </c>
      <c r="E54" s="129">
        <f xml:space="preserve"> E$10*(E$8/2)^2*(ACOS(1-D54/(E$8/2)) - (1-D54/(E$8/2))*SIN(ACOS(1-D54/(E$8/2))))</f>
        <v>1.3853833967911104</v>
      </c>
      <c r="F54" s="134">
        <f>(PI()*E$12*D54^2*(1-(D54/(1.5*E$8))))</f>
        <v>9.2924484398361165E-2</v>
      </c>
      <c r="G54" s="50">
        <f t="shared" si="0"/>
        <v>1.4783078811894717</v>
      </c>
      <c r="H54" s="108">
        <f t="shared" si="1"/>
        <v>1478.3078811894716</v>
      </c>
      <c r="I54" s="109">
        <f t="shared" si="2"/>
        <v>1138.2970685158932</v>
      </c>
      <c r="J54" s="110">
        <f t="shared" si="3"/>
        <v>1.5277996019000002</v>
      </c>
      <c r="K54" s="96">
        <f t="shared" si="4"/>
        <v>1527.7996019000002</v>
      </c>
      <c r="L54" s="97">
        <f t="shared" si="5"/>
        <v>1176.4056934630003</v>
      </c>
      <c r="N54" s="167"/>
      <c r="O54" s="49">
        <v>0.27</v>
      </c>
      <c r="P54" s="153">
        <f t="shared" si="11"/>
        <v>1.6278120000000003</v>
      </c>
      <c r="Q54" s="148">
        <f t="shared" si="6"/>
        <v>1627.8120000000004</v>
      </c>
      <c r="R54" s="149">
        <f t="shared" si="7"/>
        <v>1253.4152400000003</v>
      </c>
      <c r="S54" s="173"/>
      <c r="T54" s="49">
        <f t="shared" si="12"/>
        <v>0.27000000000000007</v>
      </c>
      <c r="U54" s="46">
        <f t="shared" si="8"/>
        <v>1138.2970685158932</v>
      </c>
      <c r="V54" s="161">
        <f t="shared" si="9"/>
        <v>1253.4152400000003</v>
      </c>
      <c r="W54" s="47">
        <f t="shared" si="10"/>
        <v>1.1011319229998524</v>
      </c>
      <c r="X54" s="167"/>
      <c r="Y54" s="48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6.5" thickTop="1" thickBot="1" x14ac:dyDescent="0.3">
      <c r="A55" s="51"/>
      <c r="B55" s="51"/>
      <c r="C55">
        <f>E55-(E55*5)/100</f>
        <v>1.3879263587075115</v>
      </c>
      <c r="D55" s="49">
        <v>0.28000000000000003</v>
      </c>
      <c r="E55" s="129">
        <f xml:space="preserve"> E$10*(E$8/2)^2*(ACOS(1-D55/(E$8/2)) - (1-D55/(E$8/2))*SIN(ACOS(1-D55/(E$8/2))))</f>
        <v>1.4609751144289593</v>
      </c>
      <c r="F55" s="134">
        <f>(PI()*E$12*D55^2*(1-(D55/(1.5*E$8))))</f>
        <v>9.961919721492507E-2</v>
      </c>
      <c r="G55" s="50">
        <f t="shared" si="0"/>
        <v>1.5605943116438845</v>
      </c>
      <c r="H55" s="108">
        <f t="shared" si="1"/>
        <v>1560.5943116438846</v>
      </c>
      <c r="I55" s="109">
        <f t="shared" si="2"/>
        <v>1201.6576199657911</v>
      </c>
      <c r="J55" s="110">
        <f t="shared" si="3"/>
        <v>1.6093139136000003</v>
      </c>
      <c r="K55" s="96">
        <f t="shared" si="4"/>
        <v>1609.3139136000002</v>
      </c>
      <c r="L55" s="97">
        <f t="shared" si="5"/>
        <v>1239.1717134720002</v>
      </c>
      <c r="N55" s="167"/>
      <c r="O55" s="49">
        <v>0.28000000000000003</v>
      </c>
      <c r="P55" s="153">
        <f t="shared" si="11"/>
        <v>1.7107840000000003</v>
      </c>
      <c r="Q55" s="148">
        <f t="shared" si="6"/>
        <v>1710.7840000000003</v>
      </c>
      <c r="R55" s="149">
        <f t="shared" si="7"/>
        <v>1317.3036800000002</v>
      </c>
      <c r="S55" s="173"/>
      <c r="T55" s="49">
        <f t="shared" si="12"/>
        <v>0.28000000000000008</v>
      </c>
      <c r="U55" s="46">
        <f t="shared" si="8"/>
        <v>1201.6576199657911</v>
      </c>
      <c r="V55" s="161">
        <f t="shared" si="9"/>
        <v>1317.3036800000002</v>
      </c>
      <c r="W55" s="47">
        <f t="shared" si="10"/>
        <v>1.0962387772629456</v>
      </c>
      <c r="X55" s="167"/>
      <c r="Y55" s="48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6.5" thickTop="1" thickBot="1" x14ac:dyDescent="0.3">
      <c r="A56" s="51"/>
      <c r="B56" s="51"/>
      <c r="C56">
        <f>E56-(E56*5)/100</f>
        <v>1.4608507730809235</v>
      </c>
      <c r="D56" s="49">
        <v>0.28999999999999998</v>
      </c>
      <c r="E56" s="129">
        <f xml:space="preserve"> E$10*(E$8/2)^2*(ACOS(1-D56/(E$8/2)) - (1-D56/(E$8/2))*SIN(ACOS(1-D56/(E$8/2))))</f>
        <v>1.5377376558746563</v>
      </c>
      <c r="F56" s="134">
        <f>(PI()*E$12*D56^2*(1-(D56/(1.5*E$8))))</f>
        <v>0.10652289052911687</v>
      </c>
      <c r="G56" s="50">
        <f t="shared" si="0"/>
        <v>1.6442605464037732</v>
      </c>
      <c r="H56" s="108">
        <f t="shared" si="1"/>
        <v>1644.2605464037731</v>
      </c>
      <c r="I56" s="109">
        <f t="shared" si="2"/>
        <v>1266.0806207309054</v>
      </c>
      <c r="J56" s="110">
        <f t="shared" si="3"/>
        <v>1.6920283477</v>
      </c>
      <c r="K56" s="96">
        <f t="shared" si="4"/>
        <v>1692.0283477</v>
      </c>
      <c r="L56" s="97">
        <f t="shared" si="5"/>
        <v>1302.861827729</v>
      </c>
      <c r="N56" s="167"/>
      <c r="O56" s="49">
        <v>0.28999999999999998</v>
      </c>
      <c r="P56" s="153">
        <f t="shared" si="11"/>
        <v>1.7947840000000002</v>
      </c>
      <c r="Q56" s="148">
        <f t="shared" si="6"/>
        <v>1794.7840000000001</v>
      </c>
      <c r="R56" s="149">
        <f t="shared" si="7"/>
        <v>1381.98368</v>
      </c>
      <c r="S56" s="173"/>
      <c r="T56" s="49">
        <f t="shared" si="12"/>
        <v>0.29000000000000009</v>
      </c>
      <c r="U56" s="46">
        <f t="shared" si="8"/>
        <v>1266.0806207309054</v>
      </c>
      <c r="V56" s="161">
        <f t="shared" si="9"/>
        <v>1381.98368</v>
      </c>
      <c r="W56" s="47">
        <f t="shared" si="10"/>
        <v>1.0915447700338263</v>
      </c>
      <c r="X56" s="167"/>
      <c r="Y56" s="48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5.75" customHeight="1" thickTop="1" thickBot="1" x14ac:dyDescent="0.3">
      <c r="A57" s="51"/>
      <c r="B57" s="51"/>
      <c r="C57">
        <f>E57-(E57*5)/100</f>
        <v>1.5348581683103513</v>
      </c>
      <c r="D57" s="53">
        <v>0.3</v>
      </c>
      <c r="E57" s="129">
        <f xml:space="preserve"> E$10*(E$8/2)^2*(ACOS(1-D57/(E$8/2)) - (1-D57/(E$8/2))*SIN(ACOS(1-D57/(E$8/2))))</f>
        <v>1.6156401771687907</v>
      </c>
      <c r="F57" s="135">
        <f>(PI()*E$12*D57^2*(1-(D57/(1.5*E$8))))</f>
        <v>0.11363314558517704</v>
      </c>
      <c r="G57" s="54">
        <f t="shared" si="0"/>
        <v>1.7292733227539678</v>
      </c>
      <c r="H57" s="111">
        <f t="shared" si="1"/>
        <v>1729.2733227539679</v>
      </c>
      <c r="I57" s="112">
        <f t="shared" si="2"/>
        <v>1331.5404585205554</v>
      </c>
      <c r="J57" s="113">
        <f t="shared" si="3"/>
        <v>1.7759290999999999</v>
      </c>
      <c r="K57" s="98">
        <f t="shared" si="4"/>
        <v>1775.9290999999998</v>
      </c>
      <c r="L57" s="99">
        <f t="shared" si="5"/>
        <v>1367.4654069999999</v>
      </c>
      <c r="N57" s="167"/>
      <c r="O57" s="53">
        <v>0.3</v>
      </c>
      <c r="P57" s="156">
        <f t="shared" si="11"/>
        <v>1.8798000000000001</v>
      </c>
      <c r="Q57" s="150">
        <f t="shared" si="6"/>
        <v>1879.8000000000002</v>
      </c>
      <c r="R57" s="151">
        <f t="shared" si="7"/>
        <v>1447.4460000000001</v>
      </c>
      <c r="S57" s="173"/>
      <c r="T57" s="53">
        <f t="shared" si="12"/>
        <v>0.3000000000000001</v>
      </c>
      <c r="U57" s="87">
        <f t="shared" si="8"/>
        <v>1331.5404585205554</v>
      </c>
      <c r="V57" s="162">
        <f t="shared" si="9"/>
        <v>1447.4460000000001</v>
      </c>
      <c r="W57" s="47">
        <f t="shared" si="10"/>
        <v>1.0870462033186921</v>
      </c>
      <c r="X57" s="167"/>
      <c r="Y57" s="48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6.5" thickTop="1" thickBot="1" x14ac:dyDescent="0.3">
      <c r="A58" s="51"/>
      <c r="B58" s="51"/>
      <c r="C58">
        <f>E58-(E58*5)/100</f>
        <v>1.6099205111723962</v>
      </c>
      <c r="D58" s="55">
        <v>0.31</v>
      </c>
      <c r="E58" s="129">
        <f xml:space="preserve"> E$10*(E$8/2)^2*(ACOS(1-D58/(E$8/2)) - (1-D58/(E$8/2))*SIN(ACOS(1-D58/(E$8/2))))</f>
        <v>1.6946531696551539</v>
      </c>
      <c r="F58" s="136">
        <f>(PI()*E$12*D58^2*(1-(D58/(1.5*E$8))))</f>
        <v>0.12094754362734594</v>
      </c>
      <c r="G58" s="56">
        <f t="shared" si="0"/>
        <v>1.8156007132824998</v>
      </c>
      <c r="H58" s="114">
        <f t="shared" si="1"/>
        <v>1815.6007132824998</v>
      </c>
      <c r="I58" s="115">
        <f t="shared" si="2"/>
        <v>1398.0125492275249</v>
      </c>
      <c r="J58" s="116">
        <f t="shared" si="3"/>
        <v>1.8610023663000002</v>
      </c>
      <c r="K58" s="100">
        <f t="shared" si="4"/>
        <v>1861.0023663000002</v>
      </c>
      <c r="L58" s="101">
        <f t="shared" si="5"/>
        <v>1432.9718220510001</v>
      </c>
      <c r="N58" s="167"/>
      <c r="O58" s="55">
        <v>0.31</v>
      </c>
      <c r="P58" s="157">
        <f t="shared" si="11"/>
        <v>1.9658200000000001</v>
      </c>
      <c r="Q58" s="152">
        <f t="shared" si="6"/>
        <v>1965.8200000000002</v>
      </c>
      <c r="R58" s="152">
        <f t="shared" si="7"/>
        <v>1513.6814000000002</v>
      </c>
      <c r="S58" s="173"/>
      <c r="T58" s="55">
        <f t="shared" si="12"/>
        <v>0.31000000000000011</v>
      </c>
      <c r="U58" s="85">
        <f t="shared" si="8"/>
        <v>1398.0125492275249</v>
      </c>
      <c r="V58" s="163">
        <f t="shared" si="9"/>
        <v>1513.6814000000002</v>
      </c>
      <c r="W58" s="47">
        <f t="shared" si="10"/>
        <v>1.0827380632859043</v>
      </c>
      <c r="X58" s="167"/>
      <c r="Y58" s="4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6.5" thickTop="1" thickBot="1" x14ac:dyDescent="0.3">
      <c r="A59" s="51"/>
      <c r="B59" s="51"/>
      <c r="C59">
        <f>E59-(E59*5)/100</f>
        <v>1.6860109346603176</v>
      </c>
      <c r="D59" s="45">
        <v>0.32</v>
      </c>
      <c r="E59" s="129">
        <f xml:space="preserve"> E$10*(E$8/2)^2*(ACOS(1-D59/(E$8/2)) - (1-D59/(E$8/2))*SIN(ACOS(1-D59/(E$8/2))))</f>
        <v>1.7747483522740184</v>
      </c>
      <c r="F59" s="136">
        <f>(PI()*E$12*D59^2*(1-(D59/(1.5*E$8))))</f>
        <v>0.12846366589986399</v>
      </c>
      <c r="G59" s="57">
        <f t="shared" si="0"/>
        <v>1.9032120181738823</v>
      </c>
      <c r="H59" s="117">
        <f t="shared" si="1"/>
        <v>1903.2120181738824</v>
      </c>
      <c r="I59" s="115">
        <f t="shared" si="2"/>
        <v>1465.4732539938896</v>
      </c>
      <c r="J59" s="118">
        <f t="shared" si="3"/>
        <v>1.9472343424000003</v>
      </c>
      <c r="K59" s="102">
        <f t="shared" si="4"/>
        <v>1947.2343424000003</v>
      </c>
      <c r="L59" s="103">
        <f t="shared" si="5"/>
        <v>1499.3704436480002</v>
      </c>
      <c r="N59" s="167"/>
      <c r="O59" s="45">
        <v>0.32</v>
      </c>
      <c r="P59" s="153">
        <f t="shared" si="11"/>
        <v>2.052832</v>
      </c>
      <c r="Q59" s="148">
        <f t="shared" si="6"/>
        <v>2052.8319999999999</v>
      </c>
      <c r="R59" s="148">
        <f t="shared" si="7"/>
        <v>1580.68064</v>
      </c>
      <c r="S59" s="173"/>
      <c r="T59" s="45">
        <f t="shared" si="12"/>
        <v>0.32000000000000012</v>
      </c>
      <c r="U59" s="46">
        <f t="shared" si="8"/>
        <v>1465.4732539938896</v>
      </c>
      <c r="V59" s="164">
        <f t="shared" si="9"/>
        <v>1580.68064</v>
      </c>
      <c r="W59" s="47">
        <f t="shared" si="10"/>
        <v>1.0786144582933417</v>
      </c>
      <c r="X59" s="167"/>
      <c r="Y59" s="48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6.5" thickTop="1" thickBot="1" x14ac:dyDescent="0.3">
      <c r="A60" s="51"/>
      <c r="B60" s="51"/>
      <c r="C60">
        <f>E60-(E60*5)/100</f>
        <v>1.7631036468286005</v>
      </c>
      <c r="D60" s="45">
        <v>0.33</v>
      </c>
      <c r="E60" s="129">
        <f xml:space="preserve"> E$10*(E$8/2)^2*(ACOS(1-D60/(E$8/2)) - (1-D60/(E$8/2))*SIN(ACOS(1-D60/(E$8/2))))</f>
        <v>1.8558985756090531</v>
      </c>
      <c r="F60" s="136">
        <f>(PI()*E$12*D60^2*(1-(D60/(1.5*E$8))))</f>
        <v>0.13617909364697167</v>
      </c>
      <c r="G60" s="57">
        <f t="shared" si="0"/>
        <v>1.9920776692560249</v>
      </c>
      <c r="H60" s="117">
        <f t="shared" si="1"/>
        <v>1992.0776692560248</v>
      </c>
      <c r="I60" s="115">
        <f t="shared" si="2"/>
        <v>1533.8998053271391</v>
      </c>
      <c r="J60" s="118">
        <f t="shared" si="3"/>
        <v>2.0346112241000003</v>
      </c>
      <c r="K60" s="102">
        <f t="shared" si="4"/>
        <v>2034.6112241000003</v>
      </c>
      <c r="L60" s="103">
        <f t="shared" si="5"/>
        <v>1566.6506425570003</v>
      </c>
      <c r="N60" s="167"/>
      <c r="O60" s="45">
        <v>0.33</v>
      </c>
      <c r="P60" s="153">
        <f t="shared" si="11"/>
        <v>2.1408239999999998</v>
      </c>
      <c r="Q60" s="148">
        <f t="shared" si="6"/>
        <v>2140.8239999999996</v>
      </c>
      <c r="R60" s="148">
        <f t="shared" si="7"/>
        <v>1648.4344799999997</v>
      </c>
      <c r="S60" s="173"/>
      <c r="T60" s="45">
        <f t="shared" si="12"/>
        <v>0.33000000000000013</v>
      </c>
      <c r="U60" s="46">
        <f t="shared" si="8"/>
        <v>1533.8998053271391</v>
      </c>
      <c r="V60" s="164">
        <f t="shared" si="9"/>
        <v>1648.4344799999997</v>
      </c>
      <c r="W60" s="47">
        <f t="shared" si="10"/>
        <v>1.0746689413970121</v>
      </c>
      <c r="X60" s="167"/>
      <c r="Y60" s="48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6.5" thickTop="1" thickBot="1" x14ac:dyDescent="0.3">
      <c r="A61" s="51"/>
      <c r="B61" s="51"/>
      <c r="C61">
        <f>E61-(E61*5)/100</f>
        <v>1.8411738492753389</v>
      </c>
      <c r="D61" s="45">
        <v>0.34</v>
      </c>
      <c r="E61" s="129">
        <f xml:space="preserve"> E$10*(E$8/2)^2*(ACOS(1-D61/(E$8/2)) - (1-D61/(E$8/2))*SIN(ACOS(1-D61/(E$8/2))))</f>
        <v>1.938077736079304</v>
      </c>
      <c r="F61" s="136">
        <f>(PI()*E$12*D61^2*(1-(D61/(1.5*E$8))))</f>
        <v>0.14409140811290932</v>
      </c>
      <c r="G61" s="57">
        <f t="shared" si="0"/>
        <v>2.0821691441922132</v>
      </c>
      <c r="H61" s="117">
        <f t="shared" si="1"/>
        <v>2082.169144192213</v>
      </c>
      <c r="I61" s="115">
        <f t="shared" si="2"/>
        <v>1603.270241028004</v>
      </c>
      <c r="J61" s="118">
        <f t="shared" si="3"/>
        <v>2.1231192072000002</v>
      </c>
      <c r="K61" s="102">
        <f t="shared" si="4"/>
        <v>2123.1192072000003</v>
      </c>
      <c r="L61" s="103">
        <f t="shared" si="5"/>
        <v>1634.8017895440003</v>
      </c>
      <c r="N61" s="167"/>
      <c r="O61" s="45">
        <v>0.34</v>
      </c>
      <c r="P61" s="153">
        <f t="shared" si="11"/>
        <v>2.229784</v>
      </c>
      <c r="Q61" s="148">
        <f t="shared" si="6"/>
        <v>2229.7840000000001</v>
      </c>
      <c r="R61" s="148">
        <f t="shared" si="7"/>
        <v>1716.9336800000001</v>
      </c>
      <c r="S61" s="173"/>
      <c r="T61" s="45">
        <f t="shared" si="12"/>
        <v>0.34000000000000014</v>
      </c>
      <c r="U61" s="46">
        <f t="shared" si="8"/>
        <v>1603.270241028004</v>
      </c>
      <c r="V61" s="164">
        <f t="shared" si="9"/>
        <v>1716.9336800000001</v>
      </c>
      <c r="W61" s="47">
        <f t="shared" si="10"/>
        <v>1.0708947475374557</v>
      </c>
      <c r="X61" s="167"/>
      <c r="Y61" s="48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6.5" thickTop="1" thickBot="1" x14ac:dyDescent="0.3">
      <c r="A62" s="51"/>
      <c r="B62" s="51"/>
      <c r="C62">
        <f>E62-(E62*5)/100</f>
        <v>1.9201976639827987</v>
      </c>
      <c r="D62" s="45">
        <v>0.35</v>
      </c>
      <c r="E62" s="129">
        <f xml:space="preserve"> E$10*(E$8/2)^2*(ACOS(1-D62/(E$8/2)) - (1-D62/(E$8/2))*SIN(ACOS(1-D62/(E$8/2))))</f>
        <v>2.0212606989292619</v>
      </c>
      <c r="F62" s="136">
        <f>(PI()*E$12*D62^2*(1-(D62/(1.5*E$8))))</f>
        <v>0.15219819054191733</v>
      </c>
      <c r="G62" s="57">
        <f t="shared" si="0"/>
        <v>2.173458889471179</v>
      </c>
      <c r="H62" s="117">
        <f t="shared" si="1"/>
        <v>2173.4588894711792</v>
      </c>
      <c r="I62" s="115">
        <f t="shared" si="2"/>
        <v>1673.5633448928081</v>
      </c>
      <c r="J62" s="118">
        <f t="shared" si="3"/>
        <v>2.2127444874999997</v>
      </c>
      <c r="K62" s="102">
        <f t="shared" si="4"/>
        <v>2212.7444874999997</v>
      </c>
      <c r="L62" s="103">
        <f t="shared" si="5"/>
        <v>1703.8132553749997</v>
      </c>
      <c r="N62" s="167"/>
      <c r="O62" s="45">
        <v>0.35</v>
      </c>
      <c r="P62" s="153">
        <f t="shared" si="11"/>
        <v>2.3196999999999997</v>
      </c>
      <c r="Q62" s="148">
        <f t="shared" si="6"/>
        <v>2319.6999999999998</v>
      </c>
      <c r="R62" s="148">
        <f t="shared" si="7"/>
        <v>1786.1689999999999</v>
      </c>
      <c r="S62" s="173"/>
      <c r="T62" s="45">
        <f t="shared" si="12"/>
        <v>0.35000000000000014</v>
      </c>
      <c r="U62" s="46">
        <f t="shared" si="8"/>
        <v>1673.5633448928081</v>
      </c>
      <c r="V62" s="164">
        <f t="shared" si="9"/>
        <v>1786.1689999999999</v>
      </c>
      <c r="W62" s="47">
        <f t="shared" si="10"/>
        <v>1.067284967402536</v>
      </c>
      <c r="X62" s="167"/>
      <c r="Y62" s="48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6.5" thickTop="1" thickBot="1" x14ac:dyDescent="0.3">
      <c r="A63" s="51"/>
      <c r="B63" s="51"/>
      <c r="C63">
        <f>E63-(E63*5)/100</f>
        <v>2.0001520674385471</v>
      </c>
      <c r="D63" s="45">
        <v>0.36</v>
      </c>
      <c r="E63" s="129">
        <f xml:space="preserve"> E$10*(E$8/2)^2*(ACOS(1-D63/(E$8/2)) - (1-D63/(E$8/2))*SIN(ACOS(1-D63/(E$8/2))))</f>
        <v>2.1054232288826813</v>
      </c>
      <c r="F63" s="136">
        <f>(PI()*E$12*D63^2*(1-(D63/(1.5*E$8))))</f>
        <v>0.16049702217823625</v>
      </c>
      <c r="G63" s="57">
        <f t="shared" si="0"/>
        <v>2.2659202510609173</v>
      </c>
      <c r="H63" s="117">
        <f t="shared" si="1"/>
        <v>2265.9202510609175</v>
      </c>
      <c r="I63" s="115">
        <f t="shared" si="2"/>
        <v>1744.7585933169066</v>
      </c>
      <c r="J63" s="118">
        <f t="shared" si="3"/>
        <v>2.3034732608000001</v>
      </c>
      <c r="K63" s="102">
        <f t="shared" si="4"/>
        <v>2303.4732607999999</v>
      </c>
      <c r="L63" s="103">
        <f t="shared" si="5"/>
        <v>1773.6744108160001</v>
      </c>
      <c r="N63" s="167"/>
      <c r="O63" s="45">
        <v>0.36</v>
      </c>
      <c r="P63" s="153">
        <f t="shared" si="11"/>
        <v>2.4105599999999998</v>
      </c>
      <c r="Q63" s="148">
        <f t="shared" si="6"/>
        <v>2410.56</v>
      </c>
      <c r="R63" s="148">
        <f t="shared" si="7"/>
        <v>1856.1312</v>
      </c>
      <c r="S63" s="173"/>
      <c r="T63" s="45">
        <f t="shared" si="12"/>
        <v>0.36000000000000015</v>
      </c>
      <c r="U63" s="46">
        <f t="shared" si="8"/>
        <v>1744.7585933169066</v>
      </c>
      <c r="V63" s="164">
        <f t="shared" si="9"/>
        <v>1856.1312</v>
      </c>
      <c r="W63" s="47">
        <f t="shared" si="10"/>
        <v>1.063832674107291</v>
      </c>
      <c r="X63" s="167"/>
      <c r="Y63" s="48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6.5" thickTop="1" thickBot="1" x14ac:dyDescent="0.3">
      <c r="A64" s="51"/>
      <c r="B64" s="51"/>
      <c r="C64">
        <f>E64-(E64*5)/100</f>
        <v>2.0810148311248691</v>
      </c>
      <c r="D64" s="45">
        <v>0.37</v>
      </c>
      <c r="E64" s="129">
        <f xml:space="preserve"> E$10*(E$8/2)^2*(ACOS(1-D64/(E$8/2)) - (1-D64/(E$8/2))*SIN(ACOS(1-D64/(E$8/2))))</f>
        <v>2.1905419274998623</v>
      </c>
      <c r="F64" s="136">
        <f>(PI()*E$12*D64^2*(1-(D64/(1.5*E$8))))</f>
        <v>0.16898548426610638</v>
      </c>
      <c r="G64" s="57">
        <f t="shared" si="0"/>
        <v>2.3595274117659688</v>
      </c>
      <c r="H64" s="117">
        <f t="shared" si="1"/>
        <v>2359.5274117659687</v>
      </c>
      <c r="I64" s="115">
        <f t="shared" si="2"/>
        <v>1816.8361070597959</v>
      </c>
      <c r="J64" s="118">
        <f t="shared" si="3"/>
        <v>2.3952917228999997</v>
      </c>
      <c r="K64" s="102">
        <f t="shared" si="4"/>
        <v>2395.2917228999995</v>
      </c>
      <c r="L64" s="103">
        <f t="shared" si="5"/>
        <v>1844.3746266329997</v>
      </c>
      <c r="N64" s="167"/>
      <c r="O64" s="45">
        <v>0.37</v>
      </c>
      <c r="P64" s="153">
        <f t="shared" si="11"/>
        <v>2.5023519999999997</v>
      </c>
      <c r="Q64" s="148">
        <f t="shared" si="6"/>
        <v>2502.3519999999999</v>
      </c>
      <c r="R64" s="148">
        <f t="shared" si="7"/>
        <v>1926.81104</v>
      </c>
      <c r="S64" s="173"/>
      <c r="T64" s="45">
        <f t="shared" si="12"/>
        <v>0.37000000000000016</v>
      </c>
      <c r="U64" s="46">
        <f t="shared" si="8"/>
        <v>1816.8361070597959</v>
      </c>
      <c r="V64" s="164">
        <f t="shared" si="9"/>
        <v>1926.81104</v>
      </c>
      <c r="W64" s="47">
        <f t="shared" si="10"/>
        <v>1.0605310146098856</v>
      </c>
      <c r="X64" s="167"/>
      <c r="Y64" s="48"/>
      <c r="AA64" s="2"/>
      <c r="AB64" s="2"/>
      <c r="AC64" s="2"/>
      <c r="AD64" s="78"/>
      <c r="AE64" s="78"/>
      <c r="AF64" s="78"/>
      <c r="AG64" s="2"/>
      <c r="AH64" s="2"/>
      <c r="AI64" s="2"/>
      <c r="AJ64" s="2"/>
      <c r="AK64" s="2"/>
    </row>
    <row r="65" spans="1:37" ht="16.5" thickTop="1" thickBot="1" x14ac:dyDescent="0.3">
      <c r="A65" s="51"/>
      <c r="B65" s="51"/>
      <c r="C65">
        <f>E65-(E65*5)/100</f>
        <v>2.1627644676003581</v>
      </c>
      <c r="D65" s="45">
        <v>0.38</v>
      </c>
      <c r="E65" s="129">
        <f xml:space="preserve"> E$10*(E$8/2)^2*(ACOS(1-D65/(E$8/2)) - (1-D65/(E$8/2))*SIN(ACOS(1-D65/(E$8/2))))</f>
        <v>2.2765941764214297</v>
      </c>
      <c r="F65" s="136">
        <f>(PI()*E$12*D65^2*(1-(D65/(1.5*E$8))))</f>
        <v>0.17766115804976823</v>
      </c>
      <c r="G65" s="57">
        <f t="shared" si="0"/>
        <v>2.4542553344711981</v>
      </c>
      <c r="H65" s="117">
        <f t="shared" si="1"/>
        <v>2454.2553344711982</v>
      </c>
      <c r="I65" s="115">
        <f t="shared" si="2"/>
        <v>1889.7766075428226</v>
      </c>
      <c r="J65" s="118">
        <f t="shared" si="3"/>
        <v>2.4881860696000002</v>
      </c>
      <c r="K65" s="102">
        <f t="shared" si="4"/>
        <v>2488.1860696000003</v>
      </c>
      <c r="L65" s="103">
        <f t="shared" si="5"/>
        <v>1915.9032735920002</v>
      </c>
      <c r="N65" s="167"/>
      <c r="O65" s="45">
        <v>0.38</v>
      </c>
      <c r="P65" s="153">
        <f t="shared" si="11"/>
        <v>2.5950639999999998</v>
      </c>
      <c r="Q65" s="148">
        <f t="shared" si="6"/>
        <v>2595.0639999999999</v>
      </c>
      <c r="R65" s="148">
        <f t="shared" si="7"/>
        <v>1998.19928</v>
      </c>
      <c r="S65" s="173"/>
      <c r="T65" s="45">
        <f t="shared" si="12"/>
        <v>0.38000000000000017</v>
      </c>
      <c r="U65" s="46">
        <f t="shared" si="8"/>
        <v>1889.7766075428226</v>
      </c>
      <c r="V65" s="164">
        <f t="shared" si="9"/>
        <v>1998.19928</v>
      </c>
      <c r="W65" s="47">
        <f t="shared" si="10"/>
        <v>1.0573732747163982</v>
      </c>
      <c r="X65" s="167"/>
      <c r="Y65" s="48"/>
      <c r="AA65" s="2"/>
      <c r="AB65" s="2"/>
      <c r="AC65" s="2"/>
      <c r="AD65" s="2"/>
      <c r="AE65" s="72"/>
      <c r="AF65" s="72"/>
      <c r="AG65" s="2"/>
      <c r="AH65" s="2"/>
      <c r="AI65" s="2"/>
      <c r="AJ65" s="2"/>
      <c r="AK65" s="2"/>
    </row>
    <row r="66" spans="1:37" ht="16.5" thickTop="1" thickBot="1" x14ac:dyDescent="0.3">
      <c r="A66" s="51"/>
      <c r="B66" s="51"/>
      <c r="C66">
        <f>E66-(E66*5)/100</f>
        <v>2.2453801815102752</v>
      </c>
      <c r="D66" s="45">
        <v>0.39</v>
      </c>
      <c r="E66" s="129">
        <f xml:space="preserve"> E$10*(E$8/2)^2*(ACOS(1-D66/(E$8/2)) - (1-D66/(E$8/2))*SIN(ACOS(1-D66/(E$8/2))))</f>
        <v>2.3635580858002898</v>
      </c>
      <c r="F66" s="136">
        <f>(PI()*E$12*D66^2*(1-(D66/(1.5*E$8))))</f>
        <v>0.18652162477346215</v>
      </c>
      <c r="G66" s="57">
        <f t="shared" si="0"/>
        <v>2.550079710573752</v>
      </c>
      <c r="H66" s="117">
        <f t="shared" si="1"/>
        <v>2550.079710573752</v>
      </c>
      <c r="I66" s="115">
        <f t="shared" si="2"/>
        <v>1963.5613771417891</v>
      </c>
      <c r="J66" s="118">
        <f t="shared" si="3"/>
        <v>2.5821424967</v>
      </c>
      <c r="K66" s="102">
        <f t="shared" si="4"/>
        <v>2582.1424966999998</v>
      </c>
      <c r="L66" s="103">
        <f t="shared" si="5"/>
        <v>1988.2497224589999</v>
      </c>
      <c r="N66" s="167"/>
      <c r="O66" s="45">
        <v>0.39</v>
      </c>
      <c r="P66" s="153">
        <f t="shared" si="11"/>
        <v>2.6886839999999999</v>
      </c>
      <c r="Q66" s="148">
        <f t="shared" si="6"/>
        <v>2688.6839999999997</v>
      </c>
      <c r="R66" s="148">
        <f t="shared" si="7"/>
        <v>2070.2866799999997</v>
      </c>
      <c r="S66" s="173"/>
      <c r="T66" s="45">
        <f t="shared" si="12"/>
        <v>0.39000000000000018</v>
      </c>
      <c r="U66" s="46">
        <f t="shared" si="8"/>
        <v>1963.5613771417891</v>
      </c>
      <c r="V66" s="164">
        <f t="shared" si="9"/>
        <v>2070.2866799999997</v>
      </c>
      <c r="W66" s="47">
        <f t="shared" si="10"/>
        <v>1.0543529242837129</v>
      </c>
      <c r="X66" s="167"/>
      <c r="Y66" s="48"/>
      <c r="AA66" s="2"/>
      <c r="AB66" s="2"/>
      <c r="AC66" s="2"/>
      <c r="AE66" s="72"/>
      <c r="AF66" s="72"/>
      <c r="AG66" s="2"/>
      <c r="AH66" s="2"/>
      <c r="AI66" s="2"/>
      <c r="AJ66" s="2"/>
      <c r="AK66" s="2"/>
    </row>
    <row r="67" spans="1:37" ht="16.5" thickTop="1" thickBot="1" x14ac:dyDescent="0.3">
      <c r="A67" s="51"/>
      <c r="B67" s="51"/>
      <c r="C67">
        <f>E67-(E67*5)/100</f>
        <v>2.3288418249561489</v>
      </c>
      <c r="D67" s="45">
        <v>0.4</v>
      </c>
      <c r="E67" s="129">
        <f xml:space="preserve"> E$10*(E$8/2)^2*(ACOS(1-D67/(E$8/2)) - (1-D67/(E$8/2))*SIN(ACOS(1-D67/(E$8/2))))</f>
        <v>2.4514124473222618</v>
      </c>
      <c r="F67" s="136">
        <f>(PI()*E$12*D67^2*(1-(D67/(1.5*E$8))))</f>
        <v>0.1955644656814286</v>
      </c>
      <c r="G67" s="57">
        <f t="shared" si="0"/>
        <v>2.6469769130036904</v>
      </c>
      <c r="H67" s="117">
        <f t="shared" si="1"/>
        <v>2646.9769130036902</v>
      </c>
      <c r="I67" s="115">
        <f t="shared" si="2"/>
        <v>2038.1722230128416</v>
      </c>
      <c r="J67" s="118">
        <f t="shared" si="3"/>
        <v>2.6771472000000003</v>
      </c>
      <c r="K67" s="102">
        <f t="shared" si="4"/>
        <v>2677.1472000000003</v>
      </c>
      <c r="L67" s="103">
        <f t="shared" si="5"/>
        <v>2061.4033440000003</v>
      </c>
      <c r="N67" s="167"/>
      <c r="O67" s="45">
        <v>0.4</v>
      </c>
      <c r="P67" s="153">
        <f t="shared" si="11"/>
        <v>2.7831999999999999</v>
      </c>
      <c r="Q67" s="148">
        <f t="shared" si="6"/>
        <v>2783.2</v>
      </c>
      <c r="R67" s="148">
        <f t="shared" si="7"/>
        <v>2143.0639999999999</v>
      </c>
      <c r="S67" s="173"/>
      <c r="T67" s="45">
        <f t="shared" si="12"/>
        <v>0.40000000000000019</v>
      </c>
      <c r="U67" s="46">
        <f t="shared" si="8"/>
        <v>2038.1722230128416</v>
      </c>
      <c r="V67" s="164">
        <f t="shared" si="9"/>
        <v>2143.0639999999999</v>
      </c>
      <c r="W67" s="47">
        <f t="shared" si="10"/>
        <v>1.05146364757739</v>
      </c>
      <c r="X67" s="167"/>
      <c r="Y67" s="48"/>
      <c r="AA67" s="2"/>
      <c r="AB67" s="2"/>
      <c r="AC67" s="2"/>
      <c r="AE67" s="72"/>
      <c r="AF67" s="72"/>
      <c r="AG67" s="2"/>
      <c r="AH67" s="2"/>
      <c r="AI67" s="2"/>
      <c r="AJ67" s="2"/>
      <c r="AK67" s="2"/>
    </row>
    <row r="68" spans="1:37" ht="16.5" thickTop="1" thickBot="1" x14ac:dyDescent="0.3">
      <c r="A68" s="51"/>
      <c r="B68" s="51"/>
      <c r="C68">
        <f>E68-(E68*5)/100</f>
        <v>2.4131298567335908</v>
      </c>
      <c r="D68" s="45">
        <v>0.41</v>
      </c>
      <c r="E68" s="129">
        <f xml:space="preserve"> E$10*(E$8/2)^2*(ACOS(1-D68/(E$8/2)) - (1-D68/(E$8/2))*SIN(ACOS(1-D68/(E$8/2))))</f>
        <v>2.5401366912985166</v>
      </c>
      <c r="F68" s="136">
        <f>(PI()*E$12*D68^2*(1-(D68/(1.5*E$8))))</f>
        <v>0.20478726201790787</v>
      </c>
      <c r="G68" s="57">
        <f t="shared" si="0"/>
        <v>2.7449239533164245</v>
      </c>
      <c r="H68" s="117">
        <f t="shared" si="1"/>
        <v>2744.9239533164246</v>
      </c>
      <c r="I68" s="115">
        <f t="shared" si="2"/>
        <v>2113.5914440536471</v>
      </c>
      <c r="J68" s="118">
        <f t="shared" si="3"/>
        <v>2.7731863752999995</v>
      </c>
      <c r="K68" s="102">
        <f t="shared" si="4"/>
        <v>2773.1863752999993</v>
      </c>
      <c r="L68" s="103">
        <f t="shared" si="5"/>
        <v>2135.3535089809993</v>
      </c>
      <c r="N68" s="167"/>
      <c r="O68" s="45">
        <v>0.41</v>
      </c>
      <c r="P68" s="153">
        <f t="shared" si="11"/>
        <v>2.8785999999999996</v>
      </c>
      <c r="Q68" s="148">
        <f t="shared" si="6"/>
        <v>2878.5999999999995</v>
      </c>
      <c r="R68" s="148">
        <f t="shared" si="7"/>
        <v>2216.5219999999995</v>
      </c>
      <c r="S68" s="173"/>
      <c r="T68" s="45">
        <f t="shared" si="12"/>
        <v>0.4100000000000002</v>
      </c>
      <c r="U68" s="46">
        <f t="shared" si="8"/>
        <v>2113.5914440536471</v>
      </c>
      <c r="V68" s="164">
        <f t="shared" si="9"/>
        <v>2216.5219999999995</v>
      </c>
      <c r="W68" s="47">
        <f t="shared" si="10"/>
        <v>1.0486993625167891</v>
      </c>
      <c r="X68" s="167"/>
      <c r="Y68" s="48"/>
      <c r="AA68" s="2"/>
      <c r="AB68" s="2"/>
      <c r="AC68" s="2"/>
      <c r="AD68" s="2"/>
      <c r="AE68" s="72"/>
      <c r="AF68" s="72"/>
      <c r="AG68" s="2"/>
      <c r="AH68" s="2"/>
      <c r="AI68" s="2"/>
      <c r="AJ68" s="2"/>
      <c r="AK68" s="2"/>
    </row>
    <row r="69" spans="1:37" ht="16.5" thickTop="1" thickBot="1" x14ac:dyDescent="0.3">
      <c r="A69" s="51"/>
      <c r="B69" s="51"/>
      <c r="C69">
        <f>E69-(E69*5)/100</f>
        <v>2.4982253050133827</v>
      </c>
      <c r="D69" s="45">
        <v>0.42</v>
      </c>
      <c r="E69" s="129">
        <f xml:space="preserve"> E$10*(E$8/2)^2*(ACOS(1-D69/(E$8/2)) - (1-D69/(E$8/2))*SIN(ACOS(1-D69/(E$8/2))))</f>
        <v>2.6297108473825079</v>
      </c>
      <c r="F69" s="136">
        <f>(PI()*E$12*D69^2*(1-(D69/(1.5*E$8))))</f>
        <v>0.21418759502714058</v>
      </c>
      <c r="G69" s="57">
        <f t="shared" si="0"/>
        <v>2.8438984424096487</v>
      </c>
      <c r="H69" s="117">
        <f t="shared" si="1"/>
        <v>2843.8984424096489</v>
      </c>
      <c r="I69" s="115">
        <f t="shared" si="2"/>
        <v>2189.8018006554298</v>
      </c>
      <c r="J69" s="118">
        <f t="shared" si="3"/>
        <v>2.8702462183999997</v>
      </c>
      <c r="K69" s="102">
        <f t="shared" si="4"/>
        <v>2870.2462183999996</v>
      </c>
      <c r="L69" s="103">
        <f t="shared" si="5"/>
        <v>2210.0895881679999</v>
      </c>
      <c r="N69" s="167"/>
      <c r="O69" s="45">
        <v>0.42</v>
      </c>
      <c r="P69" s="153">
        <f t="shared" si="11"/>
        <v>2.974872</v>
      </c>
      <c r="Q69" s="148">
        <f t="shared" si="6"/>
        <v>2974.8719999999998</v>
      </c>
      <c r="R69" s="148">
        <f t="shared" si="7"/>
        <v>2290.6514400000001</v>
      </c>
      <c r="S69" s="173"/>
      <c r="T69" s="45">
        <f t="shared" si="12"/>
        <v>0.42000000000000021</v>
      </c>
      <c r="U69" s="46">
        <f t="shared" si="8"/>
        <v>2189.8018006554298</v>
      </c>
      <c r="V69" s="164">
        <f t="shared" si="9"/>
        <v>2290.6514400000001</v>
      </c>
      <c r="W69" s="47">
        <f t="shared" si="10"/>
        <v>1.0460542316269834</v>
      </c>
      <c r="X69" s="167"/>
      <c r="Y69" s="48"/>
      <c r="AA69" s="2"/>
      <c r="AB69" s="2"/>
      <c r="AC69" s="78"/>
      <c r="AD69" s="78"/>
      <c r="AE69" s="78"/>
      <c r="AF69" s="78"/>
      <c r="AG69" s="78"/>
      <c r="AH69" s="2"/>
      <c r="AI69" s="2"/>
      <c r="AJ69" s="2"/>
      <c r="AK69" s="2"/>
    </row>
    <row r="70" spans="1:37" ht="16.5" thickTop="1" thickBot="1" x14ac:dyDescent="0.3">
      <c r="A70" s="51"/>
      <c r="B70" s="51"/>
      <c r="C70">
        <f>E70-(E70*5)/100</f>
        <v>2.584109733096593</v>
      </c>
      <c r="D70" s="45">
        <v>0.43</v>
      </c>
      <c r="E70" s="129">
        <f xml:space="preserve"> E$10*(E$8/2)^2*(ACOS(1-D70/(E$8/2)) - (1-D70/(E$8/2))*SIN(ACOS(1-D70/(E$8/2))))</f>
        <v>2.7201155085227295</v>
      </c>
      <c r="F70" s="136">
        <f>(PI()*E$12*D70^2*(1-(D70/(1.5*E$8))))</f>
        <v>0.22376304595336702</v>
      </c>
      <c r="G70" s="57">
        <f t="shared" si="0"/>
        <v>2.9438785544760964</v>
      </c>
      <c r="H70" s="117">
        <f t="shared" si="1"/>
        <v>2943.8785544760963</v>
      </c>
      <c r="I70" s="115">
        <f t="shared" si="2"/>
        <v>2266.7864869465943</v>
      </c>
      <c r="J70" s="118">
        <f t="shared" si="3"/>
        <v>2.9683129250999998</v>
      </c>
      <c r="K70" s="102">
        <f t="shared" si="4"/>
        <v>2968.3129250999996</v>
      </c>
      <c r="L70" s="103">
        <f t="shared" si="5"/>
        <v>2285.6009523269995</v>
      </c>
      <c r="N70" s="167"/>
      <c r="O70" s="45">
        <v>0.43</v>
      </c>
      <c r="P70" s="153">
        <f t="shared" si="11"/>
        <v>3.0720039999999997</v>
      </c>
      <c r="Q70" s="148">
        <f t="shared" si="6"/>
        <v>3072.0039999999999</v>
      </c>
      <c r="R70" s="148">
        <f t="shared" si="7"/>
        <v>2365.44308</v>
      </c>
      <c r="S70" s="173"/>
      <c r="T70" s="45">
        <f t="shared" si="12"/>
        <v>0.43000000000000022</v>
      </c>
      <c r="U70" s="46">
        <f t="shared" si="8"/>
        <v>2266.7864869465943</v>
      </c>
      <c r="V70" s="164">
        <f t="shared" si="9"/>
        <v>2365.44308</v>
      </c>
      <c r="W70" s="47">
        <f t="shared" si="10"/>
        <v>1.0435226668332129</v>
      </c>
      <c r="X70" s="167"/>
      <c r="Y70" s="48"/>
      <c r="AA70" s="2"/>
      <c r="AB70" s="2"/>
      <c r="AC70" s="73"/>
      <c r="AD70" s="73"/>
      <c r="AE70" s="73"/>
      <c r="AF70" s="171"/>
      <c r="AG70" s="73"/>
      <c r="AH70" s="2"/>
      <c r="AI70" s="2"/>
      <c r="AJ70" s="2"/>
      <c r="AK70" s="2"/>
    </row>
    <row r="71" spans="1:37" ht="16.5" thickTop="1" thickBot="1" x14ac:dyDescent="0.3">
      <c r="A71" s="51"/>
      <c r="B71" s="51"/>
      <c r="C71">
        <f>E71-(E71*5)/100</f>
        <v>2.670765207921872</v>
      </c>
      <c r="D71" s="45">
        <v>0.44</v>
      </c>
      <c r="E71" s="129">
        <f xml:space="preserve"> E$10*(E$8/2)^2*(ACOS(1-D71/(E$8/2)) - (1-D71/(E$8/2))*SIN(ACOS(1-D71/(E$8/2))))</f>
        <v>2.811331797812497</v>
      </c>
      <c r="F71" s="136">
        <f>(PI()*E$12*D71^2*(1-(D71/(1.5*E$8))))</f>
        <v>0.23351119604082765</v>
      </c>
      <c r="G71" s="57">
        <f t="shared" si="0"/>
        <v>3.0448429938533246</v>
      </c>
      <c r="H71" s="117">
        <f t="shared" si="1"/>
        <v>3044.8429938533245</v>
      </c>
      <c r="I71" s="115">
        <f t="shared" si="2"/>
        <v>2344.52910526706</v>
      </c>
      <c r="J71" s="118">
        <f t="shared" si="3"/>
        <v>3.0673726911999997</v>
      </c>
      <c r="K71" s="102">
        <f t="shared" si="4"/>
        <v>3067.3726911999997</v>
      </c>
      <c r="L71" s="103">
        <f t="shared" si="5"/>
        <v>2361.8769722239999</v>
      </c>
      <c r="N71" s="167"/>
      <c r="O71" s="45">
        <v>0.44</v>
      </c>
      <c r="P71" s="153">
        <f t="shared" si="11"/>
        <v>3.1699839999999999</v>
      </c>
      <c r="Q71" s="148">
        <f t="shared" si="6"/>
        <v>3169.9839999999999</v>
      </c>
      <c r="R71" s="148">
        <f t="shared" si="7"/>
        <v>2440.8876799999998</v>
      </c>
      <c r="S71" s="173"/>
      <c r="T71" s="45">
        <f t="shared" si="12"/>
        <v>0.44000000000000022</v>
      </c>
      <c r="U71" s="46">
        <f t="shared" si="8"/>
        <v>2344.52910526706</v>
      </c>
      <c r="V71" s="164">
        <f t="shared" si="9"/>
        <v>2440.8876799999998</v>
      </c>
      <c r="W71" s="47">
        <f t="shared" si="10"/>
        <v>1.0410993297189048</v>
      </c>
      <c r="X71" s="167"/>
      <c r="Y71" s="48"/>
      <c r="AA71" s="2"/>
      <c r="AB71" s="74"/>
      <c r="AC71" s="73"/>
      <c r="AD71" s="73"/>
      <c r="AE71" s="73"/>
      <c r="AF71" s="78"/>
      <c r="AG71" s="73"/>
      <c r="AH71" s="2"/>
      <c r="AI71" s="2"/>
      <c r="AJ71" s="2"/>
      <c r="AK71" s="2"/>
    </row>
    <row r="72" spans="1:37" ht="16.5" thickTop="1" thickBot="1" x14ac:dyDescent="0.3">
      <c r="A72" s="51"/>
      <c r="B72" s="51"/>
      <c r="C72">
        <f>E72-(E72*5)/100</f>
        <v>2.7581742710432948</v>
      </c>
      <c r="D72" s="45">
        <v>0.45</v>
      </c>
      <c r="E72" s="129">
        <f xml:space="preserve"> E$10*(E$8/2)^2*(ACOS(1-D72/(E$8/2)) - (1-D72/(E$8/2))*SIN(ACOS(1-D72/(E$8/2))))</f>
        <v>2.9033413379403106</v>
      </c>
      <c r="F72" s="136">
        <f>(PI()*E$12*D72^2*(1-(D72/(1.5*E$8))))</f>
        <v>0.24342962653376288</v>
      </c>
      <c r="G72" s="57">
        <f t="shared" si="0"/>
        <v>3.1467709644740736</v>
      </c>
      <c r="H72" s="117">
        <f t="shared" si="1"/>
        <v>3146.7709644740735</v>
      </c>
      <c r="I72" s="115">
        <f t="shared" si="2"/>
        <v>2423.0136426450367</v>
      </c>
      <c r="J72" s="118">
        <f t="shared" si="3"/>
        <v>3.1674117125000003</v>
      </c>
      <c r="K72" s="102">
        <f t="shared" si="4"/>
        <v>3167.4117125000002</v>
      </c>
      <c r="L72" s="103">
        <f t="shared" si="5"/>
        <v>2438.9070186250001</v>
      </c>
      <c r="N72" s="167"/>
      <c r="O72" s="45">
        <v>0.45</v>
      </c>
      <c r="P72" s="153">
        <f t="shared" si="11"/>
        <v>3.2688000000000001</v>
      </c>
      <c r="Q72" s="148">
        <f t="shared" si="6"/>
        <v>3268.8</v>
      </c>
      <c r="R72" s="148">
        <f t="shared" si="7"/>
        <v>2516.9760000000001</v>
      </c>
      <c r="S72" s="173"/>
      <c r="T72" s="45">
        <f t="shared" si="12"/>
        <v>0.45000000000000023</v>
      </c>
      <c r="U72" s="46">
        <f t="shared" si="8"/>
        <v>2423.0136426450367</v>
      </c>
      <c r="V72" s="164">
        <f t="shared" si="9"/>
        <v>2516.9760000000001</v>
      </c>
      <c r="W72" s="47">
        <f t="shared" si="10"/>
        <v>1.0387791284791905</v>
      </c>
      <c r="X72" s="167"/>
      <c r="Y72" s="48"/>
      <c r="AA72" s="2"/>
      <c r="AB72" s="171"/>
      <c r="AC72" s="2"/>
      <c r="AD72" s="2"/>
      <c r="AE72" s="2"/>
      <c r="AF72" s="60"/>
      <c r="AG72" s="2"/>
      <c r="AH72" s="58"/>
      <c r="AI72" s="2"/>
      <c r="AJ72" s="2"/>
      <c r="AK72" s="2"/>
    </row>
    <row r="73" spans="1:37" ht="16.5" thickTop="1" thickBot="1" x14ac:dyDescent="0.3">
      <c r="A73" s="51"/>
      <c r="B73" s="51"/>
      <c r="C73">
        <f>E73-(E73*5)/100</f>
        <v>2.8463199118316402</v>
      </c>
      <c r="D73" s="45">
        <v>0.46</v>
      </c>
      <c r="E73" s="129">
        <f xml:space="preserve"> E$10*(E$8/2)^2*(ACOS(1-D73/(E$8/2)) - (1-D73/(E$8/2))*SIN(ACOS(1-D73/(E$8/2))))</f>
        <v>2.9961262229806738</v>
      </c>
      <c r="F73" s="136">
        <f>(PI()*E$12*D73^2*(1-(D73/(1.5*E$8))))</f>
        <v>0.2535159186764131</v>
      </c>
      <c r="G73" s="57">
        <f t="shared" si="0"/>
        <v>3.2496421416570866</v>
      </c>
      <c r="H73" s="117">
        <f t="shared" si="1"/>
        <v>3249.6421416570865</v>
      </c>
      <c r="I73" s="115">
        <f t="shared" si="2"/>
        <v>2502.2244490759567</v>
      </c>
      <c r="J73" s="118">
        <f t="shared" si="3"/>
        <v>3.2684161848000004</v>
      </c>
      <c r="K73" s="102">
        <f t="shared" si="4"/>
        <v>3268.4161848000003</v>
      </c>
      <c r="L73" s="103">
        <f t="shared" si="5"/>
        <v>2516.6804622960003</v>
      </c>
      <c r="N73" s="167"/>
      <c r="O73" s="45">
        <v>0.46</v>
      </c>
      <c r="P73" s="153">
        <f t="shared" si="11"/>
        <v>3.3684400000000001</v>
      </c>
      <c r="Q73" s="148">
        <f t="shared" si="6"/>
        <v>3368.44</v>
      </c>
      <c r="R73" s="148">
        <f t="shared" si="7"/>
        <v>2593.6988000000001</v>
      </c>
      <c r="S73" s="173"/>
      <c r="T73" s="45">
        <f t="shared" si="12"/>
        <v>0.46000000000000024</v>
      </c>
      <c r="U73" s="46">
        <f t="shared" si="8"/>
        <v>2502.2244490759567</v>
      </c>
      <c r="V73" s="164">
        <f t="shared" si="9"/>
        <v>2593.6988000000001</v>
      </c>
      <c r="W73" s="47">
        <f t="shared" si="10"/>
        <v>1.0365572125065854</v>
      </c>
      <c r="X73" s="167"/>
      <c r="Y73" s="48"/>
      <c r="AA73" s="2"/>
      <c r="AB73" s="2"/>
      <c r="AC73" s="74"/>
      <c r="AD73" s="74"/>
      <c r="AE73" s="74"/>
      <c r="AF73" s="60"/>
      <c r="AG73" s="74"/>
      <c r="AH73" s="58"/>
      <c r="AI73" s="2"/>
      <c r="AJ73" s="2"/>
      <c r="AK73" s="2"/>
    </row>
    <row r="74" spans="1:37" ht="16.5" thickTop="1" thickBot="1" x14ac:dyDescent="0.3">
      <c r="A74" s="51"/>
      <c r="B74" s="51"/>
      <c r="C74">
        <f>E74-(E74*5)/100</f>
        <v>2.935185542681519</v>
      </c>
      <c r="D74" s="45">
        <v>0.47</v>
      </c>
      <c r="E74" s="129">
        <f xml:space="preserve"> E$10*(E$8/2)^2*(ACOS(1-D74/(E$8/2)) - (1-D74/(E$8/2))*SIN(ACOS(1-D74/(E$8/2))))</f>
        <v>3.0896689922963358</v>
      </c>
      <c r="F74" s="136">
        <f>(PI()*E$12*D74^2*(1-(D74/(1.5*E$8))))</f>
        <v>0.26376765371301875</v>
      </c>
      <c r="G74" s="57">
        <f t="shared" si="0"/>
        <v>3.3534366460093548</v>
      </c>
      <c r="H74" s="117">
        <f t="shared" si="1"/>
        <v>3353.4366460093547</v>
      </c>
      <c r="I74" s="115">
        <f t="shared" si="2"/>
        <v>2582.1462174272033</v>
      </c>
      <c r="J74" s="118">
        <f t="shared" si="3"/>
        <v>3.3703723038999995</v>
      </c>
      <c r="K74" s="102">
        <f t="shared" si="4"/>
        <v>3370.3723038999997</v>
      </c>
      <c r="L74" s="103">
        <f t="shared" si="5"/>
        <v>2595.186674003</v>
      </c>
      <c r="N74" s="167"/>
      <c r="O74" s="45">
        <v>0.47</v>
      </c>
      <c r="P74" s="153">
        <f t="shared" si="11"/>
        <v>3.4688919999999994</v>
      </c>
      <c r="Q74" s="148">
        <f t="shared" si="6"/>
        <v>3468.8919999999994</v>
      </c>
      <c r="R74" s="148">
        <f t="shared" si="7"/>
        <v>2671.0468399999995</v>
      </c>
      <c r="S74" s="173"/>
      <c r="T74" s="45">
        <f t="shared" si="12"/>
        <v>0.47000000000000025</v>
      </c>
      <c r="U74" s="46">
        <f t="shared" si="8"/>
        <v>2582.1462174272033</v>
      </c>
      <c r="V74" s="164">
        <f t="shared" si="9"/>
        <v>2671.0468399999995</v>
      </c>
      <c r="W74" s="47">
        <f t="shared" si="10"/>
        <v>1.0344289653207071</v>
      </c>
      <c r="X74" s="167"/>
      <c r="Y74" s="48"/>
      <c r="AA74" s="2"/>
      <c r="AB74" s="2"/>
      <c r="AC74" s="171"/>
      <c r="AD74" s="61"/>
      <c r="AE74" s="61"/>
      <c r="AF74" s="61"/>
      <c r="AG74" s="61"/>
      <c r="AH74" s="61"/>
      <c r="AI74" s="2"/>
      <c r="AJ74" s="2"/>
      <c r="AK74" s="2"/>
    </row>
    <row r="75" spans="1:37" ht="16.5" thickTop="1" thickBot="1" x14ac:dyDescent="0.3">
      <c r="A75" s="51"/>
      <c r="B75" s="51"/>
      <c r="C75">
        <f>E75-(E75*5)/100</f>
        <v>3.024754976032284</v>
      </c>
      <c r="D75" s="45">
        <v>0.48</v>
      </c>
      <c r="E75" s="129">
        <f xml:space="preserve"> E$10*(E$8/2)^2*(ACOS(1-D75/(E$8/2)) - (1-D75/(E$8/2))*SIN(ACOS(1-D75/(E$8/2))))</f>
        <v>3.1839526063497727</v>
      </c>
      <c r="F75" s="136">
        <f>(PI()*E$12*D75^2*(1-(D75/(1.5*E$8))))</f>
        <v>0.27418241288782025</v>
      </c>
      <c r="G75" s="57">
        <f t="shared" si="0"/>
        <v>3.4581350192375928</v>
      </c>
      <c r="H75" s="117">
        <f t="shared" si="1"/>
        <v>3458.1350192375926</v>
      </c>
      <c r="I75" s="115">
        <f t="shared" si="2"/>
        <v>2662.7639648129461</v>
      </c>
      <c r="J75" s="118">
        <f t="shared" si="3"/>
        <v>3.4732662656</v>
      </c>
      <c r="K75" s="102">
        <f t="shared" si="4"/>
        <v>3473.2662655999998</v>
      </c>
      <c r="L75" s="103">
        <f t="shared" si="5"/>
        <v>2674.4150245119999</v>
      </c>
      <c r="N75" s="167"/>
      <c r="O75" s="45">
        <v>0.48</v>
      </c>
      <c r="P75" s="153">
        <f t="shared" si="11"/>
        <v>3.5701439999999995</v>
      </c>
      <c r="Q75" s="148">
        <f t="shared" si="6"/>
        <v>3570.1439999999993</v>
      </c>
      <c r="R75" s="148">
        <f t="shared" si="7"/>
        <v>2749.0108799999994</v>
      </c>
      <c r="S75" s="173"/>
      <c r="T75" s="45">
        <f t="shared" si="12"/>
        <v>0.48000000000000026</v>
      </c>
      <c r="U75" s="46">
        <f t="shared" si="8"/>
        <v>2662.7639648129461</v>
      </c>
      <c r="V75" s="164">
        <f t="shared" si="9"/>
        <v>2749.0108799999994</v>
      </c>
      <c r="W75" s="47">
        <f t="shared" si="10"/>
        <v>1.0323899963822412</v>
      </c>
      <c r="X75" s="167"/>
      <c r="Y75" s="48"/>
      <c r="AA75" s="2"/>
      <c r="AB75" s="2"/>
      <c r="AC75" s="171"/>
      <c r="AD75" s="61"/>
      <c r="AE75" s="61"/>
      <c r="AF75" s="61"/>
      <c r="AG75" s="61"/>
      <c r="AH75" s="61"/>
      <c r="AI75" s="2"/>
      <c r="AJ75" s="2"/>
      <c r="AK75" s="2"/>
    </row>
    <row r="76" spans="1:37" ht="16.5" thickTop="1" thickBot="1" x14ac:dyDescent="0.3">
      <c r="A76" s="51"/>
      <c r="B76" s="51"/>
      <c r="C76">
        <f>E76-(E76*5)/100</f>
        <v>3.1150124030326225</v>
      </c>
      <c r="D76" s="45">
        <v>0.49</v>
      </c>
      <c r="E76" s="129">
        <f xml:space="preserve"> E$10*(E$8/2)^2*(ACOS(1-D76/(E$8/2)) - (1-D76/(E$8/2))*SIN(ACOS(1-D76/(E$8/2))))</f>
        <v>3.278960424244866</v>
      </c>
      <c r="F76" s="136">
        <f>(PI()*E$12*D76^2*(1-(D76/(1.5*E$8))))</f>
        <v>0.28475777744505798</v>
      </c>
      <c r="G76" s="57">
        <f t="shared" si="0"/>
        <v>3.563718201689924</v>
      </c>
      <c r="H76" s="117">
        <f t="shared" si="1"/>
        <v>3563.7182016899242</v>
      </c>
      <c r="I76" s="115">
        <f t="shared" si="2"/>
        <v>2744.0630153012416</v>
      </c>
      <c r="J76" s="118">
        <f t="shared" si="3"/>
        <v>3.5770842656999995</v>
      </c>
      <c r="K76" s="102">
        <f t="shared" si="4"/>
        <v>3577.0842656999994</v>
      </c>
      <c r="L76" s="103">
        <f t="shared" si="5"/>
        <v>2754.3548845889995</v>
      </c>
      <c r="N76" s="167"/>
      <c r="O76" s="45">
        <v>0.49</v>
      </c>
      <c r="P76" s="153">
        <f t="shared" si="11"/>
        <v>3.6721840000000001</v>
      </c>
      <c r="Q76" s="148">
        <f t="shared" si="6"/>
        <v>3672.1840000000002</v>
      </c>
      <c r="R76" s="148">
        <f t="shared" si="7"/>
        <v>2827.5816800000002</v>
      </c>
      <c r="S76" s="173"/>
      <c r="T76" s="45">
        <f t="shared" si="12"/>
        <v>0.49000000000000027</v>
      </c>
      <c r="U76" s="46">
        <f t="shared" si="8"/>
        <v>2744.0630153012416</v>
      </c>
      <c r="V76" s="164">
        <f t="shared" si="9"/>
        <v>2827.5816800000002</v>
      </c>
      <c r="W76" s="47">
        <f t="shared" si="10"/>
        <v>1.0304361321999707</v>
      </c>
      <c r="X76" s="167"/>
      <c r="Y76" s="48"/>
      <c r="AA76" s="2"/>
      <c r="AB76" s="2"/>
      <c r="AC76" s="59"/>
      <c r="AD76" s="62"/>
      <c r="AE76" s="62"/>
      <c r="AF76" s="62"/>
      <c r="AG76" s="62"/>
      <c r="AH76" s="62"/>
      <c r="AI76" s="2"/>
      <c r="AJ76" s="2"/>
      <c r="AK76" s="2"/>
    </row>
    <row r="77" spans="1:37" ht="16.5" thickTop="1" thickBot="1" x14ac:dyDescent="0.3">
      <c r="A77" s="51"/>
      <c r="B77" s="51"/>
      <c r="C77">
        <f>E77-(E77*5)/100</f>
        <v>3.205942373697857</v>
      </c>
      <c r="D77" s="45">
        <v>0.5</v>
      </c>
      <c r="E77" s="129">
        <f xml:space="preserve"> E$10*(E$8/2)^2*(ACOS(1-D77/(E$8/2)) - (1-D77/(E$8/2))*SIN(ACOS(1-D77/(E$8/2))))</f>
        <v>3.3746761828398495</v>
      </c>
      <c r="F77" s="136">
        <f>(PI()*E$12*D77^2*(1-(D77/(1.5*E$8))))</f>
        <v>0.29549132862897248</v>
      </c>
      <c r="G77" s="57">
        <f t="shared" si="0"/>
        <v>3.6701675114688221</v>
      </c>
      <c r="H77" s="117">
        <f t="shared" si="1"/>
        <v>3670.1675114688223</v>
      </c>
      <c r="I77" s="115">
        <f t="shared" si="2"/>
        <v>2826.0289838309932</v>
      </c>
      <c r="J77" s="118">
        <f t="shared" si="3"/>
        <v>3.6818124999999999</v>
      </c>
      <c r="K77" s="102">
        <f t="shared" si="4"/>
        <v>3681.8125</v>
      </c>
      <c r="L77" s="103">
        <f t="shared" si="5"/>
        <v>2834.995625</v>
      </c>
      <c r="N77" s="167"/>
      <c r="O77" s="45">
        <v>0.5</v>
      </c>
      <c r="P77" s="153">
        <f t="shared" si="11"/>
        <v>3.7749999999999999</v>
      </c>
      <c r="Q77" s="148">
        <f t="shared" si="6"/>
        <v>3775</v>
      </c>
      <c r="R77" s="148">
        <f t="shared" si="7"/>
        <v>2906.75</v>
      </c>
      <c r="S77" s="173"/>
      <c r="T77" s="45">
        <f t="shared" si="12"/>
        <v>0.50000000000000022</v>
      </c>
      <c r="U77" s="46">
        <f t="shared" si="8"/>
        <v>2826.0289838309932</v>
      </c>
      <c r="V77" s="164">
        <f t="shared" si="9"/>
        <v>2906.75</v>
      </c>
      <c r="W77" s="47">
        <f t="shared" si="10"/>
        <v>1.02856340703894</v>
      </c>
      <c r="X77" s="167"/>
      <c r="Y77" s="48"/>
      <c r="AA77" s="2"/>
      <c r="AB77" s="2"/>
      <c r="AC77" s="2"/>
      <c r="AD77" s="63"/>
      <c r="AE77" s="79"/>
      <c r="AF77" s="79"/>
      <c r="AG77" s="61"/>
      <c r="AH77" s="61"/>
      <c r="AI77" s="2"/>
      <c r="AJ77" s="2"/>
      <c r="AK77" s="2"/>
    </row>
    <row r="78" spans="1:37" ht="16.5" thickTop="1" thickBot="1" x14ac:dyDescent="0.3">
      <c r="A78" s="51"/>
      <c r="B78" s="51"/>
      <c r="C78">
        <f>E78-(E78*5)/100</f>
        <v>3.2975297784255591</v>
      </c>
      <c r="D78" s="45">
        <v>0.51</v>
      </c>
      <c r="E78" s="129">
        <f xml:space="preserve"> E$10*(E$8/2)^2*(ACOS(1-D78/(E$8/2)) - (1-D78/(E$8/2))*SIN(ACOS(1-D78/(E$8/2))))</f>
        <v>3.4710839772900624</v>
      </c>
      <c r="F78" s="136">
        <f>(PI()*E$12*D78^2*(1-(D78/(1.5*E$8))))</f>
        <v>0.30638064768380402</v>
      </c>
      <c r="G78" s="57">
        <f t="shared" si="0"/>
        <v>3.7774646249738666</v>
      </c>
      <c r="H78" s="117">
        <f t="shared" si="1"/>
        <v>3777.4646249738666</v>
      </c>
      <c r="I78" s="115">
        <f t="shared" si="2"/>
        <v>2908.6477612298772</v>
      </c>
      <c r="J78" s="118">
        <f t="shared" si="3"/>
        <v>3.7874371643</v>
      </c>
      <c r="K78" s="102">
        <f t="shared" si="4"/>
        <v>3787.4371642999999</v>
      </c>
      <c r="L78" s="103">
        <f t="shared" si="5"/>
        <v>2916.3266165109999</v>
      </c>
      <c r="N78" s="167"/>
      <c r="O78" s="45">
        <v>0.51</v>
      </c>
      <c r="P78" s="153">
        <f t="shared" si="11"/>
        <v>3.8785799999999999</v>
      </c>
      <c r="Q78" s="148">
        <f t="shared" si="6"/>
        <v>3878.58</v>
      </c>
      <c r="R78" s="148">
        <f t="shared" si="7"/>
        <v>2986.5066000000002</v>
      </c>
      <c r="S78" s="173"/>
      <c r="T78" s="45">
        <f t="shared" si="12"/>
        <v>0.51000000000000023</v>
      </c>
      <c r="U78" s="46">
        <f t="shared" si="8"/>
        <v>2908.6477612298772</v>
      </c>
      <c r="V78" s="164">
        <f t="shared" si="9"/>
        <v>2986.5066000000002</v>
      </c>
      <c r="W78" s="47">
        <f t="shared" si="10"/>
        <v>1.0267680534604169</v>
      </c>
      <c r="X78" s="167"/>
      <c r="Y78" s="48"/>
      <c r="AA78" s="2"/>
      <c r="AB78" s="2"/>
      <c r="AC78" s="59"/>
      <c r="AD78" s="62"/>
      <c r="AE78" s="62"/>
      <c r="AF78" s="62"/>
      <c r="AG78" s="62"/>
      <c r="AH78" s="62"/>
      <c r="AI78" s="2"/>
      <c r="AJ78" s="2"/>
      <c r="AK78" s="2"/>
    </row>
    <row r="79" spans="1:37" ht="16.5" thickTop="1" thickBot="1" x14ac:dyDescent="0.3">
      <c r="A79" s="51"/>
      <c r="B79" s="51"/>
      <c r="C79">
        <f>E79-(E79*5)/100</f>
        <v>3.3897598307495711</v>
      </c>
      <c r="D79" s="45">
        <v>0.52</v>
      </c>
      <c r="E79" s="129">
        <f xml:space="preserve"> E$10*(E$8/2)^2*(ACOS(1-D79/(E$8/2)) - (1-D79/(E$8/2))*SIN(ACOS(1-D79/(E$8/2))))</f>
        <v>3.5681682428942856</v>
      </c>
      <c r="F79" s="136">
        <f>(PI()*E$12*D79^2*(1-(D79/(1.5*E$8))))</f>
        <v>0.31742331585379319</v>
      </c>
      <c r="G79" s="57">
        <f t="shared" si="0"/>
        <v>3.8855915587480787</v>
      </c>
      <c r="H79" s="117">
        <f t="shared" si="1"/>
        <v>3885.5915587480786</v>
      </c>
      <c r="I79" s="115">
        <f t="shared" si="2"/>
        <v>2991.9055002360205</v>
      </c>
      <c r="J79" s="118">
        <f t="shared" si="3"/>
        <v>3.8939444544000001</v>
      </c>
      <c r="K79" s="102">
        <f t="shared" si="4"/>
        <v>3893.9444544000003</v>
      </c>
      <c r="L79" s="103">
        <f t="shared" si="5"/>
        <v>2998.3372298880004</v>
      </c>
      <c r="N79" s="167"/>
      <c r="O79" s="45">
        <v>0.52</v>
      </c>
      <c r="P79" s="153">
        <f t="shared" si="11"/>
        <v>3.9829120000000002</v>
      </c>
      <c r="Q79" s="148">
        <f t="shared" si="6"/>
        <v>3982.9120000000003</v>
      </c>
      <c r="R79" s="148">
        <f t="shared" si="7"/>
        <v>3066.8422400000004</v>
      </c>
      <c r="S79" s="173"/>
      <c r="T79" s="45">
        <f t="shared" si="12"/>
        <v>0.52000000000000024</v>
      </c>
      <c r="U79" s="46">
        <f t="shared" si="8"/>
        <v>2991.9055002360205</v>
      </c>
      <c r="V79" s="164">
        <f t="shared" si="9"/>
        <v>3066.8422400000004</v>
      </c>
      <c r="W79" s="47">
        <f t="shared" si="10"/>
        <v>1.0250464928648544</v>
      </c>
      <c r="X79" s="167"/>
      <c r="Y79" s="48"/>
      <c r="AA79" s="2"/>
      <c r="AB79" s="2"/>
      <c r="AC79" s="59"/>
      <c r="AD79" s="66"/>
      <c r="AE79" s="66"/>
      <c r="AF79" s="66"/>
      <c r="AG79" s="66"/>
      <c r="AH79" s="66"/>
      <c r="AI79" s="2"/>
      <c r="AJ79" s="2"/>
      <c r="AK79" s="2"/>
    </row>
    <row r="80" spans="1:37" ht="16.5" thickTop="1" thickBot="1" x14ac:dyDescent="0.3">
      <c r="A80" s="51"/>
      <c r="B80" s="51"/>
      <c r="C80">
        <f>E80-(E80*5)/100</f>
        <v>3.4826180512251907</v>
      </c>
      <c r="D80" s="45">
        <v>0.53</v>
      </c>
      <c r="E80" s="129">
        <f xml:space="preserve"> E$10*(E$8/2)^2*(ACOS(1-D80/(E$8/2)) - (1-D80/(E$8/2))*SIN(ACOS(1-D80/(E$8/2))))</f>
        <v>3.6659137381317799</v>
      </c>
      <c r="F80" s="136">
        <f>(PI()*E$12*D80^2*(1-(D80/(1.5*E$8))))</f>
        <v>0.32861691438318019</v>
      </c>
      <c r="G80" s="57">
        <f t="shared" si="0"/>
        <v>3.99453065251496</v>
      </c>
      <c r="H80" s="117">
        <f t="shared" si="1"/>
        <v>3994.5306525149599</v>
      </c>
      <c r="I80" s="115">
        <f t="shared" si="2"/>
        <v>3075.7886024365193</v>
      </c>
      <c r="J80" s="118">
        <f t="shared" si="3"/>
        <v>4.0013205661000013</v>
      </c>
      <c r="K80" s="102">
        <f t="shared" si="4"/>
        <v>4001.3205661000011</v>
      </c>
      <c r="L80" s="103">
        <f t="shared" si="5"/>
        <v>3081.0168358970009</v>
      </c>
      <c r="N80" s="167"/>
      <c r="O80" s="45">
        <v>0.53</v>
      </c>
      <c r="P80" s="153">
        <f t="shared" si="11"/>
        <v>4.0879840000000005</v>
      </c>
      <c r="Q80" s="148">
        <f t="shared" si="6"/>
        <v>4087.9840000000004</v>
      </c>
      <c r="R80" s="148">
        <f t="shared" si="7"/>
        <v>3147.7476800000004</v>
      </c>
      <c r="S80" s="173"/>
      <c r="T80" s="45">
        <f t="shared" si="12"/>
        <v>0.53000000000000025</v>
      </c>
      <c r="U80" s="46">
        <f t="shared" si="8"/>
        <v>3075.7886024365193</v>
      </c>
      <c r="V80" s="164">
        <f t="shared" si="9"/>
        <v>3147.7476800000004</v>
      </c>
      <c r="W80" s="47">
        <f t="shared" si="10"/>
        <v>1.0233953261633384</v>
      </c>
      <c r="X80" s="167"/>
      <c r="Y80" s="48"/>
      <c r="AA80" s="2"/>
      <c r="AB80" s="2"/>
      <c r="AC80" s="77"/>
      <c r="AD80" s="77"/>
      <c r="AE80" s="2"/>
      <c r="AF80" s="171"/>
      <c r="AG80" s="2"/>
      <c r="AH80" s="2"/>
      <c r="AI80" s="2"/>
      <c r="AJ80" s="2"/>
      <c r="AK80" s="2"/>
    </row>
    <row r="81" spans="1:37" ht="16.5" thickTop="1" thickBot="1" x14ac:dyDescent="0.3">
      <c r="A81" s="51"/>
      <c r="B81" s="51"/>
      <c r="C81">
        <f>E81-(E81*5)/100</f>
        <v>3.5760902523493905</v>
      </c>
      <c r="D81" s="45">
        <v>0.54</v>
      </c>
      <c r="E81" s="129">
        <f xml:space="preserve"> E$10*(E$8/2)^2*(ACOS(1-D81/(E$8/2)) - (1-D81/(E$8/2))*SIN(ACOS(1-D81/(E$8/2))))</f>
        <v>3.7643055287888321</v>
      </c>
      <c r="F81" s="136">
        <f>(PI()*E$12*D81^2*(1-(D81/(1.5*E$8))))</f>
        <v>0.33995902451620552</v>
      </c>
      <c r="G81" s="57">
        <f t="shared" si="0"/>
        <v>4.1042645533050379</v>
      </c>
      <c r="H81" s="117">
        <f t="shared" si="1"/>
        <v>4104.2645533050381</v>
      </c>
      <c r="I81" s="115">
        <f t="shared" si="2"/>
        <v>3160.2837060448796</v>
      </c>
      <c r="J81" s="118">
        <f t="shared" si="3"/>
        <v>4.1095516952000013</v>
      </c>
      <c r="K81" s="102">
        <f t="shared" si="4"/>
        <v>4109.5516952000016</v>
      </c>
      <c r="L81" s="103">
        <f t="shared" si="5"/>
        <v>3164.3548053040013</v>
      </c>
      <c r="N81" s="167"/>
      <c r="O81" s="45">
        <v>0.54</v>
      </c>
      <c r="P81" s="153">
        <f t="shared" si="11"/>
        <v>4.1937840000000008</v>
      </c>
      <c r="Q81" s="148">
        <f t="shared" si="6"/>
        <v>4193.7840000000006</v>
      </c>
      <c r="R81" s="148">
        <f t="shared" si="7"/>
        <v>3229.2136800000003</v>
      </c>
      <c r="S81" s="173"/>
      <c r="T81" s="45">
        <f t="shared" si="12"/>
        <v>0.54000000000000026</v>
      </c>
      <c r="U81" s="46">
        <f t="shared" si="8"/>
        <v>3160.2837060448796</v>
      </c>
      <c r="V81" s="164">
        <f t="shared" si="9"/>
        <v>3229.2136800000003</v>
      </c>
      <c r="W81" s="47">
        <f t="shared" si="10"/>
        <v>1.0218113246678688</v>
      </c>
      <c r="X81" s="167"/>
      <c r="Y81" s="48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6.5" thickTop="1" thickBot="1" x14ac:dyDescent="0.3">
      <c r="A82" s="51"/>
      <c r="B82" s="51"/>
      <c r="C82">
        <f>E82-(E82*5)/100</f>
        <v>3.6701625244297138</v>
      </c>
      <c r="D82" s="45">
        <v>0.55000000000000004</v>
      </c>
      <c r="E82" s="129">
        <f xml:space="preserve"> E$10*(E$8/2)^2*(ACOS(1-D82/(E$8/2)) - (1-D82/(E$8/2))*SIN(ACOS(1-D82/(E$8/2))))</f>
        <v>3.8633289730839091</v>
      </c>
      <c r="F82" s="136">
        <f>(PI()*E$12*D82^2*(1-(D82/(1.5*E$8))))</f>
        <v>0.35144722749710966</v>
      </c>
      <c r="G82" s="57">
        <f t="shared" si="0"/>
        <v>4.214776200581019</v>
      </c>
      <c r="H82" s="117">
        <f t="shared" si="1"/>
        <v>4214.7762005810191</v>
      </c>
      <c r="I82" s="115">
        <f t="shared" si="2"/>
        <v>3245.3776744473848</v>
      </c>
      <c r="J82" s="118">
        <f t="shared" si="3"/>
        <v>4.2186240375000006</v>
      </c>
      <c r="K82" s="102">
        <f t="shared" si="4"/>
        <v>4218.6240375000007</v>
      </c>
      <c r="L82" s="103">
        <f t="shared" si="5"/>
        <v>3248.3405088750005</v>
      </c>
      <c r="N82" s="167"/>
      <c r="O82" s="45">
        <v>0.55000000000000004</v>
      </c>
      <c r="P82" s="153">
        <f t="shared" si="11"/>
        <v>4.3003000000000009</v>
      </c>
      <c r="Q82" s="148">
        <f t="shared" si="6"/>
        <v>4300.3000000000011</v>
      </c>
      <c r="R82" s="148">
        <f t="shared" si="7"/>
        <v>3311.2310000000011</v>
      </c>
      <c r="S82" s="173"/>
      <c r="T82" s="45">
        <f t="shared" si="12"/>
        <v>0.55000000000000027</v>
      </c>
      <c r="U82" s="46">
        <f t="shared" si="8"/>
        <v>3245.3776744473848</v>
      </c>
      <c r="V82" s="164">
        <f t="shared" si="9"/>
        <v>3311.2310000000011</v>
      </c>
      <c r="W82" s="47">
        <f t="shared" si="10"/>
        <v>1.0202914212638841</v>
      </c>
      <c r="X82" s="167"/>
      <c r="Y82" s="48"/>
      <c r="AA82" s="2"/>
      <c r="AB82" s="2"/>
      <c r="AC82" s="77"/>
      <c r="AD82" s="78"/>
      <c r="AE82" s="78"/>
      <c r="AF82" s="78"/>
      <c r="AG82" s="78"/>
      <c r="AH82" s="2"/>
      <c r="AI82" s="2"/>
      <c r="AJ82" s="2"/>
      <c r="AK82" s="2"/>
    </row>
    <row r="83" spans="1:37" ht="16.5" thickTop="1" thickBot="1" x14ac:dyDescent="0.3">
      <c r="A83" s="51"/>
      <c r="B83" s="51"/>
      <c r="C83">
        <f>E83-(E83*5)/100</f>
        <v>3.7648212223241071</v>
      </c>
      <c r="D83" s="45">
        <v>0.56000000000000005</v>
      </c>
      <c r="E83" s="129">
        <f xml:space="preserve"> E$10*(E$8/2)^2*(ACOS(1-D83/(E$8/2)) - (1-D83/(E$8/2))*SIN(ACOS(1-D83/(E$8/2))))</f>
        <v>3.9629697077095862</v>
      </c>
      <c r="F83" s="136">
        <f>(PI()*E$12*D83^2*(1-(D83/(1.5*E$8))))</f>
        <v>0.36307910457013298</v>
      </c>
      <c r="G83" s="57">
        <f t="shared" si="0"/>
        <v>4.3260488122797192</v>
      </c>
      <c r="H83" s="117">
        <f t="shared" si="1"/>
        <v>4326.0488122797187</v>
      </c>
      <c r="I83" s="115">
        <f t="shared" si="2"/>
        <v>3331.0575854553836</v>
      </c>
      <c r="J83" s="118">
        <f t="shared" si="3"/>
        <v>4.328523788800001</v>
      </c>
      <c r="K83" s="102">
        <f t="shared" si="4"/>
        <v>4328.5237888000011</v>
      </c>
      <c r="L83" s="103">
        <f t="shared" si="5"/>
        <v>3332.9633173760008</v>
      </c>
      <c r="N83" s="167"/>
      <c r="O83" s="45">
        <v>0.56000000000000005</v>
      </c>
      <c r="P83" s="153">
        <f t="shared" si="11"/>
        <v>4.4075200000000008</v>
      </c>
      <c r="Q83" s="148">
        <f t="shared" si="6"/>
        <v>4407.5200000000004</v>
      </c>
      <c r="R83" s="148">
        <f t="shared" si="7"/>
        <v>3393.7904000000003</v>
      </c>
      <c r="S83" s="173"/>
      <c r="T83" s="45">
        <f t="shared" si="12"/>
        <v>0.56000000000000028</v>
      </c>
      <c r="U83" s="46">
        <f t="shared" si="8"/>
        <v>3331.0575854553836</v>
      </c>
      <c r="V83" s="164">
        <f t="shared" si="9"/>
        <v>3393.7904000000003</v>
      </c>
      <c r="W83" s="47">
        <f t="shared" si="10"/>
        <v>1.0188327019078058</v>
      </c>
      <c r="X83" s="167"/>
      <c r="Y83" s="48"/>
      <c r="AA83" s="2"/>
      <c r="AB83" s="2"/>
      <c r="AC83" s="73"/>
      <c r="AD83" s="73"/>
      <c r="AE83" s="73"/>
      <c r="AF83" s="171"/>
      <c r="AG83" s="73"/>
      <c r="AH83" s="2"/>
      <c r="AI83" s="2"/>
      <c r="AJ83" s="2"/>
      <c r="AK83" s="2"/>
    </row>
    <row r="84" spans="1:37" ht="16.5" thickTop="1" thickBot="1" x14ac:dyDescent="0.3">
      <c r="A84" s="51"/>
      <c r="B84" s="51"/>
      <c r="C84">
        <f>E84-(E84*5)/100</f>
        <v>3.8600529529815408</v>
      </c>
      <c r="D84" s="45">
        <v>0.56999999999999995</v>
      </c>
      <c r="E84" s="129">
        <f xml:space="preserve"> E$10*(E$8/2)^2*(ACOS(1-D84/(E$8/2)) - (1-D84/(E$8/2))*SIN(ACOS(1-D84/(E$8/2))))</f>
        <v>4.0632136347174113</v>
      </c>
      <c r="F84" s="136">
        <f>(PI()*E$12*D84^2*(1-(D84/(1.5*E$8))))</f>
        <v>0.37485223697951586</v>
      </c>
      <c r="G84" s="57">
        <f t="shared" si="0"/>
        <v>4.438065871696927</v>
      </c>
      <c r="H84" s="117">
        <f t="shared" si="1"/>
        <v>4438.0658716969274</v>
      </c>
      <c r="I84" s="115">
        <f t="shared" si="2"/>
        <v>3417.3107212066343</v>
      </c>
      <c r="J84" s="118">
        <f t="shared" si="3"/>
        <v>4.4392371448999999</v>
      </c>
      <c r="K84" s="102">
        <f t="shared" si="4"/>
        <v>4439.2371449000002</v>
      </c>
      <c r="L84" s="103">
        <f t="shared" si="5"/>
        <v>3418.212601573</v>
      </c>
      <c r="N84" s="167"/>
      <c r="O84" s="45">
        <v>0.56999999999999995</v>
      </c>
      <c r="P84" s="153">
        <f t="shared" si="11"/>
        <v>4.5154320000000006</v>
      </c>
      <c r="Q84" s="148">
        <f t="shared" si="6"/>
        <v>4515.4320000000007</v>
      </c>
      <c r="R84" s="148">
        <f t="shared" si="7"/>
        <v>3476.8826400000007</v>
      </c>
      <c r="S84" s="173"/>
      <c r="T84" s="45">
        <f t="shared" si="12"/>
        <v>0.57000000000000028</v>
      </c>
      <c r="U84" s="46">
        <f t="shared" si="8"/>
        <v>3417.3107212066343</v>
      </c>
      <c r="V84" s="164">
        <f t="shared" si="9"/>
        <v>3476.8826400000007</v>
      </c>
      <c r="W84" s="47">
        <f t="shared" si="10"/>
        <v>1.0174323974766719</v>
      </c>
      <c r="X84" s="167"/>
      <c r="Y84" s="48"/>
      <c r="AA84" s="2"/>
      <c r="AB84" s="2"/>
      <c r="AC84" s="73"/>
      <c r="AD84" s="73"/>
      <c r="AE84" s="73"/>
      <c r="AF84" s="78"/>
      <c r="AG84" s="73"/>
      <c r="AH84" s="2"/>
      <c r="AI84" s="2"/>
      <c r="AJ84" s="2"/>
      <c r="AK84" s="2"/>
    </row>
    <row r="85" spans="1:37" ht="16.5" thickTop="1" thickBot="1" x14ac:dyDescent="0.3">
      <c r="A85" s="51"/>
      <c r="B85" s="51"/>
      <c r="C85">
        <f>E85-(E85*5)/100</f>
        <v>3.9558445637200674</v>
      </c>
      <c r="D85" s="45">
        <v>0.57999999999999996</v>
      </c>
      <c r="E85" s="129">
        <f xml:space="preserve"> E$10*(E$8/2)^2*(ACOS(1-D85/(E$8/2)) - (1-D85/(E$8/2))*SIN(ACOS(1-D85/(E$8/2))))</f>
        <v>4.1640469091790182</v>
      </c>
      <c r="F85" s="136">
        <f>(PI()*E$12*D85^2*(1-(D85/(1.5*E$8))))</f>
        <v>0.38676420596949884</v>
      </c>
      <c r="G85" s="57">
        <f t="shared" si="0"/>
        <v>4.5508111151485169</v>
      </c>
      <c r="H85" s="117">
        <f t="shared" si="1"/>
        <v>4550.8111151485173</v>
      </c>
      <c r="I85" s="115">
        <f t="shared" si="2"/>
        <v>3504.1245586643586</v>
      </c>
      <c r="J85" s="118">
        <f t="shared" si="3"/>
        <v>4.5507503015999999</v>
      </c>
      <c r="K85" s="102">
        <f t="shared" si="4"/>
        <v>4550.7503016000001</v>
      </c>
      <c r="L85" s="103">
        <f t="shared" si="5"/>
        <v>3504.077732232</v>
      </c>
      <c r="N85" s="167"/>
      <c r="O85" s="45">
        <v>0.57999999999999996</v>
      </c>
      <c r="P85" s="153">
        <f t="shared" si="11"/>
        <v>4.6240240000000004</v>
      </c>
      <c r="Q85" s="148">
        <f t="shared" si="6"/>
        <v>4624.0240000000003</v>
      </c>
      <c r="R85" s="148">
        <f t="shared" si="7"/>
        <v>3560.4984800000002</v>
      </c>
      <c r="S85" s="173"/>
      <c r="T85" s="45">
        <f t="shared" si="12"/>
        <v>0.58000000000000029</v>
      </c>
      <c r="U85" s="46">
        <f t="shared" si="8"/>
        <v>3504.1245586643586</v>
      </c>
      <c r="V85" s="164">
        <f t="shared" si="9"/>
        <v>3560.4984800000002</v>
      </c>
      <c r="W85" s="47">
        <f t="shared" si="10"/>
        <v>1.016087875984959</v>
      </c>
      <c r="X85" s="167"/>
      <c r="Y85" s="48"/>
      <c r="AA85" s="2"/>
      <c r="AB85" s="2"/>
      <c r="AC85" s="2"/>
      <c r="AD85" s="2"/>
      <c r="AE85" s="58"/>
      <c r="AF85" s="60"/>
      <c r="AG85" s="2"/>
      <c r="AH85" s="58"/>
      <c r="AI85" s="2"/>
      <c r="AJ85" s="2"/>
      <c r="AK85" s="2"/>
    </row>
    <row r="86" spans="1:37" ht="16.5" thickTop="1" thickBot="1" x14ac:dyDescent="0.3">
      <c r="A86" s="51"/>
      <c r="B86" s="51"/>
      <c r="C86">
        <f>E86-(E86*5)/100</f>
        <v>4.0521831311848757</v>
      </c>
      <c r="D86" s="45">
        <v>0.59</v>
      </c>
      <c r="E86" s="129">
        <f xml:space="preserve"> E$10*(E$8/2)^2*(ACOS(1-D86/(E$8/2)) - (1-D86/(E$8/2))*SIN(ACOS(1-D86/(E$8/2))))</f>
        <v>4.2654559275630275</v>
      </c>
      <c r="F86" s="136">
        <f>(PI()*E$12*D86^2*(1-(D86/(1.5*E$8))))</f>
        <v>0.39881259278432218</v>
      </c>
      <c r="G86" s="57">
        <f t="shared" si="0"/>
        <v>4.66426852034735</v>
      </c>
      <c r="H86" s="117">
        <f t="shared" si="1"/>
        <v>4664.2685203473502</v>
      </c>
      <c r="I86" s="115">
        <f t="shared" si="2"/>
        <v>3591.4867606674597</v>
      </c>
      <c r="J86" s="118">
        <f t="shared" si="3"/>
        <v>4.6630494547000003</v>
      </c>
      <c r="K86" s="102">
        <f t="shared" si="4"/>
        <v>4663.0494547000008</v>
      </c>
      <c r="L86" s="103">
        <f t="shared" si="5"/>
        <v>3590.5480801190006</v>
      </c>
      <c r="N86" s="167"/>
      <c r="O86" s="45">
        <v>0.59</v>
      </c>
      <c r="P86" s="153">
        <f t="shared" si="11"/>
        <v>4.7332839999999994</v>
      </c>
      <c r="Q86" s="148">
        <f t="shared" si="6"/>
        <v>4733.2839999999997</v>
      </c>
      <c r="R86" s="148">
        <f t="shared" si="7"/>
        <v>3644.6286799999998</v>
      </c>
      <c r="S86" s="173"/>
      <c r="T86" s="45">
        <f t="shared" si="12"/>
        <v>0.5900000000000003</v>
      </c>
      <c r="U86" s="46">
        <f t="shared" si="8"/>
        <v>3591.4867606674597</v>
      </c>
      <c r="V86" s="164">
        <f t="shared" si="9"/>
        <v>3644.6286799999998</v>
      </c>
      <c r="W86" s="47">
        <f t="shared" si="10"/>
        <v>1.0147966351747497</v>
      </c>
      <c r="X86" s="167"/>
      <c r="Y86" s="48"/>
      <c r="AA86" s="2"/>
      <c r="AB86" s="2"/>
      <c r="AC86" s="74"/>
      <c r="AD86" s="74"/>
      <c r="AE86" s="58"/>
      <c r="AF86" s="60"/>
      <c r="AG86" s="74"/>
      <c r="AH86" s="58"/>
      <c r="AI86" s="2"/>
      <c r="AJ86" s="2"/>
      <c r="AK86" s="2"/>
    </row>
    <row r="87" spans="1:37" ht="16.5" thickTop="1" thickBot="1" x14ac:dyDescent="0.3">
      <c r="A87" s="51"/>
      <c r="B87" s="51"/>
      <c r="C87">
        <f>E87-(E87*5)/100</f>
        <v>4.1490559509343035</v>
      </c>
      <c r="D87" s="45">
        <v>0.6</v>
      </c>
      <c r="E87" s="129">
        <f xml:space="preserve"> E$10*(E$8/2)^2*(ACOS(1-D87/(E$8/2)) - (1-D87/(E$8/2))*SIN(ACOS(1-D87/(E$8/2))))</f>
        <v>4.3674273167729512</v>
      </c>
      <c r="F87" s="136">
        <f>(PI()*E$12*D87^2*(1-(D87/(1.5*E$8))))</f>
        <v>0.41099497866822654</v>
      </c>
      <c r="G87" s="57">
        <f t="shared" si="0"/>
        <v>4.7784222954411781</v>
      </c>
      <c r="H87" s="117">
        <f t="shared" si="1"/>
        <v>4778.422295441178</v>
      </c>
      <c r="I87" s="115">
        <f t="shared" si="2"/>
        <v>3679.3851674897073</v>
      </c>
      <c r="J87" s="118">
        <f t="shared" si="3"/>
        <v>4.7761208000000002</v>
      </c>
      <c r="K87" s="102">
        <f t="shared" si="4"/>
        <v>4776.1208000000006</v>
      </c>
      <c r="L87" s="103">
        <f t="shared" si="5"/>
        <v>3677.6130160000007</v>
      </c>
      <c r="N87" s="167"/>
      <c r="O87" s="45">
        <v>0.6</v>
      </c>
      <c r="P87" s="153">
        <f t="shared" si="11"/>
        <v>4.8432000000000004</v>
      </c>
      <c r="Q87" s="148">
        <f t="shared" si="6"/>
        <v>4843.2000000000007</v>
      </c>
      <c r="R87" s="148">
        <f t="shared" si="7"/>
        <v>3729.2640000000006</v>
      </c>
      <c r="S87" s="173"/>
      <c r="T87" s="45">
        <f t="shared" si="12"/>
        <v>0.60000000000000031</v>
      </c>
      <c r="U87" s="46">
        <f t="shared" si="8"/>
        <v>3679.3851674897073</v>
      </c>
      <c r="V87" s="164">
        <f t="shared" si="9"/>
        <v>3729.2640000000006</v>
      </c>
      <c r="W87" s="47">
        <f t="shared" si="10"/>
        <v>1.013556295478661</v>
      </c>
      <c r="X87" s="167"/>
      <c r="Y87" s="48"/>
      <c r="AA87" s="2"/>
      <c r="AB87" s="2"/>
      <c r="AC87" s="171"/>
      <c r="AD87" s="61"/>
      <c r="AE87" s="61"/>
      <c r="AF87" s="61"/>
      <c r="AG87" s="61"/>
      <c r="AH87" s="61"/>
      <c r="AI87" s="2"/>
      <c r="AJ87" s="2"/>
      <c r="AK87" s="2"/>
    </row>
    <row r="88" spans="1:37" ht="16.5" thickTop="1" thickBot="1" x14ac:dyDescent="0.3">
      <c r="A88" s="51"/>
      <c r="B88" s="51"/>
      <c r="C88">
        <f>E88-(E88*5)/100</f>
        <v>4.2464505276064735</v>
      </c>
      <c r="D88" s="45">
        <v>0.61</v>
      </c>
      <c r="E88" s="129">
        <f xml:space="preserve"> E$10*(E$8/2)^2*(ACOS(1-D88/(E$8/2)) - (1-D88/(E$8/2))*SIN(ACOS(1-D88/(E$8/2))))</f>
        <v>4.4699479237962878</v>
      </c>
      <c r="F88" s="136">
        <f>(PI()*E$12*D88^2*(1-(D88/(1.5*E$8))))</f>
        <v>0.42330894486545201</v>
      </c>
      <c r="G88" s="57">
        <f t="shared" si="0"/>
        <v>4.8932568686617399</v>
      </c>
      <c r="H88" s="117">
        <f t="shared" si="1"/>
        <v>4893.2568686617396</v>
      </c>
      <c r="I88" s="115">
        <f t="shared" si="2"/>
        <v>3767.8077888695398</v>
      </c>
      <c r="J88" s="118">
        <f t="shared" si="3"/>
        <v>4.8899505333000004</v>
      </c>
      <c r="K88" s="102">
        <f t="shared" si="4"/>
        <v>4889.9505333000006</v>
      </c>
      <c r="L88" s="103">
        <f t="shared" si="5"/>
        <v>3765.2619106410007</v>
      </c>
      <c r="N88" s="167"/>
      <c r="O88" s="45">
        <v>0.61</v>
      </c>
      <c r="P88" s="153">
        <f t="shared" si="11"/>
        <v>4.9537599999999999</v>
      </c>
      <c r="Q88" s="148">
        <f t="shared" si="6"/>
        <v>4953.76</v>
      </c>
      <c r="R88" s="148">
        <f t="shared" si="7"/>
        <v>3814.3952000000004</v>
      </c>
      <c r="S88" s="173"/>
      <c r="T88" s="45">
        <f t="shared" si="12"/>
        <v>0.61000000000000032</v>
      </c>
      <c r="U88" s="46">
        <f t="shared" si="8"/>
        <v>3767.8077888695398</v>
      </c>
      <c r="V88" s="164">
        <f t="shared" si="9"/>
        <v>3814.3952000000004</v>
      </c>
      <c r="W88" s="47">
        <f t="shared" si="10"/>
        <v>1.0123645933500334</v>
      </c>
      <c r="X88" s="167"/>
      <c r="Y88" s="48"/>
      <c r="AA88" s="2"/>
      <c r="AB88" s="2"/>
      <c r="AC88" s="171"/>
      <c r="AD88" s="61"/>
      <c r="AE88" s="61"/>
      <c r="AF88" s="61"/>
      <c r="AG88" s="61"/>
      <c r="AH88" s="61"/>
      <c r="AI88" s="2"/>
      <c r="AJ88" s="2"/>
      <c r="AK88" s="2"/>
    </row>
    <row r="89" spans="1:37" ht="16.5" thickTop="1" thickBot="1" x14ac:dyDescent="0.3">
      <c r="A89" s="51"/>
      <c r="B89" s="51"/>
      <c r="C89">
        <f>E89-(E89*5)/100</f>
        <v>4.3443545656234717</v>
      </c>
      <c r="D89" s="45">
        <v>0.62</v>
      </c>
      <c r="E89" s="129">
        <f xml:space="preserve"> E$10*(E$8/2)^2*(ACOS(1-D89/(E$8/2)) - (1-D89/(E$8/2))*SIN(ACOS(1-D89/(E$8/2))))</f>
        <v>4.5730048059194441</v>
      </c>
      <c r="F89" s="136">
        <f>(PI()*E$12*D89^2*(1-(D89/(1.5*E$8))))</f>
        <v>0.43575207262023935</v>
      </c>
      <c r="G89" s="57">
        <f t="shared" si="0"/>
        <v>5.0087568785396837</v>
      </c>
      <c r="H89" s="117">
        <f t="shared" si="1"/>
        <v>5008.7568785396834</v>
      </c>
      <c r="I89" s="115">
        <f t="shared" si="2"/>
        <v>3856.7427964755561</v>
      </c>
      <c r="J89" s="118">
        <f t="shared" si="3"/>
        <v>5.0045248504000011</v>
      </c>
      <c r="K89" s="102">
        <f t="shared" si="4"/>
        <v>5004.524850400001</v>
      </c>
      <c r="L89" s="103">
        <f t="shared" si="5"/>
        <v>3853.4841348080008</v>
      </c>
      <c r="N89" s="167"/>
      <c r="O89" s="45">
        <v>0.62</v>
      </c>
      <c r="P89" s="153">
        <f t="shared" si="11"/>
        <v>5.0649519999999999</v>
      </c>
      <c r="Q89" s="148">
        <f t="shared" si="6"/>
        <v>5064.9520000000002</v>
      </c>
      <c r="R89" s="148">
        <f t="shared" si="7"/>
        <v>3900.0130400000003</v>
      </c>
      <c r="S89" s="173"/>
      <c r="T89" s="45">
        <f t="shared" si="12"/>
        <v>0.62000000000000033</v>
      </c>
      <c r="U89" s="46">
        <f t="shared" si="8"/>
        <v>3856.7427964755561</v>
      </c>
      <c r="V89" s="164">
        <f t="shared" si="9"/>
        <v>3900.0130400000003</v>
      </c>
      <c r="W89" s="47">
        <f t="shared" si="10"/>
        <v>1.0112193749513154</v>
      </c>
      <c r="X89" s="167"/>
      <c r="Y89" s="48"/>
      <c r="AA89" s="2"/>
      <c r="AB89" s="2"/>
      <c r="AC89" s="59"/>
      <c r="AD89" s="62"/>
      <c r="AE89" s="62"/>
      <c r="AF89" s="62"/>
      <c r="AG89" s="62"/>
      <c r="AH89" s="62"/>
      <c r="AI89" s="2"/>
      <c r="AJ89" s="2"/>
      <c r="AK89" s="2"/>
    </row>
    <row r="90" spans="1:37" ht="16.5" thickTop="1" thickBot="1" x14ac:dyDescent="0.3">
      <c r="A90" s="51"/>
      <c r="B90" s="51"/>
      <c r="C90">
        <f>E90-(E90*5)/100</f>
        <v>4.4427559603938036</v>
      </c>
      <c r="D90" s="45">
        <v>0.63</v>
      </c>
      <c r="E90" s="129">
        <f xml:space="preserve"> E$10*(E$8/2)^2*(ACOS(1-D90/(E$8/2)) - (1-D90/(E$8/2))*SIN(ACOS(1-D90/(E$8/2))))</f>
        <v>4.6765852214671613</v>
      </c>
      <c r="F90" s="136">
        <f>(PI()*E$12*D90^2*(1-(D90/(1.5*E$8))))</f>
        <v>0.44832194317682866</v>
      </c>
      <c r="G90" s="57">
        <f t="shared" si="0"/>
        <v>5.1249071646439903</v>
      </c>
      <c r="H90" s="117">
        <f t="shared" si="1"/>
        <v>5124.9071646439907</v>
      </c>
      <c r="I90" s="115">
        <f t="shared" si="2"/>
        <v>3946.178516775873</v>
      </c>
      <c r="J90" s="118">
        <f t="shared" si="3"/>
        <v>5.1198299471000004</v>
      </c>
      <c r="K90" s="102">
        <f t="shared" si="4"/>
        <v>5119.8299471</v>
      </c>
      <c r="L90" s="103">
        <f t="shared" si="5"/>
        <v>3942.2690592670001</v>
      </c>
      <c r="N90" s="167"/>
      <c r="O90" s="45">
        <v>0.63</v>
      </c>
      <c r="P90" s="153">
        <f t="shared" si="11"/>
        <v>5.1767640000000004</v>
      </c>
      <c r="Q90" s="148">
        <f t="shared" si="6"/>
        <v>5176.7640000000001</v>
      </c>
      <c r="R90" s="148">
        <f t="shared" si="7"/>
        <v>3986.1082800000004</v>
      </c>
      <c r="S90" s="173"/>
      <c r="T90" s="45">
        <f t="shared" si="12"/>
        <v>0.63000000000000034</v>
      </c>
      <c r="U90" s="46">
        <f t="shared" si="8"/>
        <v>3946.178516775873</v>
      </c>
      <c r="V90" s="164">
        <f t="shared" si="9"/>
        <v>3986.1082800000004</v>
      </c>
      <c r="W90" s="47">
        <f t="shared" si="10"/>
        <v>1.0101185901890599</v>
      </c>
      <c r="X90" s="167"/>
      <c r="Y90" s="48"/>
      <c r="AA90" s="2"/>
      <c r="AB90" s="2"/>
      <c r="AC90" s="2"/>
      <c r="AD90" s="79"/>
      <c r="AE90" s="63"/>
      <c r="AF90" s="79"/>
      <c r="AG90" s="61"/>
      <c r="AH90" s="61"/>
      <c r="AI90" s="2"/>
      <c r="AJ90" s="2"/>
      <c r="AK90" s="2"/>
    </row>
    <row r="91" spans="1:37" ht="16.5" thickTop="1" thickBot="1" x14ac:dyDescent="0.3">
      <c r="A91" s="51"/>
      <c r="B91" s="51"/>
      <c r="C91">
        <f>E91-(E91*5)/100</f>
        <v>4.541642789977212</v>
      </c>
      <c r="D91" s="45">
        <v>0.64</v>
      </c>
      <c r="E91" s="129">
        <f xml:space="preserve"> E$10*(E$8/2)^2*(ACOS(1-D91/(E$8/2)) - (1-D91/(E$8/2))*SIN(ACOS(1-D91/(E$8/2))))</f>
        <v>4.7806766210286442</v>
      </c>
      <c r="F91" s="136">
        <f>(PI()*E$12*D91^2*(1-(D91/(1.5*E$8))))</f>
        <v>0.46101613777946049</v>
      </c>
      <c r="G91" s="57">
        <f t="shared" si="0"/>
        <v>5.2416927588081048</v>
      </c>
      <c r="H91" s="117">
        <f t="shared" si="1"/>
        <v>5241.6927588081044</v>
      </c>
      <c r="I91" s="115">
        <f t="shared" si="2"/>
        <v>4036.1034242822407</v>
      </c>
      <c r="J91" s="118">
        <f t="shared" si="3"/>
        <v>5.2358520192000002</v>
      </c>
      <c r="K91" s="102">
        <f t="shared" si="4"/>
        <v>5235.8520192000005</v>
      </c>
      <c r="L91" s="103">
        <f t="shared" si="5"/>
        <v>4031.6060547840007</v>
      </c>
      <c r="N91" s="167"/>
      <c r="O91" s="45">
        <v>0.64</v>
      </c>
      <c r="P91" s="153">
        <f t="shared" si="11"/>
        <v>5.2891840000000006</v>
      </c>
      <c r="Q91" s="148">
        <f t="shared" si="6"/>
        <v>5289.1840000000002</v>
      </c>
      <c r="R91" s="148">
        <f t="shared" si="7"/>
        <v>4072.6716800000004</v>
      </c>
      <c r="S91" s="173"/>
      <c r="T91" s="45">
        <f t="shared" si="12"/>
        <v>0.64000000000000035</v>
      </c>
      <c r="U91" s="46">
        <f t="shared" si="8"/>
        <v>4036.1034242822407</v>
      </c>
      <c r="V91" s="164">
        <f t="shared" si="9"/>
        <v>4072.6716800000004</v>
      </c>
      <c r="W91" s="47">
        <f t="shared" si="10"/>
        <v>1.0090602870822774</v>
      </c>
      <c r="X91" s="167"/>
      <c r="Y91" s="48"/>
      <c r="AA91" s="2"/>
      <c r="AB91" s="2"/>
      <c r="AC91" s="59"/>
      <c r="AD91" s="62"/>
      <c r="AE91" s="62"/>
      <c r="AF91" s="62"/>
      <c r="AG91" s="62"/>
      <c r="AH91" s="62"/>
      <c r="AI91" s="2"/>
      <c r="AJ91" s="2"/>
      <c r="AK91" s="2"/>
    </row>
    <row r="92" spans="1:37" ht="16.5" thickTop="1" thickBot="1" x14ac:dyDescent="0.3">
      <c r="A92" s="51"/>
      <c r="B92" s="51"/>
      <c r="C92">
        <f>E92-(E92*5)/100</f>
        <v>4.6410033071790986</v>
      </c>
      <c r="D92" s="45">
        <v>0.65</v>
      </c>
      <c r="E92" s="129">
        <f xml:space="preserve"> E$10*(E$8/2)^2*(ACOS(1-D92/(E$8/2)) - (1-D92/(E$8/2))*SIN(ACOS(1-D92/(E$8/2))))</f>
        <v>4.8852666391358932</v>
      </c>
      <c r="F92" s="136">
        <f>(PI()*E$12*D92^2*(1-(D92/(1.5*E$8))))</f>
        <v>0.47383223767237542</v>
      </c>
      <c r="G92" s="57">
        <f t="shared" ref="G92:G155" si="13">F92+E92</f>
        <v>5.359098876808269</v>
      </c>
      <c r="H92" s="117">
        <f t="shared" ref="H92:H155" si="14">G92*1000</f>
        <v>5359.0988768082689</v>
      </c>
      <c r="I92" s="115">
        <f t="shared" ref="I92:I155" si="15">H92*$D$17</f>
        <v>4126.5061351423674</v>
      </c>
      <c r="J92" s="118">
        <f t="shared" ref="J92:J155" si="16">-2.3007*(D92)^3+7.9332*(D92)^2+4.3102*(D92)-0.169</f>
        <v>5.3525772625000005</v>
      </c>
      <c r="K92" s="102">
        <f t="shared" ref="K92:K155" si="17">J92*1000</f>
        <v>5352.5772625000009</v>
      </c>
      <c r="L92" s="103">
        <f t="shared" ref="L92:L155" si="18">K92*$D$17</f>
        <v>4121.4844921250005</v>
      </c>
      <c r="N92" s="167"/>
      <c r="O92" s="45">
        <v>0.65</v>
      </c>
      <c r="P92" s="153">
        <f t="shared" si="11"/>
        <v>5.4022000000000006</v>
      </c>
      <c r="Q92" s="148">
        <f t="shared" ref="Q92:Q155" si="19">P92*1000</f>
        <v>5402.2000000000007</v>
      </c>
      <c r="R92" s="148">
        <f t="shared" ref="R92:R155" si="20">Q92*$D$17</f>
        <v>4159.6940000000004</v>
      </c>
      <c r="S92" s="173"/>
      <c r="T92" s="45">
        <f t="shared" si="12"/>
        <v>0.65000000000000036</v>
      </c>
      <c r="U92" s="46">
        <f t="shared" ref="U92:U155" si="21">I92</f>
        <v>4126.5061351423674</v>
      </c>
      <c r="V92" s="164">
        <f t="shared" ref="V92:V155" si="22">R92</f>
        <v>4159.6940000000004</v>
      </c>
      <c r="W92" s="47">
        <f t="shared" ref="W92:W155" si="23">V92/U92</f>
        <v>1.0080426064497994</v>
      </c>
      <c r="X92" s="167"/>
      <c r="Y92" s="48"/>
      <c r="AA92" s="2"/>
      <c r="AB92" s="2"/>
      <c r="AC92" s="59"/>
      <c r="AD92" s="66"/>
      <c r="AE92" s="66"/>
      <c r="AF92" s="66"/>
      <c r="AG92" s="66"/>
      <c r="AH92" s="66"/>
      <c r="AI92" s="2"/>
      <c r="AJ92" s="2"/>
      <c r="AK92" s="2"/>
    </row>
    <row r="93" spans="1:37" ht="16.5" thickTop="1" thickBot="1" x14ac:dyDescent="0.3">
      <c r="A93" s="51"/>
      <c r="B93" s="51"/>
      <c r="C93">
        <f>E93-(E93*5)/100</f>
        <v>4.7408259320444301</v>
      </c>
      <c r="D93" s="45">
        <v>0.66</v>
      </c>
      <c r="E93" s="129">
        <f xml:space="preserve"> E$10*(E$8/2)^2*(ACOS(1-D93/(E$8/2)) - (1-D93/(E$8/2))*SIN(ACOS(1-D93/(E$8/2))))</f>
        <v>4.9903430863625582</v>
      </c>
      <c r="F93" s="136">
        <f>(PI()*E$12*D93^2*(1-(D93/(1.5*E$8))))</f>
        <v>0.48676782409981362</v>
      </c>
      <c r="G93" s="57">
        <f t="shared" si="13"/>
        <v>5.4771109104623719</v>
      </c>
      <c r="H93" s="117">
        <f t="shared" si="14"/>
        <v>5477.110910462372</v>
      </c>
      <c r="I93" s="115">
        <f t="shared" si="15"/>
        <v>4217.3754010560269</v>
      </c>
      <c r="J93" s="118">
        <f t="shared" si="16"/>
        <v>5.4699918728000005</v>
      </c>
      <c r="K93" s="102">
        <f t="shared" si="17"/>
        <v>5469.9918728000002</v>
      </c>
      <c r="L93" s="103">
        <f t="shared" si="18"/>
        <v>4211.8937420560005</v>
      </c>
      <c r="N93" s="167"/>
      <c r="O93" s="45">
        <v>0.66</v>
      </c>
      <c r="P93" s="153">
        <f t="shared" ref="P93:P156" si="24">-2*(O93)^3+6.82*(O93)^2+5*(O93)-0.18</f>
        <v>5.5158000000000005</v>
      </c>
      <c r="Q93" s="148">
        <f t="shared" si="19"/>
        <v>5515.8</v>
      </c>
      <c r="R93" s="148">
        <f t="shared" si="20"/>
        <v>4247.1660000000002</v>
      </c>
      <c r="S93" s="173"/>
      <c r="T93" s="45">
        <f t="shared" ref="T93:T156" si="25">T92+0.01</f>
        <v>0.66000000000000036</v>
      </c>
      <c r="U93" s="46">
        <f t="shared" si="21"/>
        <v>4217.3754010560269</v>
      </c>
      <c r="V93" s="164">
        <f t="shared" si="22"/>
        <v>4247.1660000000002</v>
      </c>
      <c r="W93" s="47">
        <f t="shared" si="23"/>
        <v>1.0070637769017465</v>
      </c>
      <c r="X93" s="167"/>
      <c r="Y93" s="48"/>
      <c r="AA93" s="2"/>
      <c r="AB93" s="2"/>
      <c r="AC93" s="2"/>
      <c r="AD93" s="2"/>
      <c r="AE93" s="2"/>
      <c r="AF93" s="171"/>
      <c r="AG93" s="2"/>
      <c r="AH93" s="2"/>
      <c r="AI93" s="2"/>
      <c r="AJ93" s="2"/>
      <c r="AK93" s="2"/>
    </row>
    <row r="94" spans="1:37" ht="16.5" thickTop="1" thickBot="1" x14ac:dyDescent="0.3">
      <c r="A94" s="51"/>
      <c r="B94" s="51"/>
      <c r="C94">
        <f>E94-(E94*5)/100</f>
        <v>4.8410992447235737</v>
      </c>
      <c r="D94" s="45">
        <v>0.67</v>
      </c>
      <c r="E94" s="129">
        <f xml:space="preserve"> E$10*(E$8/2)^2*(ACOS(1-D94/(E$8/2)) - (1-D94/(E$8/2))*SIN(ACOS(1-D94/(E$8/2))))</f>
        <v>5.0958939418142881</v>
      </c>
      <c r="F94" s="136">
        <f>(PI()*E$12*D94^2*(1-(D94/(1.5*E$8))))</f>
        <v>0.49982047830601556</v>
      </c>
      <c r="G94" s="57">
        <f t="shared" si="13"/>
        <v>5.595714420120304</v>
      </c>
      <c r="H94" s="117">
        <f t="shared" si="14"/>
        <v>5595.7144201203037</v>
      </c>
      <c r="I94" s="115">
        <f t="shared" si="15"/>
        <v>4308.7001034926343</v>
      </c>
      <c r="J94" s="118">
        <f t="shared" si="16"/>
        <v>5.5880820459000011</v>
      </c>
      <c r="K94" s="102">
        <f t="shared" si="17"/>
        <v>5588.0820459000015</v>
      </c>
      <c r="L94" s="103">
        <f t="shared" si="18"/>
        <v>4302.8231753430009</v>
      </c>
      <c r="N94" s="167"/>
      <c r="O94" s="45">
        <v>0.67</v>
      </c>
      <c r="P94" s="153">
        <f t="shared" si="24"/>
        <v>5.6299720000000004</v>
      </c>
      <c r="Q94" s="148">
        <f t="shared" si="19"/>
        <v>5629.9720000000007</v>
      </c>
      <c r="R94" s="148">
        <f t="shared" si="20"/>
        <v>4335.0784400000002</v>
      </c>
      <c r="S94" s="173"/>
      <c r="T94" s="45">
        <f t="shared" si="25"/>
        <v>0.67000000000000037</v>
      </c>
      <c r="U94" s="46">
        <f t="shared" si="21"/>
        <v>4308.7001034926343</v>
      </c>
      <c r="V94" s="164">
        <f t="shared" si="22"/>
        <v>4335.0784400000002</v>
      </c>
      <c r="W94" s="47">
        <f t="shared" si="23"/>
        <v>1.0061221101199369</v>
      </c>
      <c r="X94" s="167"/>
      <c r="Y94" s="48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6.5" thickTop="1" thickBot="1" x14ac:dyDescent="0.3">
      <c r="A95" s="51"/>
      <c r="B95" s="51"/>
      <c r="C95">
        <f>E95-(E95*5)/100</f>
        <v>4.9418119786847123</v>
      </c>
      <c r="D95" s="45">
        <v>0.68</v>
      </c>
      <c r="E95" s="129">
        <f xml:space="preserve"> E$10*(E$8/2)^2*(ACOS(1-D95/(E$8/2)) - (1-D95/(E$8/2))*SIN(ACOS(1-D95/(E$8/2))))</f>
        <v>5.2019073459839076</v>
      </c>
      <c r="F95" s="136">
        <f>(PI()*E$12*D95^2*(1-(D95/(1.5*E$8))))</f>
        <v>0.51298778153522173</v>
      </c>
      <c r="G95" s="57">
        <f t="shared" si="13"/>
        <v>5.7148951275191298</v>
      </c>
      <c r="H95" s="117">
        <f t="shared" si="14"/>
        <v>5714.8951275191293</v>
      </c>
      <c r="I95" s="115">
        <f t="shared" si="15"/>
        <v>4400.46924818973</v>
      </c>
      <c r="J95" s="118">
        <f t="shared" si="16"/>
        <v>5.7068339776000014</v>
      </c>
      <c r="K95" s="102">
        <f t="shared" si="17"/>
        <v>5706.8339776000012</v>
      </c>
      <c r="L95" s="103">
        <f t="shared" si="18"/>
        <v>4394.2621627520011</v>
      </c>
      <c r="N95" s="167"/>
      <c r="O95" s="45">
        <v>0.68</v>
      </c>
      <c r="P95" s="153">
        <f t="shared" si="24"/>
        <v>5.7447040000000014</v>
      </c>
      <c r="Q95" s="148">
        <f t="shared" si="19"/>
        <v>5744.7040000000015</v>
      </c>
      <c r="R95" s="148">
        <f t="shared" si="20"/>
        <v>4423.4220800000012</v>
      </c>
      <c r="S95" s="173"/>
      <c r="T95" s="45">
        <f t="shared" si="25"/>
        <v>0.68000000000000038</v>
      </c>
      <c r="U95" s="46">
        <f t="shared" si="21"/>
        <v>4400.46924818973</v>
      </c>
      <c r="V95" s="164">
        <f t="shared" si="22"/>
        <v>4423.4220800000012</v>
      </c>
      <c r="W95" s="47">
        <f t="shared" si="23"/>
        <v>1.0052159964121357</v>
      </c>
      <c r="X95" s="167"/>
      <c r="Y95" s="48"/>
      <c r="AA95" s="2"/>
      <c r="AB95" s="2"/>
      <c r="AC95" s="2"/>
      <c r="AE95" s="2"/>
      <c r="AF95" s="2"/>
      <c r="AG95" s="2"/>
      <c r="AH95" s="2"/>
      <c r="AI95" s="2"/>
      <c r="AJ95" s="2"/>
      <c r="AK95" s="2"/>
    </row>
    <row r="96" spans="1:37" ht="16.5" thickTop="1" thickBot="1" x14ac:dyDescent="0.3">
      <c r="A96" s="51"/>
      <c r="B96" s="51"/>
      <c r="C96">
        <f>E96-(E96*5)/100</f>
        <v>5.0429530142495285</v>
      </c>
      <c r="D96" s="45">
        <v>0.69</v>
      </c>
      <c r="E96" s="129">
        <f xml:space="preserve"> E$10*(E$8/2)^2*(ACOS(1-D96/(E$8/2)) - (1-D96/(E$8/2))*SIN(ACOS(1-D96/(E$8/2))))</f>
        <v>5.3083715939468723</v>
      </c>
      <c r="F96" s="136">
        <f>(PI()*E$12*D96^2*(1-(D96/(1.5*E$8))))</f>
        <v>0.52626731503167234</v>
      </c>
      <c r="G96" s="57">
        <f t="shared" si="13"/>
        <v>5.8346389089785449</v>
      </c>
      <c r="H96" s="117">
        <f t="shared" si="14"/>
        <v>5834.6389089785453</v>
      </c>
      <c r="I96" s="115">
        <f t="shared" si="15"/>
        <v>4492.6719599134804</v>
      </c>
      <c r="J96" s="118">
        <f t="shared" si="16"/>
        <v>5.8262338636999997</v>
      </c>
      <c r="K96" s="102">
        <f t="shared" si="17"/>
        <v>5826.2338636999993</v>
      </c>
      <c r="L96" s="103">
        <f t="shared" si="18"/>
        <v>4486.2000750489997</v>
      </c>
      <c r="N96" s="167"/>
      <c r="O96" s="45">
        <v>0.69</v>
      </c>
      <c r="P96" s="153">
        <f t="shared" si="24"/>
        <v>5.8599839999999999</v>
      </c>
      <c r="Q96" s="148">
        <f t="shared" si="19"/>
        <v>5859.9839999999995</v>
      </c>
      <c r="R96" s="148">
        <f t="shared" si="20"/>
        <v>4512.18768</v>
      </c>
      <c r="S96" s="173"/>
      <c r="T96" s="45">
        <f t="shared" si="25"/>
        <v>0.69000000000000039</v>
      </c>
      <c r="U96" s="46">
        <f t="shared" si="21"/>
        <v>4492.6719599134804</v>
      </c>
      <c r="V96" s="164">
        <f t="shared" si="22"/>
        <v>4512.18768</v>
      </c>
      <c r="W96" s="47">
        <f t="shared" si="23"/>
        <v>1.0043439005252668</v>
      </c>
      <c r="X96" s="167"/>
      <c r="Y96" s="48"/>
      <c r="AA96" s="2"/>
      <c r="AB96" s="2"/>
      <c r="AC96" s="2"/>
      <c r="AE96" s="2"/>
      <c r="AF96" s="2"/>
      <c r="AG96" s="2"/>
      <c r="AH96" s="2"/>
      <c r="AI96" s="2"/>
      <c r="AJ96" s="2"/>
      <c r="AK96" s="2"/>
    </row>
    <row r="97" spans="1:37" ht="16.5" thickTop="1" thickBot="1" x14ac:dyDescent="0.3">
      <c r="A97" s="51"/>
      <c r="B97" s="51"/>
      <c r="C97">
        <f>E97-(E97*5)/100</f>
        <v>5.1445113724306468</v>
      </c>
      <c r="D97" s="45">
        <v>0.7</v>
      </c>
      <c r="E97" s="129">
        <f xml:space="preserve"> E$10*(E$8/2)^2*(ACOS(1-D97/(E$8/2)) - (1-D97/(E$8/2))*SIN(ACOS(1-D97/(E$8/2))))</f>
        <v>5.4152751288743648</v>
      </c>
      <c r="F97" s="136">
        <f>(PI()*E$12*D97^2*(1-(D97/(1.5*E$8))))</f>
        <v>0.53965666003960822</v>
      </c>
      <c r="G97" s="57">
        <f t="shared" si="13"/>
        <v>5.9549317889139726</v>
      </c>
      <c r="H97" s="117">
        <f t="shared" si="14"/>
        <v>5954.9317889139729</v>
      </c>
      <c r="I97" s="115">
        <f t="shared" si="15"/>
        <v>4585.2974774637596</v>
      </c>
      <c r="J97" s="118">
        <f t="shared" si="16"/>
        <v>5.9462678999999996</v>
      </c>
      <c r="K97" s="102">
        <f t="shared" si="17"/>
        <v>5946.2678999999998</v>
      </c>
      <c r="L97" s="103">
        <f t="shared" si="18"/>
        <v>4578.6262829999996</v>
      </c>
      <c r="N97" s="167"/>
      <c r="O97" s="45">
        <v>0.7</v>
      </c>
      <c r="P97" s="153">
        <f t="shared" si="24"/>
        <v>5.9757999999999996</v>
      </c>
      <c r="Q97" s="148">
        <f t="shared" si="19"/>
        <v>5975.7999999999993</v>
      </c>
      <c r="R97" s="148">
        <f t="shared" si="20"/>
        <v>4601.366</v>
      </c>
      <c r="S97" s="173"/>
      <c r="T97" s="45">
        <f t="shared" si="25"/>
        <v>0.7000000000000004</v>
      </c>
      <c r="U97" s="46">
        <f t="shared" si="21"/>
        <v>4585.2974774637596</v>
      </c>
      <c r="V97" s="164">
        <f t="shared" si="22"/>
        <v>4601.366</v>
      </c>
      <c r="W97" s="47">
        <f t="shared" si="23"/>
        <v>1.0035043577031186</v>
      </c>
      <c r="X97" s="167"/>
      <c r="Y97" s="48"/>
      <c r="AA97" s="2"/>
      <c r="AB97" s="2"/>
      <c r="AC97" s="73"/>
      <c r="AD97" s="73"/>
      <c r="AE97" s="73"/>
      <c r="AF97" s="171"/>
      <c r="AG97" s="2"/>
      <c r="AH97" s="2"/>
      <c r="AI97" s="2"/>
      <c r="AJ97" s="2"/>
      <c r="AK97" s="2"/>
    </row>
    <row r="98" spans="1:37" ht="16.5" thickTop="1" thickBot="1" x14ac:dyDescent="0.3">
      <c r="A98" s="51"/>
      <c r="B98" s="51"/>
      <c r="C98">
        <f>E98-(E98*5)/100</f>
        <v>5.2464762090510497</v>
      </c>
      <c r="D98" s="45">
        <v>0.71</v>
      </c>
      <c r="E98" s="129">
        <f xml:space="preserve"> E$10*(E$8/2)^2*(ACOS(1-D98/(E$8/2)) - (1-D98/(E$8/2))*SIN(ACOS(1-D98/(E$8/2))))</f>
        <v>5.5226065358432104</v>
      </c>
      <c r="F98" s="136">
        <f>(PI()*E$12*D98^2*(1-(D98/(1.5*E$8))))</f>
        <v>0.55315339780326966</v>
      </c>
      <c r="G98" s="57">
        <f t="shared" si="13"/>
        <v>6.0757599336464798</v>
      </c>
      <c r="H98" s="117">
        <f t="shared" si="14"/>
        <v>6075.75993364648</v>
      </c>
      <c r="I98" s="115">
        <f t="shared" si="15"/>
        <v>4678.3351489077895</v>
      </c>
      <c r="J98" s="118">
        <f t="shared" si="16"/>
        <v>6.0669222823000002</v>
      </c>
      <c r="K98" s="102">
        <f t="shared" si="17"/>
        <v>6066.9222823</v>
      </c>
      <c r="L98" s="103">
        <f t="shared" si="18"/>
        <v>4671.5301573710003</v>
      </c>
      <c r="N98" s="167"/>
      <c r="O98" s="45">
        <v>0.71</v>
      </c>
      <c r="P98" s="153">
        <f t="shared" si="24"/>
        <v>6.0921400000000006</v>
      </c>
      <c r="Q98" s="148">
        <f t="shared" si="19"/>
        <v>6092.14</v>
      </c>
      <c r="R98" s="148">
        <f t="shared" si="20"/>
        <v>4690.9477999999999</v>
      </c>
      <c r="S98" s="173"/>
      <c r="T98" s="45">
        <f t="shared" si="25"/>
        <v>0.71000000000000041</v>
      </c>
      <c r="U98" s="46">
        <f t="shared" si="21"/>
        <v>4678.3351489077895</v>
      </c>
      <c r="V98" s="164">
        <f t="shared" si="22"/>
        <v>4690.9477999999999</v>
      </c>
      <c r="W98" s="47">
        <f t="shared" si="23"/>
        <v>1.0026959699745228</v>
      </c>
      <c r="X98" s="167"/>
      <c r="Y98" s="48"/>
      <c r="AA98" s="2"/>
      <c r="AB98" s="74"/>
      <c r="AC98" s="73"/>
      <c r="AD98" s="73"/>
      <c r="AE98" s="73"/>
      <c r="AF98" s="78"/>
      <c r="AG98" s="2"/>
      <c r="AH98" s="2"/>
      <c r="AI98" s="2"/>
      <c r="AJ98" s="2"/>
      <c r="AK98" s="2"/>
    </row>
    <row r="99" spans="1:37" ht="16.5" thickTop="1" thickBot="1" x14ac:dyDescent="0.3">
      <c r="A99" s="51"/>
      <c r="B99" s="51"/>
      <c r="C99">
        <f>E99-(E99*5)/100</f>
        <v>5.3488368091271283</v>
      </c>
      <c r="D99" s="45">
        <v>0.72</v>
      </c>
      <c r="E99" s="129">
        <f xml:space="preserve"> E$10*(E$8/2)^2*(ACOS(1-D99/(E$8/2)) - (1-D99/(E$8/2))*SIN(ACOS(1-D99/(E$8/2))))</f>
        <v>5.6303545359232929</v>
      </c>
      <c r="F99" s="136">
        <f>(PI()*E$12*D99^2*(1-(D99/(1.5*E$8))))</f>
        <v>0.56675510956689668</v>
      </c>
      <c r="G99" s="57">
        <f t="shared" si="13"/>
        <v>6.1971096454901895</v>
      </c>
      <c r="H99" s="117">
        <f t="shared" si="14"/>
        <v>6197.1096454901899</v>
      </c>
      <c r="I99" s="115">
        <f t="shared" si="15"/>
        <v>4771.7744270274461</v>
      </c>
      <c r="J99" s="118">
        <f t="shared" si="16"/>
        <v>6.1881832064000006</v>
      </c>
      <c r="K99" s="102">
        <f t="shared" si="17"/>
        <v>6188.1832064000009</v>
      </c>
      <c r="L99" s="103">
        <f t="shared" si="18"/>
        <v>4764.9010689280012</v>
      </c>
      <c r="N99" s="167"/>
      <c r="O99" s="45">
        <v>0.72</v>
      </c>
      <c r="P99" s="153">
        <f t="shared" si="24"/>
        <v>6.2089920000000003</v>
      </c>
      <c r="Q99" s="148">
        <f t="shared" si="19"/>
        <v>6208.9920000000002</v>
      </c>
      <c r="R99" s="148">
        <f t="shared" si="20"/>
        <v>4780.9238400000004</v>
      </c>
      <c r="S99" s="173"/>
      <c r="T99" s="45">
        <f t="shared" si="25"/>
        <v>0.72000000000000042</v>
      </c>
      <c r="U99" s="46">
        <f t="shared" si="21"/>
        <v>4771.7744270274461</v>
      </c>
      <c r="V99" s="164">
        <f t="shared" si="22"/>
        <v>4780.9238400000004</v>
      </c>
      <c r="W99" s="47">
        <f t="shared" si="23"/>
        <v>1.0019174026585858</v>
      </c>
      <c r="X99" s="167"/>
      <c r="Y99" s="48"/>
      <c r="AA99" s="2"/>
      <c r="AB99" s="2"/>
      <c r="AC99" s="2"/>
      <c r="AD99" s="2"/>
      <c r="AE99" s="58"/>
      <c r="AF99" s="2"/>
      <c r="AG99" s="58"/>
      <c r="AH99" s="2"/>
      <c r="AI99" s="2"/>
      <c r="AJ99" s="2"/>
      <c r="AK99" s="2"/>
    </row>
    <row r="100" spans="1:37" ht="16.5" thickTop="1" thickBot="1" x14ac:dyDescent="0.3">
      <c r="A100" s="51"/>
      <c r="B100" s="51"/>
      <c r="C100">
        <f>E100-(E100*5)/100</f>
        <v>5.4515825814984478</v>
      </c>
      <c r="D100" s="45">
        <v>0.73</v>
      </c>
      <c r="E100" s="129">
        <f xml:space="preserve"> E$10*(E$8/2)^2*(ACOS(1-D100/(E$8/2)) - (1-D100/(E$8/2))*SIN(ACOS(1-D100/(E$8/2))))</f>
        <v>5.7385079805246821</v>
      </c>
      <c r="F100" s="136">
        <f>(PI()*E$12*D100^2*(1-(D100/(1.5*E$8))))</f>
        <v>0.58045937657473012</v>
      </c>
      <c r="G100" s="57">
        <f t="shared" si="13"/>
        <v>6.318967357099412</v>
      </c>
      <c r="H100" s="117">
        <f t="shared" si="14"/>
        <v>6318.9673570994119</v>
      </c>
      <c r="I100" s="115">
        <f t="shared" si="15"/>
        <v>4865.6048649665472</v>
      </c>
      <c r="J100" s="118">
        <f t="shared" si="16"/>
        <v>6.3100368681000001</v>
      </c>
      <c r="K100" s="102">
        <f t="shared" si="17"/>
        <v>6310.0368681</v>
      </c>
      <c r="L100" s="103">
        <f t="shared" si="18"/>
        <v>4858.7283884369999</v>
      </c>
      <c r="N100" s="167"/>
      <c r="O100" s="45">
        <v>0.73</v>
      </c>
      <c r="P100" s="153">
        <f t="shared" si="24"/>
        <v>6.3263440000000006</v>
      </c>
      <c r="Q100" s="148">
        <f t="shared" si="19"/>
        <v>6326.344000000001</v>
      </c>
      <c r="R100" s="148">
        <f t="shared" si="20"/>
        <v>4871.2848800000011</v>
      </c>
      <c r="S100" s="173"/>
      <c r="T100" s="45">
        <f t="shared" si="25"/>
        <v>0.73000000000000043</v>
      </c>
      <c r="U100" s="46">
        <f t="shared" si="21"/>
        <v>4865.6048649665472</v>
      </c>
      <c r="V100" s="164">
        <f t="shared" si="22"/>
        <v>4871.2848800000011</v>
      </c>
      <c r="W100" s="47">
        <f t="shared" si="23"/>
        <v>1.0011673810741089</v>
      </c>
      <c r="X100" s="167"/>
      <c r="Y100" s="48"/>
      <c r="AA100" s="2"/>
      <c r="AB100" s="2"/>
      <c r="AC100" s="74"/>
      <c r="AD100" s="74"/>
      <c r="AE100" s="58"/>
      <c r="AF100" s="74"/>
      <c r="AG100" s="58"/>
      <c r="AH100" s="2"/>
      <c r="AI100" s="2"/>
      <c r="AJ100" s="2"/>
      <c r="AK100" s="2"/>
    </row>
    <row r="101" spans="1:37" ht="16.5" thickTop="1" thickBot="1" x14ac:dyDescent="0.3">
      <c r="A101" s="51"/>
      <c r="B101" s="51"/>
      <c r="C101">
        <f>E101-(E101*5)/100</f>
        <v>5.5547030536885327</v>
      </c>
      <c r="D101" s="45">
        <v>0.74</v>
      </c>
      <c r="E101" s="129">
        <f xml:space="preserve"> E$10*(E$8/2)^2*(ACOS(1-D101/(E$8/2)) - (1-D101/(E$8/2))*SIN(ACOS(1-D101/(E$8/2))))</f>
        <v>5.8470558459879296</v>
      </c>
      <c r="F101" s="136">
        <f>(PI()*E$12*D101^2*(1-(D101/(1.5*E$8))))</f>
        <v>0.59426378007101022</v>
      </c>
      <c r="G101" s="57">
        <f t="shared" si="13"/>
        <v>6.4413196260589398</v>
      </c>
      <c r="H101" s="117">
        <f t="shared" si="14"/>
        <v>6441.3196260589402</v>
      </c>
      <c r="I101" s="115">
        <f t="shared" si="15"/>
        <v>4959.816112065384</v>
      </c>
      <c r="J101" s="118">
        <f t="shared" si="16"/>
        <v>6.4324694631999995</v>
      </c>
      <c r="K101" s="102">
        <f t="shared" si="17"/>
        <v>6432.4694631999992</v>
      </c>
      <c r="L101" s="103">
        <f t="shared" si="18"/>
        <v>4953.0014866639995</v>
      </c>
      <c r="N101" s="167"/>
      <c r="O101" s="45">
        <v>0.74</v>
      </c>
      <c r="P101" s="153">
        <f t="shared" si="24"/>
        <v>6.4441839999999999</v>
      </c>
      <c r="Q101" s="148">
        <f t="shared" si="19"/>
        <v>6444.1840000000002</v>
      </c>
      <c r="R101" s="148">
        <f t="shared" si="20"/>
        <v>4962.0216799999998</v>
      </c>
      <c r="S101" s="173"/>
      <c r="T101" s="45">
        <f t="shared" si="25"/>
        <v>0.74000000000000044</v>
      </c>
      <c r="U101" s="46">
        <f t="shared" si="21"/>
        <v>4959.816112065384</v>
      </c>
      <c r="V101" s="164">
        <f t="shared" si="22"/>
        <v>4962.0216799999998</v>
      </c>
      <c r="W101" s="47">
        <f t="shared" si="23"/>
        <v>1.000444687440982</v>
      </c>
      <c r="X101" s="167"/>
      <c r="Y101" s="48"/>
      <c r="AA101" s="2"/>
      <c r="AB101" s="2"/>
      <c r="AC101" s="171"/>
      <c r="AD101" s="61"/>
      <c r="AE101" s="80"/>
      <c r="AF101" s="61"/>
      <c r="AG101" s="61"/>
      <c r="AH101" s="2"/>
      <c r="AI101" s="2"/>
      <c r="AJ101" s="2"/>
      <c r="AK101" s="2"/>
    </row>
    <row r="102" spans="1:37" ht="16.5" thickTop="1" thickBot="1" x14ac:dyDescent="0.3">
      <c r="A102" s="51"/>
      <c r="B102" s="51"/>
      <c r="C102">
        <f>E102-(E102*5)/100</f>
        <v>5.6581878669821215</v>
      </c>
      <c r="D102" s="45">
        <v>0.75</v>
      </c>
      <c r="E102" s="129">
        <f xml:space="preserve"> E$10*(E$8/2)^2*(ACOS(1-D102/(E$8/2)) - (1-D102/(E$8/2))*SIN(ACOS(1-D102/(E$8/2))))</f>
        <v>5.9559872284022335</v>
      </c>
      <c r="F102" s="136">
        <f>(PI()*E$12*D102^2*(1-(D102/(1.5*E$8))))</f>
        <v>0.60816590129997772</v>
      </c>
      <c r="G102" s="57">
        <f t="shared" si="13"/>
        <v>6.5641531297022109</v>
      </c>
      <c r="H102" s="117">
        <f t="shared" si="14"/>
        <v>6564.1531297022111</v>
      </c>
      <c r="I102" s="115">
        <f t="shared" si="15"/>
        <v>5054.3979098707023</v>
      </c>
      <c r="J102" s="118">
        <f t="shared" si="16"/>
        <v>6.5554671875000006</v>
      </c>
      <c r="K102" s="102">
        <f t="shared" si="17"/>
        <v>6555.4671875000004</v>
      </c>
      <c r="L102" s="103">
        <f t="shared" si="18"/>
        <v>5047.7097343750002</v>
      </c>
      <c r="N102" s="167"/>
      <c r="O102" s="45">
        <v>0.75</v>
      </c>
      <c r="P102" s="153">
        <f t="shared" si="24"/>
        <v>6.5625</v>
      </c>
      <c r="Q102" s="148">
        <f t="shared" si="19"/>
        <v>6562.5</v>
      </c>
      <c r="R102" s="148">
        <f t="shared" si="20"/>
        <v>5053.125</v>
      </c>
      <c r="S102" s="173"/>
      <c r="T102" s="45">
        <f t="shared" si="25"/>
        <v>0.75000000000000044</v>
      </c>
      <c r="U102" s="46">
        <f t="shared" si="21"/>
        <v>5054.3979098707023</v>
      </c>
      <c r="V102" s="164">
        <f t="shared" si="22"/>
        <v>5053.125</v>
      </c>
      <c r="W102" s="47">
        <f t="shared" si="23"/>
        <v>0.99974815796195693</v>
      </c>
      <c r="X102" s="167"/>
      <c r="Y102" s="48"/>
      <c r="AA102" s="2"/>
      <c r="AB102" s="2"/>
      <c r="AC102" s="171"/>
      <c r="AD102" s="61"/>
      <c r="AE102" s="80"/>
      <c r="AF102" s="61"/>
      <c r="AG102" s="61"/>
      <c r="AH102" s="2"/>
      <c r="AI102" s="2"/>
      <c r="AJ102" s="2"/>
      <c r="AK102" s="2"/>
    </row>
    <row r="103" spans="1:37" ht="16.5" thickTop="1" thickBot="1" x14ac:dyDescent="0.3">
      <c r="A103" s="51"/>
      <c r="B103" s="51"/>
      <c r="C103">
        <f>E103-(E103*5)/100</f>
        <v>5.7620267717054041</v>
      </c>
      <c r="D103" s="45">
        <v>0.76</v>
      </c>
      <c r="E103" s="129">
        <f xml:space="preserve"> E$10*(E$8/2)^2*(ACOS(1-D103/(E$8/2)) - (1-D103/(E$8/2))*SIN(ACOS(1-D103/(E$8/2))))</f>
        <v>6.0652913386372678</v>
      </c>
      <c r="F103" s="136">
        <f>(PI()*E$12*D103^2*(1-(D103/(1.5*E$8))))</f>
        <v>0.62216332150587239</v>
      </c>
      <c r="G103" s="57">
        <f t="shared" si="13"/>
        <v>6.6874546601431399</v>
      </c>
      <c r="H103" s="117">
        <f t="shared" si="14"/>
        <v>6687.4546601431402</v>
      </c>
      <c r="I103" s="115">
        <f t="shared" si="15"/>
        <v>5149.3400883102186</v>
      </c>
      <c r="J103" s="118">
        <f t="shared" si="16"/>
        <v>6.6790162368000017</v>
      </c>
      <c r="K103" s="102">
        <f t="shared" si="17"/>
        <v>6679.0162368000019</v>
      </c>
      <c r="L103" s="103">
        <f t="shared" si="18"/>
        <v>5142.8425023360014</v>
      </c>
      <c r="N103" s="167"/>
      <c r="O103" s="45">
        <v>0.76</v>
      </c>
      <c r="P103" s="153">
        <f t="shared" si="24"/>
        <v>6.6812800000000001</v>
      </c>
      <c r="Q103" s="148">
        <f t="shared" si="19"/>
        <v>6681.28</v>
      </c>
      <c r="R103" s="148">
        <f t="shared" si="20"/>
        <v>5144.5856000000003</v>
      </c>
      <c r="S103" s="173"/>
      <c r="T103" s="45">
        <f t="shared" si="25"/>
        <v>0.76000000000000045</v>
      </c>
      <c r="U103" s="46">
        <f t="shared" si="21"/>
        <v>5149.3400883102186</v>
      </c>
      <c r="V103" s="164">
        <f t="shared" si="22"/>
        <v>5144.5856000000003</v>
      </c>
      <c r="W103" s="47">
        <f t="shared" si="23"/>
        <v>0.99907668007381922</v>
      </c>
      <c r="X103" s="167"/>
      <c r="Y103" s="48"/>
      <c r="AA103" s="2"/>
      <c r="AB103" s="2"/>
      <c r="AC103" s="59"/>
      <c r="AD103" s="62"/>
      <c r="AE103" s="62"/>
      <c r="AF103" s="62"/>
      <c r="AG103" s="62"/>
      <c r="AH103" s="2"/>
      <c r="AI103" s="2"/>
      <c r="AJ103" s="2"/>
      <c r="AK103" s="2"/>
    </row>
    <row r="104" spans="1:37" ht="16.5" thickTop="1" thickBot="1" x14ac:dyDescent="0.3">
      <c r="A104" s="51"/>
      <c r="B104" s="51"/>
      <c r="C104">
        <f>E104-(E104*5)/100</f>
        <v>5.8662096226966609</v>
      </c>
      <c r="D104" s="45">
        <v>0.77</v>
      </c>
      <c r="E104" s="129">
        <f xml:space="preserve"> E$10*(E$8/2)^2*(ACOS(1-D104/(E$8/2)) - (1-D104/(E$8/2))*SIN(ACOS(1-D104/(E$8/2))))</f>
        <v>6.1749574975754324</v>
      </c>
      <c r="F104" s="136">
        <f>(PI()*E$12*D104^2*(1-(D104/(1.5*E$8))))</f>
        <v>0.63625362193293522</v>
      </c>
      <c r="G104" s="57">
        <f t="shared" si="13"/>
        <v>6.8112111195083678</v>
      </c>
      <c r="H104" s="117">
        <f t="shared" si="14"/>
        <v>6811.211119508368</v>
      </c>
      <c r="I104" s="115">
        <f t="shared" si="15"/>
        <v>5244.6325620214438</v>
      </c>
      <c r="J104" s="118">
        <f t="shared" si="16"/>
        <v>6.8031028069000001</v>
      </c>
      <c r="K104" s="102">
        <f t="shared" si="17"/>
        <v>6803.1028069000004</v>
      </c>
      <c r="L104" s="103">
        <f t="shared" si="18"/>
        <v>5238.3891613130008</v>
      </c>
      <c r="N104" s="167"/>
      <c r="O104" s="45">
        <v>0.77</v>
      </c>
      <c r="P104" s="153">
        <f t="shared" si="24"/>
        <v>6.8005120000000003</v>
      </c>
      <c r="Q104" s="148">
        <f t="shared" si="19"/>
        <v>6800.5120000000006</v>
      </c>
      <c r="R104" s="148">
        <f t="shared" si="20"/>
        <v>5236.3942400000005</v>
      </c>
      <c r="S104" s="173"/>
      <c r="T104" s="45">
        <f t="shared" si="25"/>
        <v>0.77000000000000046</v>
      </c>
      <c r="U104" s="46">
        <f t="shared" si="21"/>
        <v>5244.6325620214438</v>
      </c>
      <c r="V104" s="164">
        <f t="shared" si="22"/>
        <v>5236.3942400000005</v>
      </c>
      <c r="W104" s="47">
        <f t="shared" si="23"/>
        <v>0.99842918985762696</v>
      </c>
      <c r="X104" s="167"/>
      <c r="Y104" s="48"/>
      <c r="AA104" s="2"/>
      <c r="AB104" s="2"/>
      <c r="AC104" s="2"/>
      <c r="AD104" s="79"/>
      <c r="AE104" s="63"/>
      <c r="AF104" s="61"/>
      <c r="AG104" s="61"/>
      <c r="AH104" s="2"/>
      <c r="AI104" s="2"/>
      <c r="AJ104" s="2"/>
      <c r="AK104" s="2"/>
    </row>
    <row r="105" spans="1:37" ht="16.5" thickTop="1" thickBot="1" x14ac:dyDescent="0.3">
      <c r="A105" s="51"/>
      <c r="B105" s="51"/>
      <c r="C105">
        <f>E105-(E105*5)/100</f>
        <v>5.9707263749556443</v>
      </c>
      <c r="D105" s="45">
        <v>0.78</v>
      </c>
      <c r="E105" s="129">
        <f xml:space="preserve"> E$10*(E$8/2)^2*(ACOS(1-D105/(E$8/2)) - (1-D105/(E$8/2))*SIN(ACOS(1-D105/(E$8/2))))</f>
        <v>6.2849751315322573</v>
      </c>
      <c r="F105" s="136">
        <f>(PI()*E$12*D105^2*(1-(D105/(1.5*E$8))))</f>
        <v>0.65043438382540653</v>
      </c>
      <c r="G105" s="57">
        <f t="shared" si="13"/>
        <v>6.935409515357664</v>
      </c>
      <c r="H105" s="117">
        <f t="shared" si="14"/>
        <v>6935.4095153576636</v>
      </c>
      <c r="I105" s="115">
        <f t="shared" si="15"/>
        <v>5340.2653268254007</v>
      </c>
      <c r="J105" s="118">
        <f t="shared" si="16"/>
        <v>6.9277130936000004</v>
      </c>
      <c r="K105" s="102">
        <f t="shared" si="17"/>
        <v>6927.7130936000003</v>
      </c>
      <c r="L105" s="103">
        <f t="shared" si="18"/>
        <v>5334.3390820720006</v>
      </c>
      <c r="N105" s="167"/>
      <c r="O105" s="45">
        <v>0.78</v>
      </c>
      <c r="P105" s="153">
        <f t="shared" si="24"/>
        <v>6.9201840000000008</v>
      </c>
      <c r="Q105" s="148">
        <f t="shared" si="19"/>
        <v>6920.1840000000011</v>
      </c>
      <c r="R105" s="148">
        <f t="shared" si="20"/>
        <v>5328.5416800000012</v>
      </c>
      <c r="S105" s="173"/>
      <c r="T105" s="45">
        <f t="shared" si="25"/>
        <v>0.78000000000000047</v>
      </c>
      <c r="U105" s="46">
        <f t="shared" si="21"/>
        <v>5340.2653268254007</v>
      </c>
      <c r="V105" s="164">
        <f t="shared" si="22"/>
        <v>5328.5416800000012</v>
      </c>
      <c r="W105" s="47">
        <f t="shared" si="23"/>
        <v>0.99780466959824843</v>
      </c>
      <c r="X105" s="167"/>
      <c r="Y105" s="48"/>
      <c r="AA105" s="2"/>
      <c r="AB105" s="2"/>
      <c r="AC105" s="59"/>
      <c r="AD105" s="62"/>
      <c r="AE105" s="62"/>
      <c r="AF105" s="62"/>
      <c r="AG105" s="62"/>
      <c r="AH105" s="2"/>
      <c r="AI105" s="2"/>
      <c r="AJ105" s="2"/>
      <c r="AK105" s="2"/>
    </row>
    <row r="106" spans="1:37" ht="16.5" thickTop="1" thickBot="1" x14ac:dyDescent="0.3">
      <c r="A106" s="51"/>
      <c r="B106" s="51"/>
      <c r="C106">
        <f>E106-(E106*5)/100</f>
        <v>6.0755670794607974</v>
      </c>
      <c r="D106" s="45">
        <v>0.79</v>
      </c>
      <c r="E106" s="129">
        <f xml:space="preserve"> E$10*(E$8/2)^2*(ACOS(1-D106/(E$8/2)) - (1-D106/(E$8/2))*SIN(ACOS(1-D106/(E$8/2))))</f>
        <v>6.3953337678534714</v>
      </c>
      <c r="F106" s="136">
        <f>(PI()*E$12*D106^2*(1-(D106/(1.5*E$8))))</f>
        <v>0.66470318842752651</v>
      </c>
      <c r="G106" s="57">
        <f t="shared" si="13"/>
        <v>7.0600369562809977</v>
      </c>
      <c r="H106" s="117">
        <f t="shared" si="14"/>
        <v>7060.0369562809974</v>
      </c>
      <c r="I106" s="115">
        <f t="shared" si="15"/>
        <v>5436.2284563363683</v>
      </c>
      <c r="J106" s="118">
        <f t="shared" si="16"/>
        <v>7.0528332927000017</v>
      </c>
      <c r="K106" s="102">
        <f t="shared" si="17"/>
        <v>7052.8332927000019</v>
      </c>
      <c r="L106" s="103">
        <f t="shared" si="18"/>
        <v>5430.6816353790018</v>
      </c>
      <c r="N106" s="167"/>
      <c r="O106" s="45">
        <v>0.79</v>
      </c>
      <c r="P106" s="153">
        <f t="shared" si="24"/>
        <v>7.0402840000000015</v>
      </c>
      <c r="Q106" s="148">
        <f t="shared" si="19"/>
        <v>7040.2840000000015</v>
      </c>
      <c r="R106" s="148">
        <f t="shared" si="20"/>
        <v>5421.018680000001</v>
      </c>
      <c r="S106" s="173"/>
      <c r="T106" s="45">
        <f t="shared" si="25"/>
        <v>0.79000000000000048</v>
      </c>
      <c r="U106" s="46">
        <f t="shared" si="21"/>
        <v>5436.2284563363683</v>
      </c>
      <c r="V106" s="164">
        <f t="shared" si="22"/>
        <v>5421.018680000001</v>
      </c>
      <c r="W106" s="47">
        <f t="shared" si="23"/>
        <v>0.99720214548403696</v>
      </c>
      <c r="X106" s="167"/>
      <c r="Y106" s="48"/>
      <c r="AA106" s="2"/>
      <c r="AB106" s="2"/>
      <c r="AC106" s="59"/>
      <c r="AD106" s="66"/>
      <c r="AE106" s="66"/>
      <c r="AF106" s="66"/>
      <c r="AG106" s="66"/>
      <c r="AH106" s="2"/>
      <c r="AI106" s="2"/>
      <c r="AJ106" s="2"/>
      <c r="AK106" s="2"/>
    </row>
    <row r="107" spans="1:37" ht="16.5" thickTop="1" thickBot="1" x14ac:dyDescent="0.3">
      <c r="A107" s="51"/>
      <c r="B107" s="51"/>
      <c r="C107">
        <f>E107-(E107*5)/100</f>
        <v>6.180721879144162</v>
      </c>
      <c r="D107" s="45">
        <v>0.8</v>
      </c>
      <c r="E107" s="129">
        <f xml:space="preserve"> E$10*(E$8/2)^2*(ACOS(1-D107/(E$8/2)) - (1-D107/(E$8/2))*SIN(ACOS(1-D107/(E$8/2))))</f>
        <v>6.5060230306780653</v>
      </c>
      <c r="F107" s="136">
        <f>(PI()*E$12*D107^2*(1-(D107/(1.5*E$8))))</f>
        <v>0.67905761698353562</v>
      </c>
      <c r="G107" s="57">
        <f t="shared" si="13"/>
        <v>7.1850806476616009</v>
      </c>
      <c r="H107" s="117">
        <f t="shared" si="14"/>
        <v>7185.0806476616008</v>
      </c>
      <c r="I107" s="115">
        <f t="shared" si="15"/>
        <v>5532.5120986994325</v>
      </c>
      <c r="J107" s="118">
        <f t="shared" si="16"/>
        <v>7.1784496000000013</v>
      </c>
      <c r="K107" s="102">
        <f t="shared" si="17"/>
        <v>7178.4496000000017</v>
      </c>
      <c r="L107" s="103">
        <f t="shared" si="18"/>
        <v>5527.4061920000013</v>
      </c>
      <c r="N107" s="167"/>
      <c r="O107" s="45">
        <v>0.8</v>
      </c>
      <c r="P107" s="153">
        <f t="shared" si="24"/>
        <v>7.1608000000000009</v>
      </c>
      <c r="Q107" s="148">
        <f t="shared" si="19"/>
        <v>7160.8000000000011</v>
      </c>
      <c r="R107" s="148">
        <f t="shared" si="20"/>
        <v>5513.8160000000007</v>
      </c>
      <c r="S107" s="173"/>
      <c r="T107" s="45">
        <f t="shared" si="25"/>
        <v>0.80000000000000049</v>
      </c>
      <c r="U107" s="46">
        <f t="shared" si="21"/>
        <v>5532.5120986994325</v>
      </c>
      <c r="V107" s="164">
        <f t="shared" si="22"/>
        <v>5513.8160000000007</v>
      </c>
      <c r="W107" s="47">
        <f t="shared" si="23"/>
        <v>0.99662068543802607</v>
      </c>
      <c r="X107" s="167"/>
      <c r="Y107" s="48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thickTop="1" thickBot="1" x14ac:dyDescent="0.3">
      <c r="A108" s="51"/>
      <c r="B108" s="51"/>
      <c r="C108">
        <f>E108-(E108*5)/100</f>
        <v>6.2861810050144822</v>
      </c>
      <c r="D108" s="45">
        <v>0.81</v>
      </c>
      <c r="E108" s="129">
        <f xml:space="preserve"> E$10*(E$8/2)^2*(ACOS(1-D108/(E$8/2)) - (1-D108/(E$8/2))*SIN(ACOS(1-D108/(E$8/2))))</f>
        <v>6.61703263685735</v>
      </c>
      <c r="F108" s="136">
        <f>(PI()*E$12*D108^2*(1-(D108/(1.5*E$8))))</f>
        <v>0.69349525073767448</v>
      </c>
      <c r="G108" s="57">
        <f t="shared" si="13"/>
        <v>7.3105278875950246</v>
      </c>
      <c r="H108" s="117">
        <f t="shared" si="14"/>
        <v>7310.5278875950244</v>
      </c>
      <c r="I108" s="115">
        <f t="shared" si="15"/>
        <v>5629.1064734481688</v>
      </c>
      <c r="J108" s="118">
        <f t="shared" si="16"/>
        <v>7.3045482113000011</v>
      </c>
      <c r="K108" s="102">
        <f t="shared" si="17"/>
        <v>7304.5482113000007</v>
      </c>
      <c r="L108" s="103">
        <f t="shared" si="18"/>
        <v>5624.5021227010011</v>
      </c>
      <c r="N108" s="167"/>
      <c r="O108" s="45">
        <v>0.81</v>
      </c>
      <c r="P108" s="153">
        <f t="shared" si="24"/>
        <v>7.2817200000000017</v>
      </c>
      <c r="Q108" s="148">
        <f t="shared" si="19"/>
        <v>7281.7200000000021</v>
      </c>
      <c r="R108" s="148">
        <f t="shared" si="20"/>
        <v>5606.9244000000017</v>
      </c>
      <c r="S108" s="173"/>
      <c r="T108" s="45">
        <f t="shared" si="25"/>
        <v>0.8100000000000005</v>
      </c>
      <c r="U108" s="46">
        <f t="shared" si="21"/>
        <v>5629.1064734481688</v>
      </c>
      <c r="V108" s="164">
        <f t="shared" si="22"/>
        <v>5606.9244000000017</v>
      </c>
      <c r="W108" s="47">
        <f t="shared" si="23"/>
        <v>0.99605939707255542</v>
      </c>
      <c r="X108" s="167"/>
      <c r="Y108" s="4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thickTop="1" thickBot="1" x14ac:dyDescent="0.3">
      <c r="A109" s="51"/>
      <c r="B109" s="51"/>
      <c r="C109">
        <f>E109-(E109*5)/100</f>
        <v>6.3919347724196394</v>
      </c>
      <c r="D109" s="45">
        <v>0.82</v>
      </c>
      <c r="E109" s="129">
        <f xml:space="preserve"> E$10*(E$8/2)^2*(ACOS(1-D109/(E$8/2)) - (1-D109/(E$8/2))*SIN(ACOS(1-D109/(E$8/2))))</f>
        <v>6.7283523920206729</v>
      </c>
      <c r="F109" s="136">
        <f>(PI()*E$12*D109^2*(1-(D109/(1.5*E$8))))</f>
        <v>0.70801367093418321</v>
      </c>
      <c r="G109" s="57">
        <f t="shared" si="13"/>
        <v>7.436366062954856</v>
      </c>
      <c r="H109" s="117">
        <f t="shared" si="14"/>
        <v>7436.3660629548558</v>
      </c>
      <c r="I109" s="115">
        <f t="shared" si="15"/>
        <v>5726.0018684752395</v>
      </c>
      <c r="J109" s="118">
        <f t="shared" si="16"/>
        <v>7.4311153223999993</v>
      </c>
      <c r="K109" s="102">
        <f t="shared" si="17"/>
        <v>7431.1153223999991</v>
      </c>
      <c r="L109" s="103">
        <f t="shared" si="18"/>
        <v>5721.9587982479998</v>
      </c>
      <c r="N109" s="167"/>
      <c r="O109" s="45">
        <v>0.82</v>
      </c>
      <c r="P109" s="153">
        <f t="shared" si="24"/>
        <v>7.4030319999999996</v>
      </c>
      <c r="Q109" s="148">
        <f t="shared" si="19"/>
        <v>7403.0319999999992</v>
      </c>
      <c r="R109" s="148">
        <f t="shared" si="20"/>
        <v>5700.3346399999991</v>
      </c>
      <c r="S109" s="173"/>
      <c r="T109" s="45">
        <f t="shared" si="25"/>
        <v>0.82000000000000051</v>
      </c>
      <c r="U109" s="46">
        <f t="shared" si="21"/>
        <v>5726.0018684752395</v>
      </c>
      <c r="V109" s="164">
        <f t="shared" si="22"/>
        <v>5700.3346399999991</v>
      </c>
      <c r="W109" s="47">
        <f t="shared" si="23"/>
        <v>0.99551742575975177</v>
      </c>
      <c r="X109" s="167"/>
      <c r="Y109" s="48"/>
      <c r="AA109" s="2"/>
      <c r="AB109" s="2"/>
      <c r="AC109" s="2"/>
      <c r="AE109" s="2"/>
      <c r="AF109" s="2"/>
      <c r="AG109" s="2"/>
      <c r="AH109" s="2"/>
      <c r="AI109" s="2"/>
      <c r="AJ109" s="2"/>
      <c r="AK109" s="2"/>
    </row>
    <row r="110" spans="1:37" ht="16.5" thickTop="1" thickBot="1" x14ac:dyDescent="0.3">
      <c r="A110" s="51"/>
      <c r="B110" s="51"/>
      <c r="C110">
        <f>E110-(E110*5)/100</f>
        <v>6.4979735774401046</v>
      </c>
      <c r="D110" s="45">
        <v>0.83</v>
      </c>
      <c r="E110" s="129">
        <f xml:space="preserve"> E$10*(E$8/2)^2*(ACOS(1-D110/(E$8/2)) - (1-D110/(E$8/2))*SIN(ACOS(1-D110/(E$8/2))))</f>
        <v>6.8399721867790575</v>
      </c>
      <c r="F110" s="136">
        <f>(PI()*E$12*D110^2*(1-(D110/(1.5*E$8))))</f>
        <v>0.72261045881730257</v>
      </c>
      <c r="G110" s="57">
        <f t="shared" si="13"/>
        <v>7.5625826455963603</v>
      </c>
      <c r="H110" s="117">
        <f t="shared" si="14"/>
        <v>7562.5826455963606</v>
      </c>
      <c r="I110" s="115">
        <f t="shared" si="15"/>
        <v>5823.1886371091978</v>
      </c>
      <c r="J110" s="118">
        <f t="shared" si="16"/>
        <v>7.5581371290999995</v>
      </c>
      <c r="K110" s="102">
        <f t="shared" si="17"/>
        <v>7558.1371290999996</v>
      </c>
      <c r="L110" s="103">
        <f t="shared" si="18"/>
        <v>5819.7655894069994</v>
      </c>
      <c r="N110" s="167"/>
      <c r="O110" s="45">
        <v>0.83</v>
      </c>
      <c r="P110" s="153">
        <f t="shared" si="24"/>
        <v>7.524724</v>
      </c>
      <c r="Q110" s="148">
        <f t="shared" si="19"/>
        <v>7524.7240000000002</v>
      </c>
      <c r="R110" s="148">
        <f t="shared" si="20"/>
        <v>5794.03748</v>
      </c>
      <c r="S110" s="173"/>
      <c r="T110" s="45">
        <f t="shared" si="25"/>
        <v>0.83000000000000052</v>
      </c>
      <c r="U110" s="46">
        <f t="shared" si="21"/>
        <v>5823.1886371091978</v>
      </c>
      <c r="V110" s="164">
        <f t="shared" si="22"/>
        <v>5794.03748</v>
      </c>
      <c r="W110" s="47">
        <f t="shared" si="23"/>
        <v>0.99499395281076297</v>
      </c>
      <c r="X110" s="167"/>
      <c r="Y110" s="48"/>
      <c r="AA110" s="2"/>
      <c r="AB110" s="2"/>
      <c r="AC110" s="2"/>
      <c r="AE110" s="2"/>
      <c r="AF110" s="2"/>
      <c r="AG110" s="2"/>
      <c r="AH110" s="2"/>
      <c r="AI110" s="2"/>
      <c r="AJ110" s="2"/>
      <c r="AK110" s="2"/>
    </row>
    <row r="111" spans="1:37" ht="16.5" thickTop="1" thickBot="1" x14ac:dyDescent="0.3">
      <c r="A111" s="51"/>
      <c r="B111" s="51"/>
      <c r="C111">
        <f>E111-(E111*5)/100</f>
        <v>6.6042878934056244</v>
      </c>
      <c r="D111" s="45">
        <v>0.84</v>
      </c>
      <c r="E111" s="129">
        <f xml:space="preserve"> E$10*(E$8/2)^2*(ACOS(1-D111/(E$8/2)) - (1-D111/(E$8/2))*SIN(ACOS(1-D111/(E$8/2))))</f>
        <v>6.951881993058552</v>
      </c>
      <c r="F111" s="136">
        <f>(PI()*E$12*D111^2*(1-(D111/(1.5*E$8))))</f>
        <v>0.73728319563127265</v>
      </c>
      <c r="G111" s="57">
        <f t="shared" si="13"/>
        <v>7.6891651886898247</v>
      </c>
      <c r="H111" s="117">
        <f t="shared" si="14"/>
        <v>7689.1651886898244</v>
      </c>
      <c r="I111" s="115">
        <f t="shared" si="15"/>
        <v>5920.6571952911645</v>
      </c>
      <c r="J111" s="118">
        <f t="shared" si="16"/>
        <v>7.6855998271999999</v>
      </c>
      <c r="K111" s="102">
        <f t="shared" si="17"/>
        <v>7685.5998271999997</v>
      </c>
      <c r="L111" s="103">
        <f t="shared" si="18"/>
        <v>5917.9118669439995</v>
      </c>
      <c r="N111" s="167"/>
      <c r="O111" s="45">
        <v>0.84</v>
      </c>
      <c r="P111" s="153">
        <f t="shared" si="24"/>
        <v>7.6467840000000002</v>
      </c>
      <c r="Q111" s="148">
        <f t="shared" si="19"/>
        <v>7646.7840000000006</v>
      </c>
      <c r="R111" s="148">
        <f t="shared" si="20"/>
        <v>5888.0236800000002</v>
      </c>
      <c r="S111" s="173"/>
      <c r="T111" s="45">
        <f t="shared" si="25"/>
        <v>0.84000000000000052</v>
      </c>
      <c r="U111" s="46">
        <f t="shared" si="21"/>
        <v>5920.6571952911645</v>
      </c>
      <c r="V111" s="164">
        <f t="shared" si="22"/>
        <v>5888.0236800000002</v>
      </c>
      <c r="W111" s="47">
        <f t="shared" si="23"/>
        <v>0.99448819375708519</v>
      </c>
      <c r="X111" s="167"/>
      <c r="Y111" s="48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thickTop="1" thickBot="1" x14ac:dyDescent="0.3">
      <c r="A112" s="51"/>
      <c r="B112" s="51"/>
      <c r="C112">
        <f>E112-(E112*5)/100</f>
        <v>6.7108682675278359</v>
      </c>
      <c r="D112" s="45">
        <v>0.85</v>
      </c>
      <c r="E112" s="129">
        <f xml:space="preserve"> E$10*(E$8/2)^2*(ACOS(1-D112/(E$8/2)) - (1-D112/(E$8/2))*SIN(ACOS(1-D112/(E$8/2))))</f>
        <v>7.0640718605556163</v>
      </c>
      <c r="F112" s="136">
        <f>(PI()*E$12*D112^2*(1-(D112/(1.5*E$8))))</f>
        <v>0.75202946262033421</v>
      </c>
      <c r="G112" s="57">
        <f t="shared" si="13"/>
        <v>7.8161013231759506</v>
      </c>
      <c r="H112" s="117">
        <f t="shared" si="14"/>
        <v>7816.1013231759507</v>
      </c>
      <c r="I112" s="115">
        <f t="shared" si="15"/>
        <v>6018.3980188454825</v>
      </c>
      <c r="J112" s="118">
        <f t="shared" si="16"/>
        <v>7.8134896125000006</v>
      </c>
      <c r="K112" s="102">
        <f t="shared" si="17"/>
        <v>7813.4896125000005</v>
      </c>
      <c r="L112" s="103">
        <f t="shared" si="18"/>
        <v>6016.3870016250003</v>
      </c>
      <c r="N112" s="167"/>
      <c r="O112" s="45">
        <v>0.85</v>
      </c>
      <c r="P112" s="153">
        <f t="shared" si="24"/>
        <v>7.7691999999999997</v>
      </c>
      <c r="Q112" s="148">
        <f t="shared" si="19"/>
        <v>7769.2</v>
      </c>
      <c r="R112" s="148">
        <f t="shared" si="20"/>
        <v>5982.2839999999997</v>
      </c>
      <c r="S112" s="173"/>
      <c r="T112" s="45">
        <f t="shared" si="25"/>
        <v>0.85000000000000053</v>
      </c>
      <c r="U112" s="46">
        <f t="shared" si="21"/>
        <v>6018.3980188454825</v>
      </c>
      <c r="V112" s="164">
        <f t="shared" si="22"/>
        <v>5982.2839999999997</v>
      </c>
      <c r="W112" s="47">
        <f t="shared" si="23"/>
        <v>0.99399939672776727</v>
      </c>
      <c r="X112" s="167"/>
      <c r="Y112" s="48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5" ht="16.5" thickTop="1" thickBot="1" x14ac:dyDescent="0.3">
      <c r="A113" s="51"/>
      <c r="B113" s="51"/>
      <c r="C113">
        <f>E113-(E113*5)/100</f>
        <v>6.8177053176419555</v>
      </c>
      <c r="D113" s="45">
        <v>0.86</v>
      </c>
      <c r="E113" s="129">
        <f xml:space="preserve"> E$10*(E$8/2)^2*(ACOS(1-D113/(E$8/2)) - (1-D113/(E$8/2))*SIN(ACOS(1-D113/(E$8/2))))</f>
        <v>7.1765319133073211</v>
      </c>
      <c r="F113" s="136">
        <f>(PI()*E$12*D113^2*(1-(D113/(1.5*E$8))))</f>
        <v>0.76684684102872747</v>
      </c>
      <c r="G113" s="57">
        <f t="shared" si="13"/>
        <v>7.9433787543360488</v>
      </c>
      <c r="H113" s="117">
        <f t="shared" si="14"/>
        <v>7943.3787543360486</v>
      </c>
      <c r="I113" s="115">
        <f t="shared" si="15"/>
        <v>6116.4016408387579</v>
      </c>
      <c r="J113" s="118">
        <f t="shared" si="16"/>
        <v>7.9417926807999999</v>
      </c>
      <c r="K113" s="102">
        <f t="shared" si="17"/>
        <v>7941.7926808000002</v>
      </c>
      <c r="L113" s="103">
        <f t="shared" si="18"/>
        <v>6115.1803642160003</v>
      </c>
      <c r="N113" s="167"/>
      <c r="O113" s="45">
        <v>0.86</v>
      </c>
      <c r="P113" s="153">
        <f t="shared" si="24"/>
        <v>7.891960000000001</v>
      </c>
      <c r="Q113" s="148">
        <f t="shared" si="19"/>
        <v>7891.9600000000009</v>
      </c>
      <c r="R113" s="148">
        <f t="shared" si="20"/>
        <v>6076.8092000000006</v>
      </c>
      <c r="S113" s="173"/>
      <c r="T113" s="45">
        <f t="shared" si="25"/>
        <v>0.86000000000000054</v>
      </c>
      <c r="U113" s="46">
        <f t="shared" si="21"/>
        <v>6116.4016408387579</v>
      </c>
      <c r="V113" s="164">
        <f t="shared" si="22"/>
        <v>6076.8092000000006</v>
      </c>
      <c r="W113" s="47">
        <f t="shared" si="23"/>
        <v>0.99352684091665899</v>
      </c>
      <c r="X113" s="167"/>
      <c r="Y113" s="48"/>
      <c r="AC113" s="2"/>
      <c r="AD113" s="2"/>
      <c r="AE113" s="2"/>
      <c r="AF113" s="2"/>
      <c r="AG113" s="2"/>
      <c r="AH113" s="2"/>
      <c r="AI113" s="2"/>
    </row>
    <row r="114" spans="1:35" ht="16.5" thickTop="1" thickBot="1" x14ac:dyDescent="0.3">
      <c r="A114" s="51"/>
      <c r="B114" s="51"/>
      <c r="C114">
        <f>E114-(E114*5)/100</f>
        <v>6.9247897290510503</v>
      </c>
      <c r="D114" s="45">
        <v>0.87</v>
      </c>
      <c r="E114" s="129">
        <f xml:space="preserve"> E$10*(E$8/2)^2*(ACOS(1-D114/(E$8/2)) - (1-D114/(E$8/2))*SIN(ACOS(1-D114/(E$8/2))))</f>
        <v>7.2892523463695262</v>
      </c>
      <c r="F114" s="136">
        <f>(PI()*E$12*D114^2*(1-(D114/(1.5*E$8))))</f>
        <v>0.78173291210069284</v>
      </c>
      <c r="G114" s="57">
        <f t="shared" si="13"/>
        <v>8.0709852584702197</v>
      </c>
      <c r="H114" s="117">
        <f t="shared" si="14"/>
        <v>8070.9852584702194</v>
      </c>
      <c r="I114" s="115">
        <f t="shared" si="15"/>
        <v>6214.6586490220689</v>
      </c>
      <c r="J114" s="118">
        <f t="shared" si="16"/>
        <v>8.0704952279000004</v>
      </c>
      <c r="K114" s="102">
        <f t="shared" si="17"/>
        <v>8070.4952279000008</v>
      </c>
      <c r="L114" s="103">
        <f t="shared" si="18"/>
        <v>6214.2813254830007</v>
      </c>
      <c r="N114" s="167"/>
      <c r="O114" s="45">
        <v>0.87</v>
      </c>
      <c r="P114" s="153">
        <f t="shared" si="24"/>
        <v>8.0150520000000007</v>
      </c>
      <c r="Q114" s="148">
        <f t="shared" si="19"/>
        <v>8015.0520000000006</v>
      </c>
      <c r="R114" s="148">
        <f t="shared" si="20"/>
        <v>6171.590040000001</v>
      </c>
      <c r="S114" s="173"/>
      <c r="T114" s="45">
        <f t="shared" si="25"/>
        <v>0.87000000000000055</v>
      </c>
      <c r="U114" s="46">
        <f t="shared" si="21"/>
        <v>6214.6586490220689</v>
      </c>
      <c r="V114" s="164">
        <f t="shared" si="22"/>
        <v>6171.590040000001</v>
      </c>
      <c r="W114" s="47">
        <f t="shared" si="23"/>
        <v>0.99306983513425229</v>
      </c>
      <c r="X114" s="167"/>
      <c r="Y114" s="48"/>
      <c r="AC114" s="2"/>
      <c r="AD114" s="2"/>
      <c r="AE114" s="2"/>
      <c r="AF114" s="171"/>
      <c r="AG114" s="2"/>
      <c r="AH114" s="58"/>
      <c r="AI114" s="58"/>
    </row>
    <row r="115" spans="1:35" ht="16.5" thickTop="1" thickBot="1" x14ac:dyDescent="0.3">
      <c r="A115" s="51"/>
      <c r="B115" s="51"/>
      <c r="C115">
        <f>E115-(E115*5)/100</f>
        <v>7.0321122514668559</v>
      </c>
      <c r="D115" s="45">
        <v>0.88</v>
      </c>
      <c r="E115" s="129">
        <f xml:space="preserve"> E$10*(E$8/2)^2*(ACOS(1-D115/(E$8/2)) - (1-D115/(E$8/2))*SIN(ACOS(1-D115/(E$8/2))))</f>
        <v>7.4022234225966903</v>
      </c>
      <c r="F115" s="136">
        <f>(PI()*E$12*D115^2*(1-(D115/(1.5*E$8))))</f>
        <v>0.79668525708047089</v>
      </c>
      <c r="G115" s="57">
        <f t="shared" si="13"/>
        <v>8.198908679677162</v>
      </c>
      <c r="H115" s="117">
        <f t="shared" si="14"/>
        <v>8198.9086796771626</v>
      </c>
      <c r="I115" s="115">
        <f t="shared" si="15"/>
        <v>6313.159683351415</v>
      </c>
      <c r="J115" s="118">
        <f t="shared" si="16"/>
        <v>8.1995834496000004</v>
      </c>
      <c r="K115" s="102">
        <f t="shared" si="17"/>
        <v>8199.5834496000007</v>
      </c>
      <c r="L115" s="103">
        <f t="shared" si="18"/>
        <v>6313.679256192001</v>
      </c>
      <c r="N115" s="167"/>
      <c r="O115" s="45">
        <v>0.88</v>
      </c>
      <c r="P115" s="153">
        <f t="shared" si="24"/>
        <v>8.1384640000000008</v>
      </c>
      <c r="Q115" s="148">
        <f t="shared" si="19"/>
        <v>8138.4640000000009</v>
      </c>
      <c r="R115" s="148">
        <f t="shared" si="20"/>
        <v>6266.6172800000004</v>
      </c>
      <c r="S115" s="173"/>
      <c r="T115" s="45">
        <f t="shared" si="25"/>
        <v>0.88000000000000056</v>
      </c>
      <c r="U115" s="46">
        <f t="shared" si="21"/>
        <v>6313.159683351415</v>
      </c>
      <c r="V115" s="164">
        <f t="shared" si="22"/>
        <v>6266.6172800000004</v>
      </c>
      <c r="W115" s="47">
        <f t="shared" si="23"/>
        <v>0.99262771643901981</v>
      </c>
      <c r="X115" s="167"/>
      <c r="Y115" s="48"/>
      <c r="AC115" s="59"/>
      <c r="AD115" s="59"/>
      <c r="AE115" s="59"/>
      <c r="AF115" s="60"/>
      <c r="AG115" s="59"/>
      <c r="AH115" s="58"/>
      <c r="AI115" s="58"/>
    </row>
    <row r="116" spans="1:35" ht="18.75" thickTop="1" thickBot="1" x14ac:dyDescent="0.3">
      <c r="A116" s="51"/>
      <c r="B116" s="51"/>
      <c r="C116">
        <f>E116-(E116*5)/100</f>
        <v>7.1396636960413584</v>
      </c>
      <c r="D116" s="45">
        <v>0.89</v>
      </c>
      <c r="E116" s="129">
        <f xml:space="preserve"> E$10*(E$8/2)^2*(ACOS(1-D116/(E$8/2)) - (1-D116/(E$8/2))*SIN(ACOS(1-D116/(E$8/2))))</f>
        <v>7.5154354695172199</v>
      </c>
      <c r="F116" s="136">
        <f>(PI()*E$12*D116^2*(1-(D116/(1.5*E$8))))</f>
        <v>0.8117014572123018</v>
      </c>
      <c r="G116" s="57">
        <f t="shared" si="13"/>
        <v>8.327136926729521</v>
      </c>
      <c r="H116" s="117">
        <f t="shared" si="14"/>
        <v>8327.1369267295213</v>
      </c>
      <c r="I116" s="115">
        <f t="shared" si="15"/>
        <v>6411.8954335817316</v>
      </c>
      <c r="J116" s="118">
        <f t="shared" si="16"/>
        <v>8.3290435416999991</v>
      </c>
      <c r="K116" s="102">
        <f t="shared" si="17"/>
        <v>8329.043541699999</v>
      </c>
      <c r="L116" s="103">
        <f t="shared" si="18"/>
        <v>6413.3635271089997</v>
      </c>
      <c r="N116" s="167"/>
      <c r="O116" s="45">
        <v>0.89</v>
      </c>
      <c r="P116" s="153">
        <f t="shared" si="24"/>
        <v>8.2621840000000013</v>
      </c>
      <c r="Q116" s="148">
        <f t="shared" si="19"/>
        <v>8262.1840000000011</v>
      </c>
      <c r="R116" s="148">
        <f t="shared" si="20"/>
        <v>6361.8816800000013</v>
      </c>
      <c r="S116" s="173"/>
      <c r="T116" s="45">
        <f t="shared" si="25"/>
        <v>0.89000000000000057</v>
      </c>
      <c r="U116" s="46">
        <f t="shared" si="21"/>
        <v>6411.8954335817316</v>
      </c>
      <c r="V116" s="164">
        <f t="shared" si="22"/>
        <v>6361.8816800000013</v>
      </c>
      <c r="W116" s="47">
        <f t="shared" si="23"/>
        <v>0.99219984884348122</v>
      </c>
      <c r="X116" s="167"/>
      <c r="Y116" s="48"/>
      <c r="AC116" s="171"/>
      <c r="AD116" t="s">
        <v>80</v>
      </c>
      <c r="AE116" t="s">
        <v>81</v>
      </c>
      <c r="AF116" s="61"/>
      <c r="AG116" s="61"/>
      <c r="AI116" s="171"/>
    </row>
    <row r="117" spans="1:35" ht="16.5" thickTop="1" thickBot="1" x14ac:dyDescent="0.3">
      <c r="A117" s="51"/>
      <c r="B117" s="51"/>
      <c r="C117">
        <f>E117-(E117*5)/100</f>
        <v>7.2474349324837508</v>
      </c>
      <c r="D117" s="45">
        <v>0.9</v>
      </c>
      <c r="E117" s="129">
        <f xml:space="preserve"> E$10*(E$8/2)^2*(ACOS(1-D117/(E$8/2)) - (1-D117/(E$8/2))*SIN(ACOS(1-D117/(E$8/2))))</f>
        <v>7.6288788762986854</v>
      </c>
      <c r="F117" s="136">
        <f>(PI()*E$12*D117^2*(1-(D117/(1.5*E$8))))</f>
        <v>0.82677909374042602</v>
      </c>
      <c r="G117" s="57">
        <f t="shared" si="13"/>
        <v>8.4556579700391108</v>
      </c>
      <c r="H117" s="117">
        <f t="shared" si="14"/>
        <v>8455.6579700391103</v>
      </c>
      <c r="I117" s="115">
        <f t="shared" si="15"/>
        <v>6510.8566369301152</v>
      </c>
      <c r="J117" s="118">
        <f t="shared" si="16"/>
        <v>8.4588616999999999</v>
      </c>
      <c r="K117" s="102">
        <f t="shared" si="17"/>
        <v>8458.8616999999995</v>
      </c>
      <c r="L117" s="103">
        <f t="shared" si="18"/>
        <v>6513.3235089999998</v>
      </c>
      <c r="N117" s="167"/>
      <c r="O117" s="45">
        <v>0.9</v>
      </c>
      <c r="P117" s="153">
        <f t="shared" si="24"/>
        <v>8.3862000000000005</v>
      </c>
      <c r="Q117" s="148">
        <f t="shared" si="19"/>
        <v>8386.2000000000007</v>
      </c>
      <c r="R117" s="148">
        <f t="shared" si="20"/>
        <v>6457.3740000000007</v>
      </c>
      <c r="S117" s="173"/>
      <c r="T117" s="45">
        <f t="shared" si="25"/>
        <v>0.90000000000000058</v>
      </c>
      <c r="U117" s="46">
        <f t="shared" si="21"/>
        <v>6510.8566369301152</v>
      </c>
      <c r="V117" s="164">
        <f t="shared" si="22"/>
        <v>6457.3740000000007</v>
      </c>
      <c r="W117" s="47">
        <f t="shared" si="23"/>
        <v>0.99178562209053156</v>
      </c>
      <c r="X117" s="167"/>
      <c r="Y117" s="48"/>
      <c r="AC117" s="171"/>
      <c r="AD117">
        <f>(E$8/2)^2*E$7</f>
        <v>6.6483788799999983</v>
      </c>
      <c r="AE117">
        <f>AD117*PI()</f>
        <v>20.886498247689531</v>
      </c>
      <c r="AF117" s="61"/>
      <c r="AG117" s="61"/>
      <c r="AI117" s="171"/>
    </row>
    <row r="118" spans="1:35" ht="16.5" thickTop="1" thickBot="1" x14ac:dyDescent="0.3">
      <c r="A118" s="51"/>
      <c r="B118" s="51"/>
      <c r="C118">
        <f>E118-(E118*5)/100</f>
        <v>7.3554168862576379</v>
      </c>
      <c r="D118" s="45">
        <v>0.91</v>
      </c>
      <c r="E118" s="129">
        <f xml:space="preserve"> E$10*(E$8/2)^2*(ACOS(1-D118/(E$8/2)) - (1-D118/(E$8/2))*SIN(ACOS(1-D118/(E$8/2))))</f>
        <v>7.742544090797514</v>
      </c>
      <c r="F118" s="136">
        <f>(PI()*E$12*D118^2*(1-(D118/(1.5*E$8))))</f>
        <v>0.84191574790908419</v>
      </c>
      <c r="G118" s="57">
        <f t="shared" si="13"/>
        <v>8.5844598387065982</v>
      </c>
      <c r="H118" s="117">
        <f t="shared" si="14"/>
        <v>8584.459838706598</v>
      </c>
      <c r="I118" s="115">
        <f t="shared" si="15"/>
        <v>6610.0340758040802</v>
      </c>
      <c r="J118" s="118">
        <f t="shared" si="16"/>
        <v>8.5890241202999995</v>
      </c>
      <c r="K118" s="102">
        <f t="shared" si="17"/>
        <v>8589.0241202999987</v>
      </c>
      <c r="L118" s="103">
        <f t="shared" si="18"/>
        <v>6613.5485726309989</v>
      </c>
      <c r="N118" s="167"/>
      <c r="O118" s="45">
        <v>0.91</v>
      </c>
      <c r="P118" s="153">
        <f t="shared" si="24"/>
        <v>8.5105000000000004</v>
      </c>
      <c r="Q118" s="148">
        <f t="shared" si="19"/>
        <v>8510.5</v>
      </c>
      <c r="R118" s="148">
        <f t="shared" si="20"/>
        <v>6553.085</v>
      </c>
      <c r="S118" s="173"/>
      <c r="T118" s="45">
        <f t="shared" si="25"/>
        <v>0.91000000000000059</v>
      </c>
      <c r="U118" s="46">
        <f t="shared" si="21"/>
        <v>6610.0340758040802</v>
      </c>
      <c r="V118" s="164">
        <f t="shared" si="22"/>
        <v>6553.085</v>
      </c>
      <c r="W118" s="47">
        <f t="shared" si="23"/>
        <v>0.99138445049586943</v>
      </c>
      <c r="X118" s="167"/>
      <c r="Y118" s="48"/>
      <c r="AC118" s="59"/>
      <c r="AD118" s="62"/>
      <c r="AE118" s="62"/>
      <c r="AF118" s="62"/>
      <c r="AG118" s="62"/>
      <c r="AH118" s="62"/>
      <c r="AI118" s="62"/>
    </row>
    <row r="119" spans="1:35" ht="16.5" thickTop="1" thickBot="1" x14ac:dyDescent="0.3">
      <c r="A119" s="51"/>
      <c r="B119" s="51"/>
      <c r="C119">
        <f>E119-(E119*5)/100</f>
        <v>7.4636005358536304</v>
      </c>
      <c r="D119" s="45">
        <v>0.92</v>
      </c>
      <c r="E119" s="129">
        <f xml:space="preserve"> E$10*(E$8/2)^2*(ACOS(1-D119/(E$8/2)) - (1-D119/(E$8/2))*SIN(ACOS(1-D119/(E$8/2))))</f>
        <v>7.8564216166880323</v>
      </c>
      <c r="F119" s="136">
        <f>(PI()*E$12*D119^2*(1-(D119/(1.5*E$8))))</f>
        <v>0.85710900096251641</v>
      </c>
      <c r="G119" s="57">
        <f t="shared" si="13"/>
        <v>8.713530617650548</v>
      </c>
      <c r="H119" s="117">
        <f t="shared" si="14"/>
        <v>8713.5306176505474</v>
      </c>
      <c r="I119" s="115">
        <f t="shared" si="15"/>
        <v>6709.418575590922</v>
      </c>
      <c r="J119" s="118">
        <f t="shared" si="16"/>
        <v>8.7195169983999996</v>
      </c>
      <c r="K119" s="102">
        <f t="shared" si="17"/>
        <v>8719.5169984000004</v>
      </c>
      <c r="L119" s="103">
        <f t="shared" si="18"/>
        <v>6714.0280887680001</v>
      </c>
      <c r="N119" s="167"/>
      <c r="O119" s="45">
        <v>0.92</v>
      </c>
      <c r="P119" s="153">
        <f t="shared" si="24"/>
        <v>8.635072000000001</v>
      </c>
      <c r="Q119" s="148">
        <f t="shared" si="19"/>
        <v>8635.0720000000001</v>
      </c>
      <c r="R119" s="148">
        <f t="shared" si="20"/>
        <v>6649.0054399999999</v>
      </c>
      <c r="S119" s="173"/>
      <c r="T119" s="45">
        <f t="shared" si="25"/>
        <v>0.9200000000000006</v>
      </c>
      <c r="U119" s="46">
        <f t="shared" si="21"/>
        <v>6709.418575590922</v>
      </c>
      <c r="V119" s="164">
        <f t="shared" si="22"/>
        <v>6649.0054399999999</v>
      </c>
      <c r="W119" s="47">
        <f t="shared" si="23"/>
        <v>0.99099577185261523</v>
      </c>
      <c r="X119" s="167"/>
      <c r="Y119" s="48"/>
      <c r="AC119" s="171"/>
      <c r="AD119" s="63"/>
      <c r="AE119" s="63"/>
      <c r="AF119" s="61"/>
      <c r="AG119" s="61"/>
      <c r="AH119" s="61"/>
      <c r="AI119" s="171"/>
    </row>
    <row r="120" spans="1:35" ht="16.5" thickTop="1" thickBot="1" x14ac:dyDescent="0.3">
      <c r="A120" s="51"/>
      <c r="B120" s="51"/>
      <c r="C120">
        <f>E120-(E120*5)/100</f>
        <v>7.5719769101327303</v>
      </c>
      <c r="D120" s="45">
        <v>0.93</v>
      </c>
      <c r="E120" s="129">
        <f xml:space="preserve"> E$10*(E$8/2)^2*(ACOS(1-D120/(E$8/2)) - (1-D120/(E$8/2))*SIN(ACOS(1-D120/(E$8/2))))</f>
        <v>7.9705020106660323</v>
      </c>
      <c r="F120" s="136">
        <f>(PI()*E$12*D120^2*(1-(D120/(1.5*E$8))))</f>
        <v>0.87235643414496344</v>
      </c>
      <c r="G120" s="57">
        <f t="shared" si="13"/>
        <v>8.8428584448109966</v>
      </c>
      <c r="H120" s="117">
        <f t="shared" si="14"/>
        <v>8842.8584448109959</v>
      </c>
      <c r="I120" s="115">
        <f t="shared" si="15"/>
        <v>6809.0010025044667</v>
      </c>
      <c r="J120" s="118">
        <f t="shared" si="16"/>
        <v>8.8503265301000003</v>
      </c>
      <c r="K120" s="102">
        <f t="shared" si="17"/>
        <v>8850.326530100001</v>
      </c>
      <c r="L120" s="103">
        <f t="shared" si="18"/>
        <v>6814.7514281770009</v>
      </c>
      <c r="N120" s="167"/>
      <c r="O120" s="45">
        <v>0.93</v>
      </c>
      <c r="P120" s="153">
        <f t="shared" si="24"/>
        <v>8.7599040000000024</v>
      </c>
      <c r="Q120" s="148">
        <f t="shared" si="19"/>
        <v>8759.9040000000023</v>
      </c>
      <c r="R120" s="148">
        <f t="shared" si="20"/>
        <v>6745.1260800000018</v>
      </c>
      <c r="S120" s="173"/>
      <c r="T120" s="45">
        <f t="shared" si="25"/>
        <v>0.9300000000000006</v>
      </c>
      <c r="U120" s="46">
        <f t="shared" si="21"/>
        <v>6809.0010025044667</v>
      </c>
      <c r="V120" s="164">
        <f t="shared" si="22"/>
        <v>6745.1260800000018</v>
      </c>
      <c r="W120" s="47">
        <f t="shared" si="23"/>
        <v>0.9906190463944754</v>
      </c>
      <c r="X120" s="167"/>
      <c r="Y120" s="48"/>
      <c r="AC120" s="64"/>
      <c r="AD120" s="64" t="s">
        <v>46</v>
      </c>
      <c r="AE120" s="64" t="s">
        <v>47</v>
      </c>
      <c r="AF120" s="64" t="s">
        <v>48</v>
      </c>
      <c r="AG120" s="64" t="s">
        <v>49</v>
      </c>
      <c r="AI120" s="62"/>
    </row>
    <row r="121" spans="1:35" ht="16.5" thickTop="1" thickBot="1" x14ac:dyDescent="0.3">
      <c r="A121" s="51"/>
      <c r="B121" s="51"/>
      <c r="C121">
        <f>E121-(E121*5)/100</f>
        <v>7.6805370857361641</v>
      </c>
      <c r="D121" s="45">
        <v>0.94</v>
      </c>
      <c r="E121" s="129">
        <f xml:space="preserve"> E$10*(E$8/2)^2*(ACOS(1-D121/(E$8/2)) - (1-D121/(E$8/2))*SIN(ACOS(1-D121/(E$8/2))))</f>
        <v>8.0847758797222777</v>
      </c>
      <c r="F121" s="136">
        <f>(PI()*E$12*D121^2*(1-(D121/(1.5*E$8))))</f>
        <v>0.88765562870066539</v>
      </c>
      <c r="G121" s="57">
        <f t="shared" si="13"/>
        <v>8.9724315084229431</v>
      </c>
      <c r="H121" s="117">
        <f t="shared" si="14"/>
        <v>8972.4315084229438</v>
      </c>
      <c r="I121" s="115">
        <f t="shared" si="15"/>
        <v>6908.7722614856666</v>
      </c>
      <c r="J121" s="118">
        <f t="shared" si="16"/>
        <v>8.9814389111999997</v>
      </c>
      <c r="K121" s="102">
        <f t="shared" si="17"/>
        <v>8981.438911199999</v>
      </c>
      <c r="L121" s="103">
        <f t="shared" si="18"/>
        <v>6915.7079616239989</v>
      </c>
      <c r="N121" s="167"/>
      <c r="O121" s="45">
        <v>0.94</v>
      </c>
      <c r="P121" s="153">
        <f t="shared" si="24"/>
        <v>8.8849839999999993</v>
      </c>
      <c r="Q121" s="148">
        <f t="shared" si="19"/>
        <v>8884.9839999999986</v>
      </c>
      <c r="R121" s="148">
        <f t="shared" si="20"/>
        <v>6841.4376799999991</v>
      </c>
      <c r="S121" s="173"/>
      <c r="T121" s="45">
        <f t="shared" si="25"/>
        <v>0.94000000000000061</v>
      </c>
      <c r="U121" s="46">
        <f t="shared" si="21"/>
        <v>6908.7722614856666</v>
      </c>
      <c r="V121" s="164">
        <f t="shared" si="22"/>
        <v>6841.4376799999991</v>
      </c>
      <c r="W121" s="47">
        <f t="shared" si="23"/>
        <v>0.99025375581403408</v>
      </c>
      <c r="X121" s="167"/>
      <c r="Y121" s="48"/>
      <c r="AC121" s="64">
        <v>1</v>
      </c>
      <c r="AD121" s="65" t="s">
        <v>50</v>
      </c>
      <c r="AE121" s="64" t="s">
        <v>44</v>
      </c>
      <c r="AF121" s="65" t="s">
        <v>36</v>
      </c>
      <c r="AG121" s="64" t="s">
        <v>79</v>
      </c>
      <c r="AI121" s="66"/>
    </row>
    <row r="122" spans="1:35" ht="16.5" thickTop="1" thickBot="1" x14ac:dyDescent="0.3">
      <c r="A122" s="51"/>
      <c r="B122" s="51"/>
      <c r="C122">
        <f>E122-(E122*5)/100</f>
        <v>7.7892721845574728</v>
      </c>
      <c r="D122" s="45">
        <v>0.95</v>
      </c>
      <c r="E122" s="129">
        <f xml:space="preserve"> E$10*(E$8/2)^2*(ACOS(1-D122/(E$8/2)) - (1-D122/(E$8/2))*SIN(ACOS(1-D122/(E$8/2))))</f>
        <v>8.1992338784815502</v>
      </c>
      <c r="F122" s="136">
        <f>(PI()*E$12*D122^2*(1-(D122/(1.5*E$8))))</f>
        <v>0.90300416587386279</v>
      </c>
      <c r="G122" s="57">
        <f t="shared" si="13"/>
        <v>9.1022380443554134</v>
      </c>
      <c r="H122" s="117">
        <f t="shared" si="14"/>
        <v>9102.2380443554139</v>
      </c>
      <c r="I122" s="115">
        <f t="shared" si="15"/>
        <v>7008.7232941536686</v>
      </c>
      <c r="J122" s="118">
        <f t="shared" si="16"/>
        <v>9.1128403374999998</v>
      </c>
      <c r="K122" s="102">
        <f t="shared" si="17"/>
        <v>9112.8403374999998</v>
      </c>
      <c r="L122" s="103">
        <f t="shared" si="18"/>
        <v>7016.887059875</v>
      </c>
      <c r="N122" s="167"/>
      <c r="O122" s="45">
        <v>0.95</v>
      </c>
      <c r="P122" s="153">
        <f t="shared" si="24"/>
        <v>9.0103000000000009</v>
      </c>
      <c r="Q122" s="148">
        <f t="shared" si="19"/>
        <v>9010.3000000000011</v>
      </c>
      <c r="R122" s="148">
        <f t="shared" si="20"/>
        <v>6937.9310000000014</v>
      </c>
      <c r="S122" s="173"/>
      <c r="T122" s="45">
        <f t="shared" si="25"/>
        <v>0.95000000000000062</v>
      </c>
      <c r="U122" s="46">
        <f t="shared" si="21"/>
        <v>7008.7232941536686</v>
      </c>
      <c r="V122" s="164">
        <f t="shared" si="22"/>
        <v>6937.9310000000014</v>
      </c>
      <c r="W122" s="47">
        <f t="shared" si="23"/>
        <v>0.98989940233298712</v>
      </c>
      <c r="X122" s="167"/>
      <c r="Y122" s="48"/>
      <c r="AC122" s="64">
        <v>2</v>
      </c>
      <c r="AD122" s="64">
        <v>0.05</v>
      </c>
      <c r="AE122" s="64">
        <f>AD122*E$8</f>
        <v>0.1144</v>
      </c>
      <c r="AF122" s="165">
        <f xml:space="preserve"> ASIN(2*AD122 - 1) + PI()/2 + (2*AD122 - 1) * SQRT(2*AD122 *(2-2 * AD122))</f>
        <v>5.8725906877601985E-2</v>
      </c>
      <c r="AG122" s="166">
        <f t="shared" ref="AG122:AG141" si="26">AF122*AD$117</f>
        <v>0.3904320789938957</v>
      </c>
      <c r="AI122" s="66"/>
    </row>
    <row r="123" spans="1:35" ht="16.5" thickTop="1" thickBot="1" x14ac:dyDescent="0.3">
      <c r="A123" s="51"/>
      <c r="B123" s="51"/>
      <c r="C123">
        <f>E123-(E123*5)/100</f>
        <v>7.8981733712729518</v>
      </c>
      <c r="D123" s="45">
        <v>0.96</v>
      </c>
      <c r="E123" s="129">
        <f xml:space="preserve"> E$10*(E$8/2)^2*(ACOS(1-D123/(E$8/2)) - (1-D123/(E$8/2))*SIN(ACOS(1-D123/(E$8/2))))</f>
        <v>8.3138667066031076</v>
      </c>
      <c r="F123" s="136">
        <f>(PI()*E$12*D123^2*(1-(D123/(1.5*E$8))))</f>
        <v>0.91839962690879628</v>
      </c>
      <c r="G123" s="57">
        <f t="shared" si="13"/>
        <v>9.2322663335119035</v>
      </c>
      <c r="H123" s="117">
        <f t="shared" si="14"/>
        <v>9232.2663335119032</v>
      </c>
      <c r="I123" s="115">
        <f t="shared" si="15"/>
        <v>7108.8450768041657</v>
      </c>
      <c r="J123" s="118">
        <f t="shared" si="16"/>
        <v>9.2445170047999987</v>
      </c>
      <c r="K123" s="102">
        <f t="shared" si="17"/>
        <v>9244.5170047999982</v>
      </c>
      <c r="L123" s="103">
        <f t="shared" si="18"/>
        <v>7118.2780936959989</v>
      </c>
      <c r="N123" s="167"/>
      <c r="O123" s="45">
        <v>0.96</v>
      </c>
      <c r="P123" s="153">
        <f t="shared" si="24"/>
        <v>9.1358400000000017</v>
      </c>
      <c r="Q123" s="148">
        <f t="shared" si="19"/>
        <v>9135.840000000002</v>
      </c>
      <c r="R123" s="148">
        <f t="shared" si="20"/>
        <v>7034.5968000000021</v>
      </c>
      <c r="S123" s="173"/>
      <c r="T123" s="45">
        <f t="shared" si="25"/>
        <v>0.96000000000000063</v>
      </c>
      <c r="U123" s="46">
        <f t="shared" si="21"/>
        <v>7108.8450768041657</v>
      </c>
      <c r="V123" s="164">
        <f t="shared" si="22"/>
        <v>7034.5968000000021</v>
      </c>
      <c r="W123" s="47">
        <f t="shared" si="23"/>
        <v>0.98955550782131507</v>
      </c>
      <c r="X123" s="167"/>
      <c r="Y123" s="48"/>
      <c r="AC123" s="64">
        <v>3</v>
      </c>
      <c r="AD123" s="64">
        <v>0.1</v>
      </c>
      <c r="AE123" s="64">
        <f>AD123*E$8</f>
        <v>0.2288</v>
      </c>
      <c r="AF123" s="165">
        <f t="shared" ref="AF123:AF141" si="27" xml:space="preserve"> ASIN(2*AD123 - 1) + PI()/2 + (2*AD123 - 1) * SQRT(2*AD123 *(2-2 * AD123))</f>
        <v>0.16350110879328417</v>
      </c>
      <c r="AG123" s="166">
        <f t="shared" si="26"/>
        <v>1.0870173185578524</v>
      </c>
      <c r="AI123" s="66"/>
    </row>
    <row r="124" spans="1:35" ht="16.5" thickTop="1" thickBot="1" x14ac:dyDescent="0.3">
      <c r="A124" s="51"/>
      <c r="B124" s="51"/>
      <c r="C124">
        <f>E124-(E124*5)/100</f>
        <v>8.007231850926626</v>
      </c>
      <c r="D124" s="45">
        <v>0.97</v>
      </c>
      <c r="E124" s="129">
        <f xml:space="preserve"> E$10*(E$8/2)^2*(ACOS(1-D124/(E$8/2)) - (1-D124/(E$8/2))*SIN(ACOS(1-D124/(E$8/2))))</f>
        <v>8.4286651062385545</v>
      </c>
      <c r="F124" s="136">
        <f>(PI()*E$12*D124^2*(1-(D124/(1.5*E$8))))</f>
        <v>0.9338395930497061</v>
      </c>
      <c r="G124" s="57">
        <f t="shared" si="13"/>
        <v>9.3625046992882606</v>
      </c>
      <c r="H124" s="117">
        <f t="shared" si="14"/>
        <v>9362.5046992882599</v>
      </c>
      <c r="I124" s="115">
        <f t="shared" si="15"/>
        <v>7209.1286184519604</v>
      </c>
      <c r="J124" s="118">
        <f t="shared" si="16"/>
        <v>9.3764551089000001</v>
      </c>
      <c r="K124" s="102">
        <f t="shared" si="17"/>
        <v>9376.4551088999997</v>
      </c>
      <c r="L124" s="103">
        <f t="shared" si="18"/>
        <v>7219.8704338529997</v>
      </c>
      <c r="N124" s="167"/>
      <c r="O124" s="45">
        <v>0.97</v>
      </c>
      <c r="P124" s="153">
        <f t="shared" si="24"/>
        <v>9.2615920000000003</v>
      </c>
      <c r="Q124" s="148">
        <f t="shared" si="19"/>
        <v>9261.5920000000006</v>
      </c>
      <c r="R124" s="148">
        <f t="shared" si="20"/>
        <v>7131.4258400000008</v>
      </c>
      <c r="S124" s="173"/>
      <c r="T124" s="45">
        <f t="shared" si="25"/>
        <v>0.97000000000000064</v>
      </c>
      <c r="U124" s="46">
        <f t="shared" si="21"/>
        <v>7209.1286184519604</v>
      </c>
      <c r="V124" s="164">
        <f t="shared" si="22"/>
        <v>7131.4258400000008</v>
      </c>
      <c r="W124" s="47">
        <f t="shared" si="23"/>
        <v>0.98922161296261557</v>
      </c>
      <c r="X124" s="167"/>
      <c r="Y124" s="48"/>
      <c r="AC124" s="64">
        <v>4</v>
      </c>
      <c r="AD124" s="64">
        <v>0.15</v>
      </c>
      <c r="AE124" s="64">
        <f>AD124*E$8</f>
        <v>0.34319999999999995</v>
      </c>
      <c r="AF124" s="165">
        <f t="shared" si="27"/>
        <v>0.29549884018614403</v>
      </c>
      <c r="AG124" s="166">
        <f t="shared" si="26"/>
        <v>1.9645882481580548</v>
      </c>
      <c r="AI124" s="66"/>
    </row>
    <row r="125" spans="1:35" ht="16.5" thickTop="1" thickBot="1" x14ac:dyDescent="0.3">
      <c r="A125" s="51"/>
      <c r="B125" s="51"/>
      <c r="C125">
        <f>E125-(E125*5)/100</f>
        <v>8.1164388665662006</v>
      </c>
      <c r="D125" s="45">
        <v>0.98</v>
      </c>
      <c r="E125" s="129">
        <f xml:space="preserve"> E$10*(E$8/2)^2*(ACOS(1-D125/(E$8/2)) - (1-D125/(E$8/2))*SIN(ACOS(1-D125/(E$8/2))))</f>
        <v>8.5436198595433694</v>
      </c>
      <c r="F125" s="136">
        <f>(PI()*E$12*D125^2*(1-(D125/(1.5*E$8))))</f>
        <v>0.94932164554083232</v>
      </c>
      <c r="G125" s="57">
        <f t="shared" si="13"/>
        <v>9.4929415050842021</v>
      </c>
      <c r="H125" s="117">
        <f t="shared" si="14"/>
        <v>9492.9415050842017</v>
      </c>
      <c r="I125" s="115">
        <f t="shared" si="15"/>
        <v>7309.5649589148352</v>
      </c>
      <c r="J125" s="118">
        <f t="shared" si="16"/>
        <v>9.5086408455999987</v>
      </c>
      <c r="K125" s="102">
        <f t="shared" si="17"/>
        <v>9508.640845599999</v>
      </c>
      <c r="L125" s="103">
        <f t="shared" si="18"/>
        <v>7321.6534511119999</v>
      </c>
      <c r="N125" s="167"/>
      <c r="O125" s="45">
        <v>0.98</v>
      </c>
      <c r="P125" s="153">
        <f t="shared" si="24"/>
        <v>9.3875440000000001</v>
      </c>
      <c r="Q125" s="148">
        <f t="shared" si="19"/>
        <v>9387.5439999999999</v>
      </c>
      <c r="R125" s="148">
        <f t="shared" si="20"/>
        <v>7228.40888</v>
      </c>
      <c r="S125" s="173"/>
      <c r="T125" s="45">
        <f t="shared" si="25"/>
        <v>0.98000000000000065</v>
      </c>
      <c r="U125" s="46">
        <f t="shared" si="21"/>
        <v>7309.5649589148352</v>
      </c>
      <c r="V125" s="164">
        <f t="shared" si="22"/>
        <v>7228.40888</v>
      </c>
      <c r="W125" s="47">
        <f t="shared" si="23"/>
        <v>0.98889727646296433</v>
      </c>
      <c r="X125" s="167"/>
      <c r="Y125" s="48"/>
      <c r="AC125" s="64">
        <v>5</v>
      </c>
      <c r="AD125" s="64">
        <v>0.2</v>
      </c>
      <c r="AE125" s="64">
        <f>AD125*E$8</f>
        <v>0.45760000000000001</v>
      </c>
      <c r="AF125" s="165">
        <f t="shared" si="27"/>
        <v>0.4472952180016122</v>
      </c>
      <c r="AG125" s="166">
        <f t="shared" si="26"/>
        <v>2.9737880804869135</v>
      </c>
      <c r="AI125" s="66"/>
    </row>
    <row r="126" spans="1:35" ht="16.5" thickTop="1" thickBot="1" x14ac:dyDescent="0.3">
      <c r="A126" s="51"/>
      <c r="B126" s="51"/>
      <c r="C126">
        <f>E126-(E126*5)/100</f>
        <v>8.2257856969265095</v>
      </c>
      <c r="D126" s="45">
        <v>0.99</v>
      </c>
      <c r="E126" s="129">
        <f xml:space="preserve"> E$10*(E$8/2)^2*(ACOS(1-D126/(E$8/2)) - (1-D126/(E$8/2))*SIN(ACOS(1-D126/(E$8/2))))</f>
        <v>8.6587217862384307</v>
      </c>
      <c r="F126" s="136">
        <f>(PI()*E$12*D126^2*(1-(D126/(1.5*E$8))))</f>
        <v>0.96484336562641593</v>
      </c>
      <c r="G126" s="57">
        <f t="shared" si="13"/>
        <v>9.6235651518648471</v>
      </c>
      <c r="H126" s="117">
        <f t="shared" si="14"/>
        <v>9623.5651518648465</v>
      </c>
      <c r="I126" s="115">
        <f t="shared" si="15"/>
        <v>7410.1451669359321</v>
      </c>
      <c r="J126" s="118">
        <f t="shared" si="16"/>
        <v>9.6410604106999997</v>
      </c>
      <c r="K126" s="102">
        <f t="shared" si="17"/>
        <v>9641.0604106999999</v>
      </c>
      <c r="L126" s="103">
        <f t="shared" si="18"/>
        <v>7423.6165162389998</v>
      </c>
      <c r="N126" s="167"/>
      <c r="O126" s="45">
        <v>0.99</v>
      </c>
      <c r="P126" s="153">
        <f t="shared" si="24"/>
        <v>9.5136840000000014</v>
      </c>
      <c r="Q126" s="148">
        <f t="shared" si="19"/>
        <v>9513.6840000000011</v>
      </c>
      <c r="R126" s="148">
        <f t="shared" si="20"/>
        <v>7325.5366800000011</v>
      </c>
      <c r="S126" s="173"/>
      <c r="T126" s="45">
        <f t="shared" si="25"/>
        <v>0.99000000000000066</v>
      </c>
      <c r="U126" s="46">
        <f t="shared" si="21"/>
        <v>7410.1451669359321</v>
      </c>
      <c r="V126" s="164">
        <f t="shared" si="22"/>
        <v>7325.5366800000011</v>
      </c>
      <c r="W126" s="47">
        <f t="shared" si="23"/>
        <v>0.98858207430085798</v>
      </c>
      <c r="X126" s="167"/>
      <c r="Y126" s="48"/>
      <c r="AC126" s="64">
        <v>6</v>
      </c>
      <c r="AD126" s="64">
        <v>0.25</v>
      </c>
      <c r="AE126" s="64">
        <f>AD126*E$8</f>
        <v>0.57199999999999995</v>
      </c>
      <c r="AF126" s="165">
        <f t="shared" si="27"/>
        <v>0.61418484930437833</v>
      </c>
      <c r="AG126" s="166">
        <f t="shared" si="26"/>
        <v>4.0833335805312103</v>
      </c>
      <c r="AI126" s="66"/>
    </row>
    <row r="127" spans="1:35" ht="16.5" thickTop="1" thickBot="1" x14ac:dyDescent="0.3">
      <c r="A127" s="51"/>
      <c r="B127" s="51"/>
      <c r="C127">
        <f>E127-(E127*5)/100</f>
        <v>8.3352636541571794</v>
      </c>
      <c r="D127" s="45">
        <v>1</v>
      </c>
      <c r="E127" s="129">
        <f xml:space="preserve"> E$10*(E$8/2)^2*(ACOS(1-D127/(E$8/2)) - (1-D127/(E$8/2))*SIN(ACOS(1-D127/(E$8/2))))</f>
        <v>8.7739617412180841</v>
      </c>
      <c r="F127" s="136">
        <f>(PI()*E$12*D127^2*(1-(D127/(1.5*E$8))))</f>
        <v>0.98040233455069725</v>
      </c>
      <c r="G127" s="57">
        <f t="shared" si="13"/>
        <v>9.7543640757687822</v>
      </c>
      <c r="H127" s="117">
        <f t="shared" si="14"/>
        <v>9754.3640757687826</v>
      </c>
      <c r="I127" s="115">
        <f t="shared" si="15"/>
        <v>7510.8603383419631</v>
      </c>
      <c r="J127" s="118">
        <f t="shared" si="16"/>
        <v>9.7736999999999998</v>
      </c>
      <c r="K127" s="102">
        <f t="shared" si="17"/>
        <v>9773.7000000000007</v>
      </c>
      <c r="L127" s="103">
        <f t="shared" si="18"/>
        <v>7525.7490000000007</v>
      </c>
      <c r="N127" s="167"/>
      <c r="O127" s="45">
        <v>1</v>
      </c>
      <c r="P127" s="153">
        <f t="shared" si="24"/>
        <v>9.64</v>
      </c>
      <c r="Q127" s="148">
        <f t="shared" si="19"/>
        <v>9640</v>
      </c>
      <c r="R127" s="148">
        <f t="shared" si="20"/>
        <v>7422.8</v>
      </c>
      <c r="S127" s="173"/>
      <c r="T127" s="45">
        <f t="shared" si="25"/>
        <v>1.0000000000000007</v>
      </c>
      <c r="U127" s="46">
        <f t="shared" si="21"/>
        <v>7510.8603383419631</v>
      </c>
      <c r="V127" s="164">
        <f t="shared" si="22"/>
        <v>7422.8</v>
      </c>
      <c r="W127" s="47">
        <f t="shared" si="23"/>
        <v>0.98827559901594408</v>
      </c>
      <c r="X127" s="167"/>
      <c r="Y127" s="48"/>
      <c r="AC127" s="64">
        <v>7</v>
      </c>
      <c r="AD127" s="64">
        <v>0.3</v>
      </c>
      <c r="AE127" s="64">
        <f>AD127*E$8</f>
        <v>0.6863999999999999</v>
      </c>
      <c r="AF127" s="165">
        <f t="shared" si="27"/>
        <v>0.7926734251309413</v>
      </c>
      <c r="AG127" s="166">
        <f t="shared" si="26"/>
        <v>5.2699932583778102</v>
      </c>
      <c r="AI127" s="66"/>
    </row>
    <row r="128" spans="1:35" ht="16.5" thickTop="1" thickBot="1" x14ac:dyDescent="0.3">
      <c r="A128" s="51"/>
      <c r="B128" s="51"/>
      <c r="C128">
        <f>E128-(E128*5)/100</f>
        <v>8.4448640815913372</v>
      </c>
      <c r="D128" s="45">
        <v>1.01</v>
      </c>
      <c r="E128" s="129">
        <f xml:space="preserve"> E$10*(E$8/2)^2*(ACOS(1-D128/(E$8/2)) - (1-D128/(E$8/2))*SIN(ACOS(1-D128/(E$8/2))))</f>
        <v>8.8893306122014071</v>
      </c>
      <c r="F128" s="136">
        <f>(PI()*E$12*D128^2*(1-(D128/(1.5*E$8))))</f>
        <v>0.99599613355791639</v>
      </c>
      <c r="G128" s="57">
        <f t="shared" si="13"/>
        <v>9.8853267457593237</v>
      </c>
      <c r="H128" s="117">
        <f t="shared" si="14"/>
        <v>9885.3267457593229</v>
      </c>
      <c r="I128" s="115">
        <f t="shared" si="15"/>
        <v>7611.7015942346789</v>
      </c>
      <c r="J128" s="118">
        <f t="shared" si="16"/>
        <v>9.9065458093000007</v>
      </c>
      <c r="K128" s="102">
        <f t="shared" si="17"/>
        <v>9906.5458093000016</v>
      </c>
      <c r="L128" s="103">
        <f t="shared" si="18"/>
        <v>7628.0402731610011</v>
      </c>
      <c r="N128" s="167"/>
      <c r="O128" s="45">
        <v>1.01</v>
      </c>
      <c r="P128" s="153">
        <f t="shared" si="24"/>
        <v>9.7664800000000014</v>
      </c>
      <c r="Q128" s="148">
        <f t="shared" si="19"/>
        <v>9766.4800000000014</v>
      </c>
      <c r="R128" s="148">
        <f t="shared" si="20"/>
        <v>7520.1896000000015</v>
      </c>
      <c r="S128" s="173"/>
      <c r="T128" s="45">
        <f t="shared" si="25"/>
        <v>1.0100000000000007</v>
      </c>
      <c r="U128" s="46">
        <f t="shared" si="21"/>
        <v>7611.7015942346789</v>
      </c>
      <c r="V128" s="164">
        <f t="shared" si="22"/>
        <v>7520.1896000000015</v>
      </c>
      <c r="W128" s="47">
        <f t="shared" si="23"/>
        <v>0.98797745903439105</v>
      </c>
      <c r="X128" s="167"/>
      <c r="Y128" s="48"/>
      <c r="AC128" s="64">
        <v>8</v>
      </c>
      <c r="AD128" s="64">
        <v>0.35</v>
      </c>
      <c r="AE128" s="64">
        <f>AD128*E$8</f>
        <v>0.80079999999999985</v>
      </c>
      <c r="AF128" s="165">
        <f t="shared" si="27"/>
        <v>0.97992191235441517</v>
      </c>
      <c r="AG128" s="166">
        <f t="shared" si="26"/>
        <v>6.5148921461463036</v>
      </c>
      <c r="AI128" s="66"/>
    </row>
    <row r="129" spans="1:35" ht="16.5" thickTop="1" thickBot="1" x14ac:dyDescent="0.3">
      <c r="A129" s="51"/>
      <c r="B129" s="51"/>
      <c r="C129">
        <f>E129-(E129*5)/100</f>
        <v>8.5545783515522764</v>
      </c>
      <c r="D129" s="45">
        <v>1.02</v>
      </c>
      <c r="E129" s="129">
        <f xml:space="preserve"> E$10*(E$8/2)^2*(ACOS(1-D129/(E$8/2)) - (1-D129/(E$8/2))*SIN(ACOS(1-D129/(E$8/2))))</f>
        <v>9.0048193174234488</v>
      </c>
      <c r="F129" s="136">
        <f>(PI()*E$12*D129^2*(1-(D129/(1.5*E$8))))</f>
        <v>1.0116223438923138</v>
      </c>
      <c r="G129" s="57">
        <f t="shared" si="13"/>
        <v>10.016441661315763</v>
      </c>
      <c r="H129" s="117">
        <f t="shared" si="14"/>
        <v>10016.441661315763</v>
      </c>
      <c r="I129" s="115">
        <f t="shared" si="15"/>
        <v>7712.6600792131376</v>
      </c>
      <c r="J129" s="118">
        <f t="shared" si="16"/>
        <v>10.039584034400001</v>
      </c>
      <c r="K129" s="102">
        <f t="shared" si="17"/>
        <v>10039.584034400001</v>
      </c>
      <c r="L129" s="103">
        <f t="shared" si="18"/>
        <v>7730.4797064880004</v>
      </c>
      <c r="N129" s="167"/>
      <c r="O129" s="45">
        <v>1.02</v>
      </c>
      <c r="P129" s="153">
        <f t="shared" si="24"/>
        <v>9.8931120000000004</v>
      </c>
      <c r="Q129" s="148">
        <f t="shared" si="19"/>
        <v>9893.112000000001</v>
      </c>
      <c r="R129" s="148">
        <f t="shared" si="20"/>
        <v>7617.6962400000011</v>
      </c>
      <c r="S129" s="173"/>
      <c r="T129" s="45">
        <f t="shared" si="25"/>
        <v>1.0200000000000007</v>
      </c>
      <c r="U129" s="46">
        <f t="shared" si="21"/>
        <v>7712.6600792131376</v>
      </c>
      <c r="V129" s="164">
        <f t="shared" si="22"/>
        <v>7617.6962400000011</v>
      </c>
      <c r="W129" s="47">
        <f t="shared" si="23"/>
        <v>0.98768727802887624</v>
      </c>
      <c r="X129" s="167"/>
      <c r="Y129" s="48"/>
      <c r="AC129" s="64">
        <v>9</v>
      </c>
      <c r="AD129" s="64">
        <v>0.4</v>
      </c>
      <c r="AE129" s="64">
        <f>AD129*E$8</f>
        <v>0.91520000000000001</v>
      </c>
      <c r="AF129" s="165">
        <f t="shared" si="27"/>
        <v>1.1734792265819114</v>
      </c>
      <c r="AG129" s="166">
        <f t="shared" si="26"/>
        <v>7.8017345061259125</v>
      </c>
      <c r="AI129" s="66"/>
    </row>
    <row r="130" spans="1:35" ht="16.5" thickTop="1" thickBot="1" x14ac:dyDescent="0.3">
      <c r="A130" s="51"/>
      <c r="B130" s="51"/>
      <c r="C130">
        <f>E130-(E130*5)/100</f>
        <v>8.6643978631952212</v>
      </c>
      <c r="D130" s="45">
        <v>1.03</v>
      </c>
      <c r="E130" s="129">
        <f xml:space="preserve"> E$10*(E$8/2)^2*(ACOS(1-D130/(E$8/2)) - (1-D130/(E$8/2))*SIN(ACOS(1-D130/(E$8/2))))</f>
        <v>9.1204188033633908</v>
      </c>
      <c r="F130" s="136">
        <f>(PI()*E$12*D130^2*(1-(D130/(1.5*E$8))))</f>
        <v>1.0272785467981305</v>
      </c>
      <c r="G130" s="57">
        <f t="shared" si="13"/>
        <v>10.147697350161522</v>
      </c>
      <c r="H130" s="117">
        <f t="shared" si="14"/>
        <v>10147.697350161521</v>
      </c>
      <c r="I130" s="115">
        <f t="shared" si="15"/>
        <v>7813.7269596243714</v>
      </c>
      <c r="J130" s="118">
        <f t="shared" si="16"/>
        <v>10.172800871099998</v>
      </c>
      <c r="K130" s="102">
        <f t="shared" si="17"/>
        <v>10172.800871099998</v>
      </c>
      <c r="L130" s="103">
        <f t="shared" si="18"/>
        <v>7833.0566707469989</v>
      </c>
      <c r="N130" s="167"/>
      <c r="O130" s="45">
        <v>1.03</v>
      </c>
      <c r="P130" s="153">
        <f t="shared" si="24"/>
        <v>10.019884000000001</v>
      </c>
      <c r="Q130" s="148">
        <f t="shared" si="19"/>
        <v>10019.884000000002</v>
      </c>
      <c r="R130" s="148">
        <f t="shared" si="20"/>
        <v>7715.3106800000014</v>
      </c>
      <c r="S130" s="173"/>
      <c r="T130" s="45">
        <f t="shared" si="25"/>
        <v>1.0300000000000007</v>
      </c>
      <c r="U130" s="46">
        <f t="shared" si="21"/>
        <v>7813.7269596243714</v>
      </c>
      <c r="V130" s="164">
        <f t="shared" si="22"/>
        <v>7715.3106800000014</v>
      </c>
      <c r="W130" s="47">
        <f t="shared" si="23"/>
        <v>0.98740469431131739</v>
      </c>
      <c r="X130" s="167"/>
      <c r="Y130" s="48"/>
      <c r="AC130" s="64">
        <v>10</v>
      </c>
      <c r="AD130" s="64">
        <v>0.45</v>
      </c>
      <c r="AE130" s="64">
        <f>AD130*E$8</f>
        <v>1.0295999999999998</v>
      </c>
      <c r="AF130" s="165">
        <f t="shared" si="27"/>
        <v>1.3711301619226748</v>
      </c>
      <c r="AG130" s="166">
        <f t="shared" si="26"/>
        <v>9.1157928102576893</v>
      </c>
      <c r="AI130" s="66"/>
    </row>
    <row r="131" spans="1:35" ht="16.5" thickTop="1" thickBot="1" x14ac:dyDescent="0.3">
      <c r="A131" s="51"/>
      <c r="B131" s="51"/>
      <c r="C131">
        <f>E131-(E131*5)/100</f>
        <v>8.7743140403812507</v>
      </c>
      <c r="D131" s="45">
        <v>1.04</v>
      </c>
      <c r="E131" s="129">
        <f xml:space="preserve"> E$10*(E$8/2)^2*(ACOS(1-D131/(E$8/2)) - (1-D131/(E$8/2))*SIN(ACOS(1-D131/(E$8/2))))</f>
        <v>9.2361200425065793</v>
      </c>
      <c r="F131" s="136">
        <f>(PI()*E$12*D131^2*(1-(D131/(1.5*E$8))))</f>
        <v>1.0429623235196062</v>
      </c>
      <c r="G131" s="57">
        <f t="shared" si="13"/>
        <v>10.279082366026186</v>
      </c>
      <c r="H131" s="117">
        <f t="shared" si="14"/>
        <v>10279.082366026187</v>
      </c>
      <c r="I131" s="115">
        <f t="shared" si="15"/>
        <v>7914.8934218401637</v>
      </c>
      <c r="J131" s="118">
        <f t="shared" si="16"/>
        <v>10.3061825152</v>
      </c>
      <c r="K131" s="102">
        <f t="shared" si="17"/>
        <v>10306.1825152</v>
      </c>
      <c r="L131" s="103">
        <f t="shared" si="18"/>
        <v>7935.7605367040005</v>
      </c>
      <c r="N131" s="167"/>
      <c r="O131" s="45">
        <v>1.04</v>
      </c>
      <c r="P131" s="153">
        <f t="shared" si="24"/>
        <v>10.146784</v>
      </c>
      <c r="Q131" s="148">
        <f t="shared" si="19"/>
        <v>10146.784</v>
      </c>
      <c r="R131" s="148">
        <f t="shared" si="20"/>
        <v>7813.0236800000002</v>
      </c>
      <c r="S131" s="173"/>
      <c r="T131" s="45">
        <f t="shared" si="25"/>
        <v>1.0400000000000007</v>
      </c>
      <c r="U131" s="46">
        <f t="shared" si="21"/>
        <v>7914.8934218401637</v>
      </c>
      <c r="V131" s="164">
        <f t="shared" si="22"/>
        <v>7813.0236800000002</v>
      </c>
      <c r="W131" s="47">
        <f t="shared" si="23"/>
        <v>0.98712936025656817</v>
      </c>
      <c r="X131" s="167"/>
      <c r="Y131" s="48"/>
      <c r="AC131" s="64">
        <v>11</v>
      </c>
      <c r="AD131" s="64">
        <v>0.5</v>
      </c>
      <c r="AE131" s="64">
        <f>AD131*E$8</f>
        <v>1.1439999999999999</v>
      </c>
      <c r="AF131" s="165">
        <f t="shared" si="27"/>
        <v>1.5707963267948966</v>
      </c>
      <c r="AG131" s="166">
        <f t="shared" si="26"/>
        <v>10.443249123844765</v>
      </c>
      <c r="AI131" s="66"/>
    </row>
    <row r="132" spans="1:35" ht="16.5" thickTop="1" thickBot="1" x14ac:dyDescent="0.3">
      <c r="A132" s="51"/>
      <c r="B132" s="51"/>
      <c r="C132">
        <f>E132-(E132*5)/100</f>
        <v>8.8843183295807187</v>
      </c>
      <c r="D132" s="45">
        <v>1.05</v>
      </c>
      <c r="E132" s="129">
        <f xml:space="preserve"> E$10*(E$8/2)^2*(ACOS(1-D132/(E$8/2)) - (1-D132/(E$8/2))*SIN(ACOS(1-D132/(E$8/2))))</f>
        <v>9.3519140311375981</v>
      </c>
      <c r="F132" s="136">
        <f>(PI()*E$12*D132^2*(1-(D132/(1.5*E$8))))</f>
        <v>1.0586712553009812</v>
      </c>
      <c r="G132" s="57">
        <f t="shared" si="13"/>
        <v>10.410585286438579</v>
      </c>
      <c r="H132" s="117">
        <f t="shared" si="14"/>
        <v>10410.58528643858</v>
      </c>
      <c r="I132" s="115">
        <f t="shared" si="15"/>
        <v>8016.1506705577067</v>
      </c>
      <c r="J132" s="118">
        <f t="shared" si="16"/>
        <v>10.439715162500001</v>
      </c>
      <c r="K132" s="102">
        <f t="shared" si="17"/>
        <v>10439.715162500001</v>
      </c>
      <c r="L132" s="103">
        <f t="shared" si="18"/>
        <v>8038.5806751250002</v>
      </c>
      <c r="N132" s="167"/>
      <c r="O132" s="45">
        <v>1.05</v>
      </c>
      <c r="P132" s="153">
        <f t="shared" si="24"/>
        <v>10.273800000000001</v>
      </c>
      <c r="Q132" s="148">
        <f t="shared" si="19"/>
        <v>10273.800000000001</v>
      </c>
      <c r="R132" s="148">
        <f t="shared" si="20"/>
        <v>7910.8260000000009</v>
      </c>
      <c r="S132" s="173"/>
      <c r="T132" s="45">
        <f t="shared" si="25"/>
        <v>1.0500000000000007</v>
      </c>
      <c r="U132" s="46">
        <f t="shared" si="21"/>
        <v>8016.1506705577067</v>
      </c>
      <c r="V132" s="164">
        <f t="shared" si="22"/>
        <v>7910.8260000000009</v>
      </c>
      <c r="W132" s="47">
        <f t="shared" si="23"/>
        <v>0.98686094175543015</v>
      </c>
      <c r="X132" s="167"/>
      <c r="Y132" s="48"/>
      <c r="AC132" s="64">
        <v>12</v>
      </c>
      <c r="AD132" s="64">
        <v>0.55000000000000004</v>
      </c>
      <c r="AE132" s="64">
        <f>AD132*E$8</f>
        <v>1.2584</v>
      </c>
      <c r="AF132" s="165">
        <f t="shared" si="27"/>
        <v>1.7704624916671186</v>
      </c>
      <c r="AG132" s="166">
        <f t="shared" si="26"/>
        <v>11.770705437431843</v>
      </c>
      <c r="AI132" s="66"/>
    </row>
    <row r="133" spans="1:35" ht="16.5" thickTop="1" thickBot="1" x14ac:dyDescent="0.3">
      <c r="A133" s="51"/>
      <c r="B133" s="51"/>
      <c r="C133">
        <f>E133-(E133*5)/100</f>
        <v>8.9944021978034581</v>
      </c>
      <c r="D133" s="45">
        <v>1.06</v>
      </c>
      <c r="E133" s="129">
        <f xml:space="preserve"> E$10*(E$8/2)^2*(ACOS(1-D133/(E$8/2)) - (1-D133/(E$8/2))*SIN(ACOS(1-D133/(E$8/2))))</f>
        <v>9.4677917871615342</v>
      </c>
      <c r="F133" s="136">
        <f>(PI()*E$12*D133^2*(1-(D133/(1.5*E$8))))</f>
        <v>1.0744029233864969</v>
      </c>
      <c r="G133" s="57">
        <f t="shared" si="13"/>
        <v>10.542194710548031</v>
      </c>
      <c r="H133" s="117">
        <f t="shared" si="14"/>
        <v>10542.194710548032</v>
      </c>
      <c r="I133" s="115">
        <f t="shared" si="15"/>
        <v>8117.4899271219847</v>
      </c>
      <c r="J133" s="118">
        <f t="shared" si="16"/>
        <v>10.573385008800003</v>
      </c>
      <c r="K133" s="102">
        <f t="shared" si="17"/>
        <v>10573.385008800002</v>
      </c>
      <c r="L133" s="103">
        <f t="shared" si="18"/>
        <v>8141.5064567760019</v>
      </c>
      <c r="N133" s="167"/>
      <c r="O133" s="45">
        <v>1.06</v>
      </c>
      <c r="P133" s="153">
        <f t="shared" si="24"/>
        <v>10.400920000000003</v>
      </c>
      <c r="Q133" s="148">
        <f t="shared" si="19"/>
        <v>10400.920000000004</v>
      </c>
      <c r="R133" s="148">
        <f t="shared" si="20"/>
        <v>8008.7084000000032</v>
      </c>
      <c r="S133" s="173"/>
      <c r="T133" s="45">
        <f t="shared" si="25"/>
        <v>1.0600000000000007</v>
      </c>
      <c r="U133" s="46">
        <f t="shared" si="21"/>
        <v>8117.4899271219847</v>
      </c>
      <c r="V133" s="164">
        <f t="shared" si="22"/>
        <v>8008.7084000000032</v>
      </c>
      <c r="W133" s="47">
        <f t="shared" si="23"/>
        <v>0.98659911769541919</v>
      </c>
      <c r="X133" s="167"/>
      <c r="Y133" s="48"/>
      <c r="AC133" s="64">
        <v>13</v>
      </c>
      <c r="AD133" s="64">
        <v>0.6</v>
      </c>
      <c r="AE133" s="64">
        <f>AD133*E$8</f>
        <v>1.3727999999999998</v>
      </c>
      <c r="AF133" s="165">
        <f t="shared" si="27"/>
        <v>1.9681134270078817</v>
      </c>
      <c r="AG133" s="166">
        <f t="shared" si="26"/>
        <v>13.08476374156362</v>
      </c>
      <c r="AI133" s="66"/>
    </row>
    <row r="134" spans="1:35" ht="16.5" thickTop="1" thickBot="1" x14ac:dyDescent="0.3">
      <c r="A134" s="51"/>
      <c r="B134" s="51"/>
      <c r="C134">
        <f>E134-(E134*5)/100</f>
        <v>9.1045571305532</v>
      </c>
      <c r="D134" s="45">
        <v>1.07</v>
      </c>
      <c r="E134" s="129">
        <f xml:space="preserve"> E$10*(E$8/2)^2*(ACOS(1-D134/(E$8/2)) - (1-D134/(E$8/2))*SIN(ACOS(1-D134/(E$8/2))))</f>
        <v>9.583744347950736</v>
      </c>
      <c r="F134" s="136">
        <f>(PI()*E$12*D134^2*(1-(D134/(1.5*E$8))))</f>
        <v>1.0901549090203924</v>
      </c>
      <c r="G134" s="57">
        <f t="shared" si="13"/>
        <v>10.673899256971129</v>
      </c>
      <c r="H134" s="117">
        <f t="shared" si="14"/>
        <v>10673.89925697113</v>
      </c>
      <c r="I134" s="115">
        <f t="shared" si="15"/>
        <v>8218.9024278677698</v>
      </c>
      <c r="J134" s="118">
        <f t="shared" si="16"/>
        <v>10.7071782499</v>
      </c>
      <c r="K134" s="102">
        <f t="shared" si="17"/>
        <v>10707.1782499</v>
      </c>
      <c r="L134" s="103">
        <f t="shared" si="18"/>
        <v>8244.5272524230004</v>
      </c>
      <c r="N134" s="167"/>
      <c r="O134" s="45">
        <v>1.07</v>
      </c>
      <c r="P134" s="153">
        <f t="shared" si="24"/>
        <v>10.528131999999999</v>
      </c>
      <c r="Q134" s="148">
        <f t="shared" si="19"/>
        <v>10528.132</v>
      </c>
      <c r="R134" s="148">
        <f t="shared" si="20"/>
        <v>8106.6616400000003</v>
      </c>
      <c r="S134" s="173"/>
      <c r="T134" s="45">
        <f t="shared" si="25"/>
        <v>1.0700000000000007</v>
      </c>
      <c r="U134" s="46">
        <f t="shared" si="21"/>
        <v>8218.9024278677698</v>
      </c>
      <c r="V134" s="164">
        <f t="shared" si="22"/>
        <v>8106.6616400000003</v>
      </c>
      <c r="W134" s="47">
        <f t="shared" si="23"/>
        <v>0.98634357946783802</v>
      </c>
      <c r="X134" s="167"/>
      <c r="Y134" s="48"/>
      <c r="AC134" s="64">
        <v>14</v>
      </c>
      <c r="AD134" s="64">
        <v>0.65</v>
      </c>
      <c r="AE134" s="64">
        <f>AD134*E$8</f>
        <v>1.4871999999999999</v>
      </c>
      <c r="AF134" s="165">
        <f t="shared" si="27"/>
        <v>2.1616707412353779</v>
      </c>
      <c r="AG134" s="166">
        <f t="shared" si="26"/>
        <v>14.371606101543229</v>
      </c>
      <c r="AI134" s="66"/>
    </row>
    <row r="135" spans="1:35" ht="16.5" thickTop="1" thickBot="1" x14ac:dyDescent="0.3">
      <c r="A135" s="51"/>
      <c r="B135" s="51"/>
      <c r="C135">
        <f>E135-(E135*5)/100</f>
        <v>9.2147746298036797</v>
      </c>
      <c r="D135" s="45">
        <v>1.08</v>
      </c>
      <c r="E135" s="129">
        <f xml:space="preserve"> E$10*(E$8/2)^2*(ACOS(1-D135/(E$8/2)) - (1-D135/(E$8/2))*SIN(ACOS(1-D135/(E$8/2))))</f>
        <v>9.6997627682144003</v>
      </c>
      <c r="F135" s="136">
        <f>(PI()*E$12*D135^2*(1-(D135/(1.5*E$8))))</f>
        <v>1.1059247934469092</v>
      </c>
      <c r="G135" s="57">
        <f t="shared" si="13"/>
        <v>10.80568756166131</v>
      </c>
      <c r="H135" s="117">
        <f t="shared" si="14"/>
        <v>10805.687561661311</v>
      </c>
      <c r="I135" s="115">
        <f t="shared" si="15"/>
        <v>8320.3794224792091</v>
      </c>
      <c r="J135" s="118">
        <f t="shared" si="16"/>
        <v>10.841081081600002</v>
      </c>
      <c r="K135" s="102">
        <f t="shared" si="17"/>
        <v>10841.081081600003</v>
      </c>
      <c r="L135" s="103">
        <f t="shared" si="18"/>
        <v>8347.6324328320025</v>
      </c>
      <c r="N135" s="167"/>
      <c r="O135" s="45">
        <v>1.08</v>
      </c>
      <c r="P135" s="153">
        <f t="shared" si="24"/>
        <v>10.655424000000002</v>
      </c>
      <c r="Q135" s="148">
        <f t="shared" si="19"/>
        <v>10655.424000000001</v>
      </c>
      <c r="R135" s="148">
        <f t="shared" si="20"/>
        <v>8204.6764800000001</v>
      </c>
      <c r="S135" s="173"/>
      <c r="T135" s="45">
        <f t="shared" si="25"/>
        <v>1.0800000000000007</v>
      </c>
      <c r="U135" s="46">
        <f t="shared" si="21"/>
        <v>8320.3794224792091</v>
      </c>
      <c r="V135" s="164">
        <f t="shared" si="22"/>
        <v>8204.6764800000001</v>
      </c>
      <c r="W135" s="47">
        <f t="shared" si="23"/>
        <v>0.98609403049978539</v>
      </c>
      <c r="X135" s="167"/>
      <c r="Y135" s="48"/>
      <c r="AC135" s="64">
        <v>15</v>
      </c>
      <c r="AD135" s="64">
        <v>0.7</v>
      </c>
      <c r="AE135" s="64">
        <f>AD135*E$8</f>
        <v>1.6015999999999997</v>
      </c>
      <c r="AF135" s="165">
        <f t="shared" si="27"/>
        <v>2.3489192284588514</v>
      </c>
      <c r="AG135" s="166">
        <f t="shared" si="26"/>
        <v>15.616504989311718</v>
      </c>
      <c r="AI135" s="66"/>
    </row>
    <row r="136" spans="1:35" ht="16.5" thickTop="1" thickBot="1" x14ac:dyDescent="0.3">
      <c r="A136" s="51"/>
      <c r="B136" s="51"/>
      <c r="C136">
        <f>E136-(E136*5)/100</f>
        <v>9.3250462119939836</v>
      </c>
      <c r="D136" s="45">
        <v>1.0900000000000001</v>
      </c>
      <c r="E136" s="129">
        <f xml:space="preserve"> E$10*(E$8/2)^2*(ACOS(1-D136/(E$8/2)) - (1-D136/(E$8/2))*SIN(ACOS(1-D136/(E$8/2))))</f>
        <v>9.8158381178884042</v>
      </c>
      <c r="F136" s="136">
        <f>(PI()*E$12*D136^2*(1-(D136/(1.5*E$8))))</f>
        <v>1.1217101579102873</v>
      </c>
      <c r="G136" s="57">
        <f t="shared" si="13"/>
        <v>10.937548275798692</v>
      </c>
      <c r="H136" s="117">
        <f t="shared" si="14"/>
        <v>10937.548275798692</v>
      </c>
      <c r="I136" s="115">
        <f t="shared" si="15"/>
        <v>8421.9121723649932</v>
      </c>
      <c r="J136" s="118">
        <f t="shared" si="16"/>
        <v>10.9750796997</v>
      </c>
      <c r="K136" s="102">
        <f t="shared" si="17"/>
        <v>10975.0796997</v>
      </c>
      <c r="L136" s="103">
        <f t="shared" si="18"/>
        <v>8450.8113687690002</v>
      </c>
      <c r="N136" s="167"/>
      <c r="O136" s="45">
        <v>1.0900000000000001</v>
      </c>
      <c r="P136" s="153">
        <f t="shared" si="24"/>
        <v>10.782783999999999</v>
      </c>
      <c r="Q136" s="148">
        <f t="shared" si="19"/>
        <v>10782.784</v>
      </c>
      <c r="R136" s="148">
        <f t="shared" si="20"/>
        <v>8302.7436799999996</v>
      </c>
      <c r="S136" s="173"/>
      <c r="T136" s="45">
        <f t="shared" si="25"/>
        <v>1.0900000000000007</v>
      </c>
      <c r="U136" s="46">
        <f t="shared" si="21"/>
        <v>8421.9121723649932</v>
      </c>
      <c r="V136" s="164">
        <f t="shared" si="22"/>
        <v>8302.7436799999996</v>
      </c>
      <c r="W136" s="47">
        <f t="shared" si="23"/>
        <v>0.98585018580981831</v>
      </c>
      <c r="X136" s="167"/>
      <c r="Y136" s="48"/>
      <c r="AC136" s="64">
        <v>16</v>
      </c>
      <c r="AD136" s="64">
        <v>0.75</v>
      </c>
      <c r="AE136" s="64">
        <f>AD136*E$8</f>
        <v>1.7159999999999997</v>
      </c>
      <c r="AF136" s="165">
        <f t="shared" si="27"/>
        <v>2.5274078042854149</v>
      </c>
      <c r="AG136" s="166">
        <f t="shared" si="26"/>
        <v>16.80316466715832</v>
      </c>
      <c r="AI136" s="66"/>
    </row>
    <row r="137" spans="1:35" ht="16.5" thickTop="1" thickBot="1" x14ac:dyDescent="0.3">
      <c r="A137" s="51"/>
      <c r="B137" s="51"/>
      <c r="C137">
        <f>E137-(E137*5)/100</f>
        <v>9.4353634060406986</v>
      </c>
      <c r="D137" s="45">
        <v>1.1000000000000001</v>
      </c>
      <c r="E137" s="129">
        <f xml:space="preserve"> E$10*(E$8/2)^2*(ACOS(1-D137/(E$8/2)) - (1-D137/(E$8/2))*SIN(ACOS(1-D137/(E$8/2))))</f>
        <v>9.9319614800428404</v>
      </c>
      <c r="F137" s="136">
        <f>(PI()*E$12*D137^2*(1-(D137/(1.5*E$8))))</f>
        <v>1.1375085836547671</v>
      </c>
      <c r="G137" s="57">
        <f t="shared" si="13"/>
        <v>11.069470063697608</v>
      </c>
      <c r="H137" s="117">
        <f t="shared" si="14"/>
        <v>11069.470063697609</v>
      </c>
      <c r="I137" s="115">
        <f t="shared" si="15"/>
        <v>8523.4919490471584</v>
      </c>
      <c r="J137" s="118">
        <f t="shared" si="16"/>
        <v>11.109160299999999</v>
      </c>
      <c r="K137" s="102">
        <f t="shared" si="17"/>
        <v>11109.1603</v>
      </c>
      <c r="L137" s="103">
        <f t="shared" si="18"/>
        <v>8554.0534310000003</v>
      </c>
      <c r="N137" s="167"/>
      <c r="O137" s="45">
        <v>1.1000000000000001</v>
      </c>
      <c r="P137" s="153">
        <f t="shared" si="24"/>
        <v>10.910200000000001</v>
      </c>
      <c r="Q137" s="148">
        <f t="shared" si="19"/>
        <v>10910.2</v>
      </c>
      <c r="R137" s="148">
        <f t="shared" si="20"/>
        <v>8400.8540000000012</v>
      </c>
      <c r="S137" s="173"/>
      <c r="T137" s="45">
        <f t="shared" si="25"/>
        <v>1.1000000000000008</v>
      </c>
      <c r="U137" s="46">
        <f t="shared" si="21"/>
        <v>8523.4919490471584</v>
      </c>
      <c r="V137" s="164">
        <f t="shared" si="22"/>
        <v>8400.8540000000012</v>
      </c>
      <c r="W137" s="47">
        <f t="shared" si="23"/>
        <v>0.98561177158607316</v>
      </c>
      <c r="X137" s="167"/>
      <c r="Y137" s="48"/>
      <c r="AC137" s="64">
        <v>17</v>
      </c>
      <c r="AD137" s="64">
        <v>0.8</v>
      </c>
      <c r="AE137" s="64">
        <f>AD137*E$8</f>
        <v>1.8304</v>
      </c>
      <c r="AF137" s="165">
        <f t="shared" si="27"/>
        <v>2.6942974355881808</v>
      </c>
      <c r="AG137" s="166">
        <f t="shared" si="26"/>
        <v>17.912710167202619</v>
      </c>
      <c r="AI137" s="66"/>
    </row>
    <row r="138" spans="1:35" ht="16.5" thickTop="1" thickBot="1" x14ac:dyDescent="0.3">
      <c r="A138" s="51"/>
      <c r="B138" s="51"/>
      <c r="C138">
        <f>E138-(E138*5)/100</f>
        <v>9.5457177513645313</v>
      </c>
      <c r="D138" s="45">
        <v>1.1100000000000001</v>
      </c>
      <c r="E138" s="129">
        <f xml:space="preserve"> E$10*(E$8/2)^2*(ACOS(1-D138/(E$8/2)) - (1-D138/(E$8/2))*SIN(ACOS(1-D138/(E$8/2))))</f>
        <v>10.04812394880477</v>
      </c>
      <c r="F138" s="136">
        <f>(PI()*E$12*D138^2*(1-(D138/(1.5*E$8))))</f>
        <v>1.1533176519245891</v>
      </c>
      <c r="G138" s="57">
        <f t="shared" si="13"/>
        <v>11.201441600729359</v>
      </c>
      <c r="H138" s="117">
        <f t="shared" si="14"/>
        <v>11201.441600729358</v>
      </c>
      <c r="I138" s="115">
        <f t="shared" si="15"/>
        <v>8625.1100325616062</v>
      </c>
      <c r="J138" s="118">
        <f t="shared" si="16"/>
        <v>11.243309078300001</v>
      </c>
      <c r="K138" s="102">
        <f t="shared" si="17"/>
        <v>11243.309078300001</v>
      </c>
      <c r="L138" s="103">
        <f t="shared" si="18"/>
        <v>8657.3479902910003</v>
      </c>
      <c r="N138" s="167"/>
      <c r="O138" s="45">
        <v>1.1100000000000001</v>
      </c>
      <c r="P138" s="153">
        <f t="shared" si="24"/>
        <v>11.037660000000002</v>
      </c>
      <c r="Q138" s="148">
        <f t="shared" si="19"/>
        <v>11037.660000000002</v>
      </c>
      <c r="R138" s="148">
        <f t="shared" si="20"/>
        <v>8498.9982000000018</v>
      </c>
      <c r="S138" s="173"/>
      <c r="T138" s="45">
        <f t="shared" si="25"/>
        <v>1.1100000000000008</v>
      </c>
      <c r="U138" s="46">
        <f t="shared" si="21"/>
        <v>8625.1100325616062</v>
      </c>
      <c r="V138" s="164">
        <f t="shared" si="22"/>
        <v>8498.9982000000018</v>
      </c>
      <c r="W138" s="47">
        <f t="shared" si="23"/>
        <v>0.9853785247857122</v>
      </c>
      <c r="X138" s="167"/>
      <c r="Y138" s="48"/>
      <c r="AC138" s="64">
        <v>18</v>
      </c>
      <c r="AD138" s="64">
        <v>0.85</v>
      </c>
      <c r="AE138" s="64">
        <f>AD138*E$8</f>
        <v>1.9447999999999999</v>
      </c>
      <c r="AF138" s="165">
        <f t="shared" si="27"/>
        <v>2.8460938134036491</v>
      </c>
      <c r="AG138" s="166">
        <f t="shared" si="26"/>
        <v>18.921909999531476</v>
      </c>
      <c r="AI138" s="66"/>
    </row>
    <row r="139" spans="1:35" ht="16.5" thickTop="1" thickBot="1" x14ac:dyDescent="0.3">
      <c r="A139" s="51"/>
      <c r="B139" s="51"/>
      <c r="C139">
        <f>E139-(E139*5)/100</f>
        <v>9.6561007959290599</v>
      </c>
      <c r="D139" s="45">
        <v>1.1200000000000001</v>
      </c>
      <c r="E139" s="129">
        <f xml:space="preserve"> E$10*(E$8/2)^2*(ACOS(1-D139/(E$8/2)) - (1-D139/(E$8/2))*SIN(ACOS(1-D139/(E$8/2))))</f>
        <v>10.164316627293747</v>
      </c>
      <c r="F139" s="136">
        <f>(PI()*E$12*D139^2*(1-(D139/(1.5*E$8))))</f>
        <v>1.1691349439639938</v>
      </c>
      <c r="G139" s="57">
        <f t="shared" si="13"/>
        <v>11.33345157125774</v>
      </c>
      <c r="H139" s="117">
        <f t="shared" si="14"/>
        <v>11333.451571257739</v>
      </c>
      <c r="I139" s="115">
        <f t="shared" si="15"/>
        <v>8726.7577098684596</v>
      </c>
      <c r="J139" s="118">
        <f t="shared" si="16"/>
        <v>11.377512230400001</v>
      </c>
      <c r="K139" s="102">
        <f t="shared" si="17"/>
        <v>11377.512230400001</v>
      </c>
      <c r="L139" s="103">
        <f t="shared" si="18"/>
        <v>8760.6844174080015</v>
      </c>
      <c r="N139" s="167"/>
      <c r="O139" s="45">
        <v>1.1200000000000001</v>
      </c>
      <c r="P139" s="153">
        <f t="shared" si="24"/>
        <v>11.165152000000001</v>
      </c>
      <c r="Q139" s="148">
        <f t="shared" si="19"/>
        <v>11165.152</v>
      </c>
      <c r="R139" s="148">
        <f t="shared" si="20"/>
        <v>8597.1670400000003</v>
      </c>
      <c r="S139" s="173"/>
      <c r="T139" s="45">
        <f t="shared" si="25"/>
        <v>1.1200000000000008</v>
      </c>
      <c r="U139" s="46">
        <f t="shared" si="21"/>
        <v>8726.7577098684596</v>
      </c>
      <c r="V139" s="164">
        <f t="shared" si="22"/>
        <v>8597.1670400000003</v>
      </c>
      <c r="W139" s="47">
        <f t="shared" si="23"/>
        <v>0.98515019275464533</v>
      </c>
      <c r="X139" s="167"/>
      <c r="Y139" s="48"/>
      <c r="AC139" s="64">
        <v>19</v>
      </c>
      <c r="AD139" s="64">
        <v>0.9</v>
      </c>
      <c r="AE139" s="64">
        <f>AD139*E$8</f>
        <v>2.0591999999999997</v>
      </c>
      <c r="AF139" s="165">
        <f t="shared" si="27"/>
        <v>2.9780915447965088</v>
      </c>
      <c r="AG139" s="166">
        <f t="shared" si="26"/>
        <v>19.799480929131679</v>
      </c>
      <c r="AI139" s="66"/>
    </row>
    <row r="140" spans="1:35" ht="16.5" thickTop="1" thickBot="1" x14ac:dyDescent="0.3">
      <c r="A140" s="51"/>
      <c r="B140" s="51"/>
      <c r="C140">
        <f>E140-(E140*5)/100</f>
        <v>9.7665040942893278</v>
      </c>
      <c r="D140" s="45">
        <v>1.1299999999999999</v>
      </c>
      <c r="E140" s="129">
        <f xml:space="preserve"> E$10*(E$8/2)^2*(ACOS(1-D140/(E$8/2)) - (1-D140/(E$8/2))*SIN(ACOS(1-D140/(E$8/2))))</f>
        <v>10.280530625567714</v>
      </c>
      <c r="F140" s="136">
        <f>(PI()*E$12*D140^2*(1-(D140/(1.5*E$8))))</f>
        <v>1.1849580410172209</v>
      </c>
      <c r="G140" s="57">
        <f t="shared" si="13"/>
        <v>11.465488666584935</v>
      </c>
      <c r="H140" s="117">
        <f t="shared" si="14"/>
        <v>11465.488666584935</v>
      </c>
      <c r="I140" s="115">
        <f t="shared" si="15"/>
        <v>8828.426273270401</v>
      </c>
      <c r="J140" s="118">
        <f t="shared" si="16"/>
        <v>11.5117559521</v>
      </c>
      <c r="K140" s="102">
        <f t="shared" si="17"/>
        <v>11511.7559521</v>
      </c>
      <c r="L140" s="103">
        <f t="shared" si="18"/>
        <v>8864.0520831169997</v>
      </c>
      <c r="N140" s="167"/>
      <c r="O140" s="45">
        <v>1.1299999999999999</v>
      </c>
      <c r="P140" s="153">
        <f t="shared" si="24"/>
        <v>11.292663999999998</v>
      </c>
      <c r="Q140" s="148">
        <f t="shared" si="19"/>
        <v>11292.663999999999</v>
      </c>
      <c r="R140" s="148">
        <f t="shared" si="20"/>
        <v>8695.351279999999</v>
      </c>
      <c r="S140" s="173"/>
      <c r="T140" s="45">
        <f t="shared" si="25"/>
        <v>1.1300000000000008</v>
      </c>
      <c r="U140" s="46">
        <f t="shared" si="21"/>
        <v>8828.426273270401</v>
      </c>
      <c r="V140" s="164">
        <f t="shared" si="22"/>
        <v>8695.351279999999</v>
      </c>
      <c r="W140" s="47">
        <f t="shared" si="23"/>
        <v>0.98492653286653031</v>
      </c>
      <c r="X140" s="167"/>
      <c r="Y140" s="48"/>
      <c r="AC140" s="64">
        <v>20</v>
      </c>
      <c r="AD140" s="64">
        <v>0.95</v>
      </c>
      <c r="AE140" s="64">
        <f>AD140*E$8</f>
        <v>2.1735999999999995</v>
      </c>
      <c r="AF140" s="165">
        <f t="shared" si="27"/>
        <v>3.0828667467121909</v>
      </c>
      <c r="AG140" s="166">
        <f t="shared" si="26"/>
        <v>20.496066168695634</v>
      </c>
      <c r="AI140" s="66"/>
    </row>
    <row r="141" spans="1:35" ht="16.5" thickTop="1" thickBot="1" x14ac:dyDescent="0.3">
      <c r="A141" s="51"/>
      <c r="B141" s="51"/>
      <c r="C141">
        <f>E141-(E141*5)/100</f>
        <v>9.8769192056480311</v>
      </c>
      <c r="D141" s="45">
        <v>1.1399999999999999</v>
      </c>
      <c r="E141" s="129">
        <f xml:space="preserve"> E$10*(E$8/2)^2*(ACOS(1-D141/(E$8/2)) - (1-D141/(E$8/2))*SIN(ACOS(1-D141/(E$8/2))))</f>
        <v>10.396757058576874</v>
      </c>
      <c r="F141" s="136">
        <f>(PI()*E$12*D141^2*(1-(D141/(1.5*E$8))))</f>
        <v>1.200784524328512</v>
      </c>
      <c r="G141" s="57">
        <f t="shared" si="13"/>
        <v>11.597541582905386</v>
      </c>
      <c r="H141" s="117">
        <f t="shared" si="14"/>
        <v>11597.541582905385</v>
      </c>
      <c r="I141" s="115">
        <f t="shared" si="15"/>
        <v>8930.1070188371468</v>
      </c>
      <c r="J141" s="118">
        <f t="shared" si="16"/>
        <v>11.6460264392</v>
      </c>
      <c r="K141" s="102">
        <f t="shared" si="17"/>
        <v>11646.026439199999</v>
      </c>
      <c r="L141" s="103">
        <f t="shared" si="18"/>
        <v>8967.4403581839997</v>
      </c>
      <c r="N141" s="167"/>
      <c r="O141" s="45">
        <v>1.1399999999999999</v>
      </c>
      <c r="P141" s="153">
        <f t="shared" si="24"/>
        <v>11.420184000000001</v>
      </c>
      <c r="Q141" s="148">
        <f t="shared" si="19"/>
        <v>11420.184000000001</v>
      </c>
      <c r="R141" s="148">
        <f t="shared" si="20"/>
        <v>8793.5416800000003</v>
      </c>
      <c r="S141" s="173"/>
      <c r="T141" s="45">
        <f t="shared" si="25"/>
        <v>1.1400000000000008</v>
      </c>
      <c r="U141" s="46">
        <f t="shared" si="21"/>
        <v>8930.1070188371468</v>
      </c>
      <c r="V141" s="164">
        <f t="shared" si="22"/>
        <v>8793.5416800000003</v>
      </c>
      <c r="W141" s="47">
        <f t="shared" si="23"/>
        <v>0.98470731218012553</v>
      </c>
      <c r="X141" s="167"/>
      <c r="Y141" s="48"/>
      <c r="AC141" s="64">
        <v>21</v>
      </c>
      <c r="AD141" s="64">
        <v>1</v>
      </c>
      <c r="AE141" s="64">
        <f>AD141*E$8</f>
        <v>2.2879999999999998</v>
      </c>
      <c r="AF141" s="165">
        <f t="shared" si="27"/>
        <v>3.1415926535897931</v>
      </c>
      <c r="AG141" s="166">
        <f t="shared" si="26"/>
        <v>20.886498247689531</v>
      </c>
      <c r="AI141" s="66"/>
    </row>
    <row r="142" spans="1:35" ht="16.5" thickTop="1" thickBot="1" x14ac:dyDescent="0.3">
      <c r="A142" s="51"/>
      <c r="B142" s="51"/>
      <c r="C142">
        <f>E142-(E142*5)/100</f>
        <v>9.9873376919170074</v>
      </c>
      <c r="D142" s="45">
        <v>1.1499999999999999</v>
      </c>
      <c r="E142" s="129">
        <f xml:space="preserve"> E$10*(E$8/2)^2*(ACOS(1-D142/(E$8/2)) - (1-D142/(E$8/2))*SIN(ACOS(1-D142/(E$8/2))))</f>
        <v>10.512987044123166</v>
      </c>
      <c r="F142" s="136">
        <f>(PI()*E$12*D142^2*(1-(D142/(1.5*E$8))))</f>
        <v>1.2166119751421067</v>
      </c>
      <c r="G142" s="57">
        <f t="shared" si="13"/>
        <v>11.729599019265272</v>
      </c>
      <c r="H142" s="117">
        <f t="shared" si="14"/>
        <v>11729.599019265272</v>
      </c>
      <c r="I142" s="115">
        <f t="shared" si="15"/>
        <v>9031.7912448342595</v>
      </c>
      <c r="J142" s="118">
        <f t="shared" si="16"/>
        <v>11.7803098875</v>
      </c>
      <c r="K142" s="102">
        <f t="shared" si="17"/>
        <v>11780.3098875</v>
      </c>
      <c r="L142" s="103">
        <f t="shared" si="18"/>
        <v>9070.8386133749991</v>
      </c>
      <c r="N142" s="167"/>
      <c r="O142" s="45">
        <v>1.1499999999999999</v>
      </c>
      <c r="P142" s="153">
        <f t="shared" si="24"/>
        <v>11.547700000000001</v>
      </c>
      <c r="Q142" s="148">
        <f t="shared" si="19"/>
        <v>11547.7</v>
      </c>
      <c r="R142" s="148">
        <f t="shared" si="20"/>
        <v>8891.7290000000012</v>
      </c>
      <c r="S142" s="173"/>
      <c r="T142" s="45">
        <f t="shared" si="25"/>
        <v>1.1500000000000008</v>
      </c>
      <c r="U142" s="46">
        <f t="shared" si="21"/>
        <v>9031.7912448342595</v>
      </c>
      <c r="V142" s="164">
        <f t="shared" si="22"/>
        <v>8891.7290000000012</v>
      </c>
      <c r="W142" s="47">
        <f t="shared" si="23"/>
        <v>0.98449230711412128</v>
      </c>
      <c r="X142" s="167"/>
      <c r="Y142" s="48"/>
      <c r="AI142" s="66"/>
    </row>
    <row r="143" spans="1:35" ht="16.5" thickTop="1" thickBot="1" x14ac:dyDescent="0.3">
      <c r="A143" s="51"/>
      <c r="B143" s="51"/>
      <c r="C143">
        <f>E143-(E143*5)/100</f>
        <v>10.097751115781884</v>
      </c>
      <c r="D143" s="45">
        <v>1.1599999999999999</v>
      </c>
      <c r="E143" s="129">
        <f xml:space="preserve"> E$10*(E$8/2)^2*(ACOS(1-D143/(E$8/2)) - (1-D143/(E$8/2))*SIN(ACOS(1-D143/(E$8/2))))</f>
        <v>10.629211700823037</v>
      </c>
      <c r="F143" s="136">
        <f>(PI()*E$12*D143^2*(1-(D143/(1.5*E$8))))</f>
        <v>1.232437974702246</v>
      </c>
      <c r="G143" s="57">
        <f t="shared" si="13"/>
        <v>11.861649675525282</v>
      </c>
      <c r="H143" s="117">
        <f t="shared" si="14"/>
        <v>11861.649675525281</v>
      </c>
      <c r="I143" s="115">
        <f t="shared" si="15"/>
        <v>9133.4702501544671</v>
      </c>
      <c r="J143" s="118">
        <f t="shared" si="16"/>
        <v>11.914592492799999</v>
      </c>
      <c r="K143" s="102">
        <f t="shared" si="17"/>
        <v>11914.592492799999</v>
      </c>
      <c r="L143" s="103">
        <f t="shared" si="18"/>
        <v>9174.2362194559992</v>
      </c>
      <c r="N143" s="167"/>
      <c r="O143" s="45">
        <v>1.1599999999999999</v>
      </c>
      <c r="P143" s="153">
        <f t="shared" si="24"/>
        <v>11.6752</v>
      </c>
      <c r="Q143" s="148">
        <f t="shared" si="19"/>
        <v>11675.2</v>
      </c>
      <c r="R143" s="148">
        <f t="shared" si="20"/>
        <v>8989.9040000000005</v>
      </c>
      <c r="S143" s="173"/>
      <c r="T143" s="45">
        <f t="shared" si="25"/>
        <v>1.1600000000000008</v>
      </c>
      <c r="U143" s="46">
        <f t="shared" si="21"/>
        <v>9133.4702501544671</v>
      </c>
      <c r="V143" s="164">
        <f t="shared" si="22"/>
        <v>8989.9040000000005</v>
      </c>
      <c r="W143" s="47">
        <f t="shared" si="23"/>
        <v>0.98428130313863582</v>
      </c>
      <c r="X143" s="167"/>
      <c r="Y143" s="48"/>
      <c r="AI143" s="66"/>
    </row>
    <row r="144" spans="1:35" ht="16.5" thickTop="1" thickBot="1" x14ac:dyDescent="0.3">
      <c r="A144" s="51"/>
      <c r="B144" s="51"/>
      <c r="C144">
        <f>E144-(E144*5)/100</f>
        <v>10.208151038767577</v>
      </c>
      <c r="D144" s="45">
        <v>1.17</v>
      </c>
      <c r="E144" s="129">
        <f xml:space="preserve"> E$10*(E$8/2)^2*(ACOS(1-D144/(E$8/2)) - (1-D144/(E$8/2))*SIN(ACOS(1-D144/(E$8/2))))</f>
        <v>10.745422146071133</v>
      </c>
      <c r="F144" s="136">
        <f>(PI()*E$12*D144^2*(1-(D144/(1.5*E$8))))</f>
        <v>1.2482601042531694</v>
      </c>
      <c r="G144" s="57">
        <f t="shared" si="13"/>
        <v>11.993682250324303</v>
      </c>
      <c r="H144" s="117">
        <f t="shared" si="14"/>
        <v>11993.682250324304</v>
      </c>
      <c r="I144" s="115">
        <f t="shared" si="15"/>
        <v>9235.1353327497145</v>
      </c>
      <c r="J144" s="118">
        <f t="shared" si="16"/>
        <v>12.048860450899998</v>
      </c>
      <c r="K144" s="102">
        <f t="shared" si="17"/>
        <v>12048.860450899998</v>
      </c>
      <c r="L144" s="103">
        <f t="shared" si="18"/>
        <v>9277.6225471929993</v>
      </c>
      <c r="N144" s="167"/>
      <c r="O144" s="45">
        <v>1.17</v>
      </c>
      <c r="P144" s="153">
        <f t="shared" si="24"/>
        <v>11.802671999999999</v>
      </c>
      <c r="Q144" s="148">
        <f t="shared" si="19"/>
        <v>11802.671999999999</v>
      </c>
      <c r="R144" s="148">
        <f t="shared" si="20"/>
        <v>9088.0574399999987</v>
      </c>
      <c r="S144" s="173"/>
      <c r="T144" s="45">
        <f t="shared" si="25"/>
        <v>1.1700000000000008</v>
      </c>
      <c r="U144" s="46">
        <f t="shared" si="21"/>
        <v>9235.1353327497145</v>
      </c>
      <c r="V144" s="164">
        <f t="shared" si="22"/>
        <v>9088.0574399999987</v>
      </c>
      <c r="W144" s="47">
        <f t="shared" si="23"/>
        <v>0.9840740944826063</v>
      </c>
      <c r="X144" s="167"/>
      <c r="Y144" s="48"/>
      <c r="AF144" t="s">
        <v>78</v>
      </c>
    </row>
    <row r="145" spans="1:25" ht="16.5" thickTop="1" thickBot="1" x14ac:dyDescent="0.3">
      <c r="A145" s="51"/>
      <c r="B145" s="51"/>
      <c r="C145">
        <f>E145-(E145*5)/100</f>
        <v>10.318529019302458</v>
      </c>
      <c r="D145" s="45">
        <v>1.18</v>
      </c>
      <c r="E145" s="129">
        <f xml:space="preserve"> E$10*(E$8/2)^2*(ACOS(1-D145/(E$8/2)) - (1-D145/(E$8/2))*SIN(ACOS(1-D145/(E$8/2))))</f>
        <v>10.861609494002588</v>
      </c>
      <c r="F145" s="136">
        <f>(PI()*E$12*D145^2*(1-(D145/(1.5*E$8))))</f>
        <v>1.2640759450391184</v>
      </c>
      <c r="G145" s="57">
        <f t="shared" si="13"/>
        <v>12.125685439041707</v>
      </c>
      <c r="H145" s="117">
        <f t="shared" si="14"/>
        <v>12125.685439041707</v>
      </c>
      <c r="I145" s="115">
        <f t="shared" si="15"/>
        <v>9336.7777880621143</v>
      </c>
      <c r="J145" s="118">
        <f t="shared" si="16"/>
        <v>12.1830999576</v>
      </c>
      <c r="K145" s="102">
        <f t="shared" si="17"/>
        <v>12183.099957599999</v>
      </c>
      <c r="L145" s="103">
        <f t="shared" si="18"/>
        <v>9380.9869673520006</v>
      </c>
      <c r="N145" s="167"/>
      <c r="O145" s="45">
        <v>1.18</v>
      </c>
      <c r="P145" s="153">
        <f t="shared" si="24"/>
        <v>11.930104</v>
      </c>
      <c r="Q145" s="148">
        <f t="shared" si="19"/>
        <v>11930.103999999999</v>
      </c>
      <c r="R145" s="148">
        <f t="shared" si="20"/>
        <v>9186.1800800000001</v>
      </c>
      <c r="S145" s="173"/>
      <c r="T145" s="45">
        <f t="shared" si="25"/>
        <v>1.1800000000000008</v>
      </c>
      <c r="U145" s="46">
        <f t="shared" si="21"/>
        <v>9336.7777880621143</v>
      </c>
      <c r="V145" s="164">
        <f t="shared" si="22"/>
        <v>9186.1800800000001</v>
      </c>
      <c r="W145" s="47">
        <f t="shared" si="23"/>
        <v>0.98387048385636144</v>
      </c>
      <c r="X145" s="167"/>
      <c r="Y145" s="48"/>
    </row>
    <row r="146" spans="1:25" ht="16.5" thickTop="1" thickBot="1" x14ac:dyDescent="0.3">
      <c r="A146" s="51"/>
      <c r="B146" s="51"/>
      <c r="C146">
        <f>E146-(E146*5)/100</f>
        <v>10.428876610778998</v>
      </c>
      <c r="D146" s="45">
        <v>1.19</v>
      </c>
      <c r="E146" s="129">
        <f xml:space="preserve"> E$10*(E$8/2)^2*(ACOS(1-D146/(E$8/2)) - (1-D146/(E$8/2))*SIN(ACOS(1-D146/(E$8/2))))</f>
        <v>10.977764853451577</v>
      </c>
      <c r="F146" s="136">
        <f>(PI()*E$12*D146^2*(1-(D146/(1.5*E$8))))</f>
        <v>1.2798830783043329</v>
      </c>
      <c r="G146" s="57">
        <f t="shared" si="13"/>
        <v>12.25764793175591</v>
      </c>
      <c r="H146" s="117">
        <f t="shared" si="14"/>
        <v>12257.64793175591</v>
      </c>
      <c r="I146" s="115">
        <f t="shared" si="15"/>
        <v>9438.3889074520503</v>
      </c>
      <c r="J146" s="118">
        <f t="shared" si="16"/>
        <v>12.317297208700001</v>
      </c>
      <c r="K146" s="102">
        <f t="shared" si="17"/>
        <v>12317.297208700002</v>
      </c>
      <c r="L146" s="103">
        <f t="shared" si="18"/>
        <v>9484.3188506990009</v>
      </c>
      <c r="N146" s="167"/>
      <c r="O146" s="45">
        <v>1.19</v>
      </c>
      <c r="P146" s="153">
        <f t="shared" si="24"/>
        <v>12.057484000000001</v>
      </c>
      <c r="Q146" s="148">
        <f t="shared" si="19"/>
        <v>12057.484</v>
      </c>
      <c r="R146" s="148">
        <f t="shared" si="20"/>
        <v>9284.2626799999998</v>
      </c>
      <c r="S146" s="173"/>
      <c r="T146" s="45">
        <f t="shared" si="25"/>
        <v>1.1900000000000008</v>
      </c>
      <c r="U146" s="46">
        <f t="shared" si="21"/>
        <v>9438.3889074520503</v>
      </c>
      <c r="V146" s="164">
        <f t="shared" si="22"/>
        <v>9284.2626799999998</v>
      </c>
      <c r="W146" s="47">
        <f t="shared" si="23"/>
        <v>0.98367028218869423</v>
      </c>
      <c r="X146" s="167"/>
      <c r="Y146" s="48"/>
    </row>
    <row r="147" spans="1:25" ht="16.5" thickTop="1" thickBot="1" x14ac:dyDescent="0.3">
      <c r="A147" s="51"/>
      <c r="B147" s="51"/>
      <c r="C147">
        <f>E147-(E147*5)/100</f>
        <v>10.539185359608592</v>
      </c>
      <c r="D147" s="45">
        <v>1.2</v>
      </c>
      <c r="E147" s="129">
        <f xml:space="preserve"> E$10*(E$8/2)^2*(ACOS(1-D147/(E$8/2)) - (1-D147/(E$8/2))*SIN(ACOS(1-D147/(E$8/2))))</f>
        <v>11.093879325903782</v>
      </c>
      <c r="F147" s="136">
        <f>(PI()*E$12*D147^2*(1-(D147/(1.5*E$8))))</f>
        <v>1.2956790852930531</v>
      </c>
      <c r="G147" s="57">
        <f t="shared" si="13"/>
        <v>12.389558411196834</v>
      </c>
      <c r="H147" s="117">
        <f t="shared" si="14"/>
        <v>12389.558411196835</v>
      </c>
      <c r="I147" s="115">
        <f t="shared" si="15"/>
        <v>9539.9599766215633</v>
      </c>
      <c r="J147" s="118">
        <f t="shared" si="16"/>
        <v>12.451438399999997</v>
      </c>
      <c r="K147" s="102">
        <f t="shared" si="17"/>
        <v>12451.438399999997</v>
      </c>
      <c r="L147" s="103">
        <f t="shared" si="18"/>
        <v>9587.6075679999976</v>
      </c>
      <c r="N147" s="167"/>
      <c r="O147" s="45">
        <v>1.2</v>
      </c>
      <c r="P147" s="153">
        <f t="shared" si="24"/>
        <v>12.184800000000001</v>
      </c>
      <c r="Q147" s="148">
        <f t="shared" si="19"/>
        <v>12184.800000000001</v>
      </c>
      <c r="R147" s="148">
        <f t="shared" si="20"/>
        <v>9382.2960000000003</v>
      </c>
      <c r="S147" s="173"/>
      <c r="T147" s="45">
        <f t="shared" si="25"/>
        <v>1.2000000000000008</v>
      </c>
      <c r="U147" s="46">
        <f t="shared" si="21"/>
        <v>9539.9599766215633</v>
      </c>
      <c r="V147" s="164">
        <f t="shared" si="22"/>
        <v>9382.2960000000003</v>
      </c>
      <c r="W147" s="47">
        <f t="shared" si="23"/>
        <v>0.9834733083778201</v>
      </c>
      <c r="X147" s="167"/>
      <c r="Y147" s="48"/>
    </row>
    <row r="148" spans="1:25" ht="16.5" thickTop="1" thickBot="1" x14ac:dyDescent="0.3">
      <c r="A148" s="51"/>
      <c r="B148" s="51"/>
      <c r="C148">
        <f>E148-(E148*5)/100</f>
        <v>10.649446803268383</v>
      </c>
      <c r="D148" s="45">
        <v>1.21</v>
      </c>
      <c r="E148" s="129">
        <f xml:space="preserve"> E$10*(E$8/2)^2*(ACOS(1-D148/(E$8/2)) - (1-D148/(E$8/2))*SIN(ACOS(1-D148/(E$8/2))))</f>
        <v>11.209944003440404</v>
      </c>
      <c r="F148" s="136">
        <f>(PI()*E$12*D148^2*(1-(D148/(1.5*E$8))))</f>
        <v>1.3114615472495197</v>
      </c>
      <c r="G148" s="57">
        <f t="shared" si="13"/>
        <v>12.521405550689924</v>
      </c>
      <c r="H148" s="117">
        <f t="shared" si="14"/>
        <v>12521.405550689924</v>
      </c>
      <c r="I148" s="115">
        <f t="shared" si="15"/>
        <v>9641.4822740312411</v>
      </c>
      <c r="J148" s="118">
        <f t="shared" si="16"/>
        <v>12.5855097273</v>
      </c>
      <c r="K148" s="102">
        <f t="shared" si="17"/>
        <v>12585.509727299999</v>
      </c>
      <c r="L148" s="103">
        <f t="shared" si="18"/>
        <v>9690.8424900209993</v>
      </c>
      <c r="N148" s="167"/>
      <c r="O148" s="45">
        <v>1.21</v>
      </c>
      <c r="P148" s="153">
        <f t="shared" si="24"/>
        <v>12.31204</v>
      </c>
      <c r="Q148" s="148">
        <f t="shared" si="19"/>
        <v>12312.039999999999</v>
      </c>
      <c r="R148" s="148">
        <f t="shared" si="20"/>
        <v>9480.2708000000002</v>
      </c>
      <c r="S148" s="173"/>
      <c r="T148" s="45">
        <f t="shared" si="25"/>
        <v>1.2100000000000009</v>
      </c>
      <c r="U148" s="46">
        <f t="shared" si="21"/>
        <v>9641.4822740312411</v>
      </c>
      <c r="V148" s="164">
        <f t="shared" si="22"/>
        <v>9480.2708000000002</v>
      </c>
      <c r="W148" s="47">
        <f t="shared" si="23"/>
        <v>0.98327938905561707</v>
      </c>
      <c r="X148" s="167"/>
      <c r="Y148" s="48"/>
    </row>
    <row r="149" spans="1:25" ht="16.5" thickTop="1" thickBot="1" x14ac:dyDescent="0.3">
      <c r="A149" s="51"/>
      <c r="B149" s="51"/>
      <c r="C149">
        <f>E149-(E149*5)/100</f>
        <v>10.759652468337755</v>
      </c>
      <c r="D149" s="45">
        <v>1.22</v>
      </c>
      <c r="E149" s="129">
        <f xml:space="preserve"> E$10*(E$8/2)^2*(ACOS(1-D149/(E$8/2)) - (1-D149/(E$8/2))*SIN(ACOS(1-D149/(E$8/2))))</f>
        <v>11.325949966671322</v>
      </c>
      <c r="F149" s="136">
        <f>(PI()*E$12*D149^2*(1-(D149/(1.5*E$8))))</f>
        <v>1.3272280454179728</v>
      </c>
      <c r="G149" s="57">
        <f t="shared" si="13"/>
        <v>12.653178012089295</v>
      </c>
      <c r="H149" s="117">
        <f t="shared" si="14"/>
        <v>12653.178012089294</v>
      </c>
      <c r="I149" s="115">
        <f t="shared" si="15"/>
        <v>9742.9470693087569</v>
      </c>
      <c r="J149" s="118">
        <f t="shared" si="16"/>
        <v>12.7194973864</v>
      </c>
      <c r="K149" s="102">
        <f t="shared" si="17"/>
        <v>12719.4973864</v>
      </c>
      <c r="L149" s="103">
        <f t="shared" si="18"/>
        <v>9794.0129875279999</v>
      </c>
      <c r="N149" s="167"/>
      <c r="O149" s="45">
        <v>1.22</v>
      </c>
      <c r="P149" s="153">
        <f t="shared" si="24"/>
        <v>12.439192</v>
      </c>
      <c r="Q149" s="148">
        <f t="shared" si="19"/>
        <v>12439.192000000001</v>
      </c>
      <c r="R149" s="148">
        <f t="shared" si="20"/>
        <v>9578.1778400000003</v>
      </c>
      <c r="S149" s="173"/>
      <c r="T149" s="45">
        <f t="shared" si="25"/>
        <v>1.2200000000000009</v>
      </c>
      <c r="U149" s="46">
        <f t="shared" si="21"/>
        <v>9742.9470693087569</v>
      </c>
      <c r="V149" s="164">
        <f t="shared" si="22"/>
        <v>9578.1778400000003</v>
      </c>
      <c r="W149" s="47">
        <f t="shared" si="23"/>
        <v>0.98308835836460651</v>
      </c>
      <c r="X149" s="167"/>
      <c r="Y149" s="48"/>
    </row>
    <row r="150" spans="1:25" ht="16.5" thickTop="1" thickBot="1" x14ac:dyDescent="0.3">
      <c r="A150" s="51"/>
      <c r="B150" s="51"/>
      <c r="C150">
        <f>E150-(E150*5)/100</f>
        <v>10.869793868522255</v>
      </c>
      <c r="D150" s="45">
        <v>1.23</v>
      </c>
      <c r="E150" s="129">
        <f xml:space="preserve"> E$10*(E$8/2)^2*(ACOS(1-D150/(E$8/2)) - (1-D150/(E$8/2))*SIN(ACOS(1-D150/(E$8/2))))</f>
        <v>11.441888282655006</v>
      </c>
      <c r="F150" s="136">
        <f>(PI()*E$12*D150^2*(1-(D150/(1.5*E$8))))</f>
        <v>1.3429761610426534</v>
      </c>
      <c r="G150" s="57">
        <f t="shared" si="13"/>
        <v>12.784864443697659</v>
      </c>
      <c r="H150" s="117">
        <f t="shared" si="14"/>
        <v>12784.864443697659</v>
      </c>
      <c r="I150" s="115">
        <f t="shared" si="15"/>
        <v>9844.3456216471986</v>
      </c>
      <c r="J150" s="118">
        <f t="shared" si="16"/>
        <v>12.853387573100001</v>
      </c>
      <c r="K150" s="102">
        <f t="shared" si="17"/>
        <v>12853.387573100001</v>
      </c>
      <c r="L150" s="103">
        <f t="shared" si="18"/>
        <v>9897.1084312870007</v>
      </c>
      <c r="N150" s="167"/>
      <c r="O150" s="45">
        <v>1.23</v>
      </c>
      <c r="P150" s="153">
        <f t="shared" si="24"/>
        <v>12.566244000000001</v>
      </c>
      <c r="Q150" s="148">
        <f t="shared" si="19"/>
        <v>12566.244000000001</v>
      </c>
      <c r="R150" s="148">
        <f t="shared" si="20"/>
        <v>9676.007880000001</v>
      </c>
      <c r="S150" s="173"/>
      <c r="T150" s="45">
        <f t="shared" si="25"/>
        <v>1.2300000000000009</v>
      </c>
      <c r="U150" s="46">
        <f t="shared" si="21"/>
        <v>9844.3456216471986</v>
      </c>
      <c r="V150" s="164">
        <f t="shared" si="22"/>
        <v>9676.007880000001</v>
      </c>
      <c r="W150" s="47">
        <f t="shared" si="23"/>
        <v>0.98290005774715672</v>
      </c>
      <c r="X150" s="167"/>
      <c r="Y150" s="48"/>
    </row>
    <row r="151" spans="1:25" ht="16.5" thickTop="1" thickBot="1" x14ac:dyDescent="0.3">
      <c r="A151" s="51"/>
      <c r="B151" s="51"/>
      <c r="C151">
        <f>E151-(E151*5)/100</f>
        <v>10.979862502662572</v>
      </c>
      <c r="D151" s="45">
        <v>1.24</v>
      </c>
      <c r="E151" s="129">
        <f xml:space="preserve"> E$10*(E$8/2)^2*(ACOS(1-D151/(E$8/2)) - (1-D151/(E$8/2))*SIN(ACOS(1-D151/(E$8/2))))</f>
        <v>11.557750002802708</v>
      </c>
      <c r="F151" s="136">
        <f>(PI()*E$12*D151^2*(1-(D151/(1.5*E$8))))</f>
        <v>1.3587034753678016</v>
      </c>
      <c r="G151" s="57">
        <f t="shared" si="13"/>
        <v>12.91645347817051</v>
      </c>
      <c r="H151" s="117">
        <f t="shared" si="14"/>
        <v>12916.45347817051</v>
      </c>
      <c r="I151" s="115">
        <f t="shared" si="15"/>
        <v>9945.6691781912923</v>
      </c>
      <c r="J151" s="118">
        <f t="shared" si="16"/>
        <v>12.987166483200001</v>
      </c>
      <c r="K151" s="102">
        <f t="shared" si="17"/>
        <v>12987.166483200001</v>
      </c>
      <c r="L151" s="103">
        <f t="shared" si="18"/>
        <v>10000.118192064001</v>
      </c>
      <c r="N151" s="167"/>
      <c r="O151" s="45">
        <v>1.24</v>
      </c>
      <c r="P151" s="153">
        <f t="shared" si="24"/>
        <v>12.693184000000002</v>
      </c>
      <c r="Q151" s="148">
        <f t="shared" si="19"/>
        <v>12693.184000000003</v>
      </c>
      <c r="R151" s="148">
        <f t="shared" si="20"/>
        <v>9773.751680000003</v>
      </c>
      <c r="S151" s="173"/>
      <c r="T151" s="45">
        <f t="shared" si="25"/>
        <v>1.2400000000000009</v>
      </c>
      <c r="U151" s="46">
        <f t="shared" si="21"/>
        <v>9945.6691781912923</v>
      </c>
      <c r="V151" s="164">
        <f t="shared" si="22"/>
        <v>9773.751680000003</v>
      </c>
      <c r="W151" s="47">
        <f t="shared" si="23"/>
        <v>0.98271433574643052</v>
      </c>
      <c r="X151" s="167"/>
      <c r="Y151" s="48"/>
    </row>
    <row r="152" spans="1:25" ht="16.5" thickTop="1" thickBot="1" x14ac:dyDescent="0.3">
      <c r="A152" s="51"/>
      <c r="B152" s="51"/>
      <c r="C152">
        <f>E152-(E152*5)/100</f>
        <v>11.089849852726227</v>
      </c>
      <c r="D152" s="45">
        <v>1.25</v>
      </c>
      <c r="E152" s="129">
        <f xml:space="preserve"> E$10*(E$8/2)^2*(ACOS(1-D152/(E$8/2)) - (1-D152/(E$8/2))*SIN(ACOS(1-D152/(E$8/2))))</f>
        <v>11.67352616076445</v>
      </c>
      <c r="F152" s="136">
        <f>(PI()*E$12*D152^2*(1-(D152/(1.5*E$8))))</f>
        <v>1.3744075696376579</v>
      </c>
      <c r="G152" s="57">
        <f t="shared" si="13"/>
        <v>13.047933730402107</v>
      </c>
      <c r="H152" s="117">
        <f t="shared" si="14"/>
        <v>13047.933730402106</v>
      </c>
      <c r="I152" s="115">
        <f t="shared" si="15"/>
        <v>10046.908972409623</v>
      </c>
      <c r="J152" s="118">
        <f t="shared" si="16"/>
        <v>13.120820312500001</v>
      </c>
      <c r="K152" s="102">
        <f t="shared" si="17"/>
        <v>13120.820312500002</v>
      </c>
      <c r="L152" s="103">
        <f t="shared" si="18"/>
        <v>10103.031640625002</v>
      </c>
      <c r="N152" s="167"/>
      <c r="O152" s="45">
        <v>1.25</v>
      </c>
      <c r="P152" s="153">
        <f t="shared" si="24"/>
        <v>12.82</v>
      </c>
      <c r="Q152" s="148">
        <f t="shared" si="19"/>
        <v>12820</v>
      </c>
      <c r="R152" s="148">
        <f t="shared" si="20"/>
        <v>9871.4</v>
      </c>
      <c r="S152" s="173"/>
      <c r="T152" s="45">
        <f t="shared" si="25"/>
        <v>1.2500000000000009</v>
      </c>
      <c r="U152" s="46">
        <f t="shared" si="21"/>
        <v>10046.908972409623</v>
      </c>
      <c r="V152" s="164">
        <f t="shared" si="22"/>
        <v>9871.4</v>
      </c>
      <c r="W152" s="47">
        <f t="shared" si="23"/>
        <v>0.98253104781862777</v>
      </c>
      <c r="X152" s="167"/>
      <c r="Y152" s="48"/>
    </row>
    <row r="153" spans="1:25" ht="16.5" thickTop="1" thickBot="1" x14ac:dyDescent="0.3">
      <c r="A153" s="51"/>
      <c r="B153" s="51"/>
      <c r="C153">
        <f>E153-(E153*5)/100</f>
        <v>11.199747381779542</v>
      </c>
      <c r="D153" s="45">
        <v>1.26</v>
      </c>
      <c r="E153" s="129">
        <f xml:space="preserve"> E$10*(E$8/2)^2*(ACOS(1-D153/(E$8/2)) - (1-D153/(E$8/2))*SIN(ACOS(1-D153/(E$8/2))))</f>
        <v>11.789207770294254</v>
      </c>
      <c r="F153" s="136">
        <f>(PI()*E$12*D153^2*(1-(D153/(1.5*E$8))))</f>
        <v>1.3900860250964622</v>
      </c>
      <c r="G153" s="57">
        <f t="shared" si="13"/>
        <v>13.179293795390716</v>
      </c>
      <c r="H153" s="117">
        <f t="shared" si="14"/>
        <v>13179.293795390717</v>
      </c>
      <c r="I153" s="115">
        <f t="shared" si="15"/>
        <v>10148.056222450852</v>
      </c>
      <c r="J153" s="118">
        <f t="shared" si="16"/>
        <v>13.254335256800001</v>
      </c>
      <c r="K153" s="102">
        <f t="shared" si="17"/>
        <v>13254.335256800001</v>
      </c>
      <c r="L153" s="103">
        <f t="shared" si="18"/>
        <v>10205.838147736002</v>
      </c>
      <c r="N153" s="167"/>
      <c r="O153" s="45">
        <v>1.26</v>
      </c>
      <c r="P153" s="153">
        <f t="shared" si="24"/>
        <v>12.946680000000001</v>
      </c>
      <c r="Q153" s="148">
        <f t="shared" si="19"/>
        <v>12946.68</v>
      </c>
      <c r="R153" s="148">
        <f t="shared" si="20"/>
        <v>9968.9436000000005</v>
      </c>
      <c r="S153" s="173"/>
      <c r="T153" s="45">
        <f t="shared" si="25"/>
        <v>1.2600000000000009</v>
      </c>
      <c r="U153" s="46">
        <f t="shared" si="21"/>
        <v>10148.056222450852</v>
      </c>
      <c r="V153" s="164">
        <f t="shared" si="22"/>
        <v>9968.9436000000005</v>
      </c>
      <c r="W153" s="47">
        <f t="shared" si="23"/>
        <v>0.98235005615611437</v>
      </c>
      <c r="X153" s="167"/>
      <c r="Y153" s="48"/>
    </row>
    <row r="154" spans="1:25" ht="16.5" thickTop="1" thickBot="1" x14ac:dyDescent="0.3">
      <c r="A154" s="51"/>
      <c r="B154" s="51"/>
      <c r="C154">
        <f>E154-(E154*5)/100</f>
        <v>11.309546531937418</v>
      </c>
      <c r="D154" s="45">
        <v>1.27</v>
      </c>
      <c r="E154" s="129">
        <f xml:space="preserve"> E$10*(E$8/2)^2*(ACOS(1-D154/(E$8/2)) - (1-D154/(E$8/2))*SIN(ACOS(1-D154/(E$8/2))))</f>
        <v>11.904785823092018</v>
      </c>
      <c r="F154" s="136">
        <f>(PI()*E$12*D154^2*(1-(D154/(1.5*E$8))))</f>
        <v>1.4057364229884555</v>
      </c>
      <c r="G154" s="57">
        <f t="shared" si="13"/>
        <v>13.310522246080474</v>
      </c>
      <c r="H154" s="117">
        <f t="shared" si="14"/>
        <v>13310.522246080474</v>
      </c>
      <c r="I154" s="115">
        <f t="shared" si="15"/>
        <v>10249.102129481966</v>
      </c>
      <c r="J154" s="118">
        <f t="shared" si="16"/>
        <v>13.387697511900001</v>
      </c>
      <c r="K154" s="102">
        <f t="shared" si="17"/>
        <v>13387.697511900002</v>
      </c>
      <c r="L154" s="103">
        <f t="shared" si="18"/>
        <v>10308.527084163001</v>
      </c>
      <c r="N154" s="167"/>
      <c r="O154" s="45">
        <v>1.27</v>
      </c>
      <c r="P154" s="153">
        <f t="shared" si="24"/>
        <v>13.073212000000002</v>
      </c>
      <c r="Q154" s="148">
        <f t="shared" si="19"/>
        <v>13073.212000000001</v>
      </c>
      <c r="R154" s="148">
        <f t="shared" si="20"/>
        <v>10066.373240000001</v>
      </c>
      <c r="S154" s="173"/>
      <c r="T154" s="45">
        <f t="shared" si="25"/>
        <v>1.2700000000000009</v>
      </c>
      <c r="U154" s="46">
        <f t="shared" si="21"/>
        <v>10249.102129481966</v>
      </c>
      <c r="V154" s="164">
        <f t="shared" si="22"/>
        <v>10066.373240000001</v>
      </c>
      <c r="W154" s="47">
        <f t="shared" si="23"/>
        <v>0.98217122952103897</v>
      </c>
      <c r="X154" s="167"/>
      <c r="Y154" s="48"/>
    </row>
    <row r="155" spans="1:25" ht="16.5" thickTop="1" thickBot="1" x14ac:dyDescent="0.3">
      <c r="A155" s="51"/>
      <c r="B155" s="51"/>
      <c r="C155">
        <f>E155-(E155*5)/100</f>
        <v>11.419238722288393</v>
      </c>
      <c r="D155" s="45">
        <v>1.28</v>
      </c>
      <c r="E155" s="129">
        <f xml:space="preserve"> E$10*(E$8/2)^2*(ACOS(1-D155/(E$8/2)) - (1-D155/(E$8/2))*SIN(ACOS(1-D155/(E$8/2))))</f>
        <v>12.020251286619361</v>
      </c>
      <c r="F155" s="136">
        <f>(PI()*E$12*D155^2*(1-(D155/(1.5*E$8))))</f>
        <v>1.4213563445578783</v>
      </c>
      <c r="G155" s="57">
        <f t="shared" si="13"/>
        <v>13.44160763117724</v>
      </c>
      <c r="H155" s="117">
        <f t="shared" si="14"/>
        <v>13441.607631177239</v>
      </c>
      <c r="I155" s="115">
        <f t="shared" si="15"/>
        <v>10350.037876006474</v>
      </c>
      <c r="J155" s="118">
        <f t="shared" si="16"/>
        <v>13.520893273599999</v>
      </c>
      <c r="K155" s="102">
        <f t="shared" si="17"/>
        <v>13520.893273599999</v>
      </c>
      <c r="L155" s="103">
        <f t="shared" si="18"/>
        <v>10411.087820671999</v>
      </c>
      <c r="N155" s="167"/>
      <c r="O155" s="45">
        <v>1.28</v>
      </c>
      <c r="P155" s="153">
        <f t="shared" si="24"/>
        <v>13.199584000000002</v>
      </c>
      <c r="Q155" s="148">
        <f t="shared" si="19"/>
        <v>13199.584000000001</v>
      </c>
      <c r="R155" s="148">
        <f t="shared" si="20"/>
        <v>10163.679680000001</v>
      </c>
      <c r="S155" s="173"/>
      <c r="T155" s="45">
        <f t="shared" si="25"/>
        <v>1.2800000000000009</v>
      </c>
      <c r="U155" s="46">
        <f t="shared" si="21"/>
        <v>10350.037876006474</v>
      </c>
      <c r="V155" s="164">
        <f t="shared" si="22"/>
        <v>10163.679680000001</v>
      </c>
      <c r="W155" s="47">
        <f t="shared" si="23"/>
        <v>0.98199444308909345</v>
      </c>
      <c r="X155" s="167"/>
      <c r="Y155" s="48"/>
    </row>
    <row r="156" spans="1:25" ht="16.5" thickTop="1" thickBot="1" x14ac:dyDescent="0.3">
      <c r="A156" s="51"/>
      <c r="B156" s="51"/>
      <c r="C156">
        <f>E156-(E156*5)/100</f>
        <v>11.528815346792381</v>
      </c>
      <c r="D156" s="45">
        <v>1.29</v>
      </c>
      <c r="E156" s="129">
        <f xml:space="preserve"> E$10*(E$8/2)^2*(ACOS(1-D156/(E$8/2)) - (1-D156/(E$8/2))*SIN(ACOS(1-D156/(E$8/2))))</f>
        <v>12.135595101886718</v>
      </c>
      <c r="F156" s="136">
        <f>(PI()*E$12*D156^2*(1-(D156/(1.5*E$8))))</f>
        <v>1.4369433710489705</v>
      </c>
      <c r="G156" s="57">
        <f t="shared" ref="G156:G219" si="28">F156+E156</f>
        <v>13.572538472935689</v>
      </c>
      <c r="H156" s="117">
        <f t="shared" ref="H156:H219" si="29">G156*1000</f>
        <v>13572.538472935688</v>
      </c>
      <c r="I156" s="115">
        <f t="shared" ref="I156:I219" si="30">H156*$D$17</f>
        <v>10450.85462416048</v>
      </c>
      <c r="J156" s="118">
        <f t="shared" ref="J156:J219" si="31">-2.3007*(D156)^3+7.9332*(D156)^2+4.3102*(D156)-0.169</f>
        <v>13.6539087377</v>
      </c>
      <c r="K156" s="102">
        <f t="shared" ref="K156:K219" si="32">J156*1000</f>
        <v>13653.9087377</v>
      </c>
      <c r="L156" s="103">
        <f t="shared" ref="L156:L219" si="33">K156*$D$17</f>
        <v>10513.509728028999</v>
      </c>
      <c r="N156" s="167"/>
      <c r="O156" s="45">
        <v>1.29</v>
      </c>
      <c r="P156" s="153">
        <f t="shared" si="24"/>
        <v>13.325784000000002</v>
      </c>
      <c r="Q156" s="148">
        <f t="shared" ref="Q156:Q219" si="34">P156*1000</f>
        <v>13325.784000000001</v>
      </c>
      <c r="R156" s="148">
        <f t="shared" ref="R156:R219" si="35">Q156*$D$17</f>
        <v>10260.853680000002</v>
      </c>
      <c r="S156" s="173"/>
      <c r="T156" s="45">
        <f t="shared" si="25"/>
        <v>1.2900000000000009</v>
      </c>
      <c r="U156" s="46">
        <f t="shared" ref="U156:U219" si="36">I156</f>
        <v>10450.85462416048</v>
      </c>
      <c r="V156" s="164">
        <f t="shared" ref="V156:V219" si="37">R156</f>
        <v>10260.853680000002</v>
      </c>
      <c r="W156" s="47">
        <f t="shared" ref="W156:W219" si="38">V156/U156</f>
        <v>0.98181957830307676</v>
      </c>
      <c r="X156" s="167"/>
      <c r="Y156" s="48"/>
    </row>
    <row r="157" spans="1:25" ht="16.5" thickTop="1" thickBot="1" x14ac:dyDescent="0.3">
      <c r="A157" s="51"/>
      <c r="B157" s="51"/>
      <c r="C157">
        <f>E157-(E157*5)/100</f>
        <v>11.638267772148387</v>
      </c>
      <c r="D157" s="45">
        <v>1.3</v>
      </c>
      <c r="E157" s="129">
        <f xml:space="preserve"> E$10*(E$8/2)^2*(ACOS(1-D157/(E$8/2)) - (1-D157/(E$8/2))*SIN(ACOS(1-D157/(E$8/2))))</f>
        <v>12.250808181208829</v>
      </c>
      <c r="F157" s="136">
        <f>(PI()*E$12*D157^2*(1-(D157/(1.5*E$8))))</f>
        <v>1.4524950837059731</v>
      </c>
      <c r="G157" s="57">
        <f t="shared" si="28"/>
        <v>13.703303264914801</v>
      </c>
      <c r="H157" s="117">
        <f t="shared" si="29"/>
        <v>13703.303264914801</v>
      </c>
      <c r="I157" s="115">
        <f t="shared" si="30"/>
        <v>10551.543513984398</v>
      </c>
      <c r="J157" s="118">
        <f t="shared" si="31"/>
        <v>13.7867301</v>
      </c>
      <c r="K157" s="102">
        <f t="shared" si="32"/>
        <v>13786.730100000001</v>
      </c>
      <c r="L157" s="103">
        <f t="shared" si="33"/>
        <v>10615.782177000001</v>
      </c>
      <c r="N157" s="167"/>
      <c r="O157" s="45">
        <v>1.3</v>
      </c>
      <c r="P157" s="153">
        <f t="shared" ref="P157:P220" si="39">-2*(O157)^3+6.82*(O157)^2+5*(O157)-0.18</f>
        <v>13.451800000000002</v>
      </c>
      <c r="Q157" s="148">
        <f t="shared" si="34"/>
        <v>13451.800000000003</v>
      </c>
      <c r="R157" s="148">
        <f t="shared" si="35"/>
        <v>10357.886000000002</v>
      </c>
      <c r="S157" s="173"/>
      <c r="T157" s="45">
        <f t="shared" ref="T157:T220" si="40">T156+0.01</f>
        <v>1.3000000000000009</v>
      </c>
      <c r="U157" s="46">
        <f t="shared" si="36"/>
        <v>10551.543513984398</v>
      </c>
      <c r="V157" s="164">
        <f t="shared" si="37"/>
        <v>10357.886000000002</v>
      </c>
      <c r="W157" s="47">
        <f t="shared" si="38"/>
        <v>0.98164652273596431</v>
      </c>
      <c r="X157" s="167"/>
      <c r="Y157" s="48"/>
    </row>
    <row r="158" spans="1:25" ht="16.5" thickTop="1" thickBot="1" x14ac:dyDescent="0.3">
      <c r="A158" s="51"/>
      <c r="B158" s="51"/>
      <c r="C158">
        <f>E158-(E158*5)/100</f>
        <v>11.747587335629468</v>
      </c>
      <c r="D158" s="45">
        <v>1.31</v>
      </c>
      <c r="E158" s="129">
        <f xml:space="preserve"> E$10*(E$8/2)^2*(ACOS(1-D158/(E$8/2)) - (1-D158/(E$8/2))*SIN(ACOS(1-D158/(E$8/2))))</f>
        <v>12.365881405925757</v>
      </c>
      <c r="F158" s="136">
        <f>(PI()*E$12*D158^2*(1-(D158/(1.5*E$8))))</f>
        <v>1.4680090637731262</v>
      </c>
      <c r="G158" s="57">
        <f t="shared" si="28"/>
        <v>13.833890469698883</v>
      </c>
      <c r="H158" s="117">
        <f t="shared" si="29"/>
        <v>13833.890469698883</v>
      </c>
      <c r="I158" s="115">
        <f t="shared" si="30"/>
        <v>10652.09566166814</v>
      </c>
      <c r="J158" s="118">
        <f t="shared" si="31"/>
        <v>13.919343556299999</v>
      </c>
      <c r="K158" s="102">
        <f t="shared" si="32"/>
        <v>13919.3435563</v>
      </c>
      <c r="L158" s="103">
        <f t="shared" si="33"/>
        <v>10717.894538351</v>
      </c>
      <c r="N158" s="167"/>
      <c r="O158" s="45">
        <v>1.31</v>
      </c>
      <c r="P158" s="153">
        <f t="shared" si="39"/>
        <v>13.577620000000001</v>
      </c>
      <c r="Q158" s="148">
        <f t="shared" si="34"/>
        <v>13577.62</v>
      </c>
      <c r="R158" s="148">
        <f t="shared" si="35"/>
        <v>10454.767400000001</v>
      </c>
      <c r="S158" s="173"/>
      <c r="T158" s="45">
        <f t="shared" si="40"/>
        <v>1.3100000000000009</v>
      </c>
      <c r="U158" s="46">
        <f t="shared" si="36"/>
        <v>10652.09566166814</v>
      </c>
      <c r="V158" s="164">
        <f t="shared" si="37"/>
        <v>10454.767400000001</v>
      </c>
      <c r="W158" s="47">
        <f t="shared" si="38"/>
        <v>0.98147516996319983</v>
      </c>
      <c r="X158" s="167"/>
      <c r="Y158" s="48"/>
    </row>
    <row r="159" spans="1:25" ht="16.5" thickTop="1" thickBot="1" x14ac:dyDescent="0.3">
      <c r="A159" s="51"/>
      <c r="B159" s="51"/>
      <c r="C159">
        <f>E159-(E159*5)/100</f>
        <v>11.856765342882074</v>
      </c>
      <c r="D159" s="45">
        <v>1.32</v>
      </c>
      <c r="E159" s="129">
        <f xml:space="preserve"> E$10*(E$8/2)^2*(ACOS(1-D159/(E$8/2)) - (1-D159/(E$8/2))*SIN(ACOS(1-D159/(E$8/2))))</f>
        <v>12.480805624086393</v>
      </c>
      <c r="F159" s="136">
        <f>(PI()*E$12*D159^2*(1-(D159/(1.5*E$8))))</f>
        <v>1.4834828924946699</v>
      </c>
      <c r="G159" s="57">
        <f t="shared" si="28"/>
        <v>13.964288516581064</v>
      </c>
      <c r="H159" s="117">
        <f t="shared" si="29"/>
        <v>13964.288516581064</v>
      </c>
      <c r="I159" s="115">
        <f t="shared" si="30"/>
        <v>10752.50215776742</v>
      </c>
      <c r="J159" s="118">
        <f t="shared" si="31"/>
        <v>14.051735302400001</v>
      </c>
      <c r="K159" s="102">
        <f t="shared" si="32"/>
        <v>14051.7353024</v>
      </c>
      <c r="L159" s="103">
        <f t="shared" si="33"/>
        <v>10819.836182848001</v>
      </c>
      <c r="N159" s="167"/>
      <c r="O159" s="45">
        <v>1.32</v>
      </c>
      <c r="P159" s="153">
        <f t="shared" si="39"/>
        <v>13.703232000000002</v>
      </c>
      <c r="Q159" s="148">
        <f t="shared" si="34"/>
        <v>13703.232000000002</v>
      </c>
      <c r="R159" s="148">
        <f t="shared" si="35"/>
        <v>10551.488640000001</v>
      </c>
      <c r="S159" s="173"/>
      <c r="T159" s="45">
        <f t="shared" si="40"/>
        <v>1.320000000000001</v>
      </c>
      <c r="U159" s="46">
        <f t="shared" si="36"/>
        <v>10752.50215776742</v>
      </c>
      <c r="V159" s="164">
        <f t="shared" si="37"/>
        <v>10551.488640000001</v>
      </c>
      <c r="W159" s="47">
        <f t="shared" si="38"/>
        <v>0.98130541944395611</v>
      </c>
      <c r="X159" s="167"/>
      <c r="Y159" s="48"/>
    </row>
    <row r="160" spans="1:25" ht="16.5" thickTop="1" thickBot="1" x14ac:dyDescent="0.3">
      <c r="A160" s="51"/>
      <c r="B160" s="51"/>
      <c r="C160">
        <f>E160-(E160*5)/100</f>
        <v>11.965793065686761</v>
      </c>
      <c r="D160" s="45">
        <v>1.33</v>
      </c>
      <c r="E160" s="129">
        <f xml:space="preserve"> E$10*(E$8/2)^2*(ACOS(1-D160/(E$8/2)) - (1-D160/(E$8/2))*SIN(ACOS(1-D160/(E$8/2))))</f>
        <v>12.595571648091328</v>
      </c>
      <c r="F160" s="136">
        <f>(PI()*E$12*D160^2*(1-(D160/(1.5*E$8))))</f>
        <v>1.4989141511148449</v>
      </c>
      <c r="G160" s="57">
        <f t="shared" si="28"/>
        <v>14.094485799206172</v>
      </c>
      <c r="H160" s="117">
        <f t="shared" si="29"/>
        <v>14094.485799206172</v>
      </c>
      <c r="I160" s="115">
        <f t="shared" si="30"/>
        <v>10852.754065388752</v>
      </c>
      <c r="J160" s="118">
        <f t="shared" si="31"/>
        <v>14.183891534100001</v>
      </c>
      <c r="K160" s="102">
        <f t="shared" si="32"/>
        <v>14183.891534100001</v>
      </c>
      <c r="L160" s="103">
        <f t="shared" si="33"/>
        <v>10921.596481257002</v>
      </c>
      <c r="N160" s="167"/>
      <c r="O160" s="45">
        <v>1.33</v>
      </c>
      <c r="P160" s="153">
        <f t="shared" si="39"/>
        <v>13.828624000000001</v>
      </c>
      <c r="Q160" s="148">
        <f t="shared" si="34"/>
        <v>13828.624000000002</v>
      </c>
      <c r="R160" s="148">
        <f t="shared" si="35"/>
        <v>10648.040480000001</v>
      </c>
      <c r="S160" s="173"/>
      <c r="T160" s="45">
        <f t="shared" si="40"/>
        <v>1.330000000000001</v>
      </c>
      <c r="U160" s="46">
        <f t="shared" si="36"/>
        <v>10852.754065388752</v>
      </c>
      <c r="V160" s="164">
        <f t="shared" si="37"/>
        <v>10648.040480000001</v>
      </c>
      <c r="W160" s="47">
        <f t="shared" si="38"/>
        <v>0.9811371764111364</v>
      </c>
      <c r="X160" s="167"/>
      <c r="Y160" s="48"/>
    </row>
    <row r="161" spans="1:25" ht="16.5" thickTop="1" thickBot="1" x14ac:dyDescent="0.3">
      <c r="A161" s="51"/>
      <c r="B161" s="51"/>
      <c r="C161">
        <f>E161-(E161*5)/100</f>
        <v>12.074661739677298</v>
      </c>
      <c r="D161" s="45">
        <v>1.34</v>
      </c>
      <c r="E161" s="129">
        <f xml:space="preserve"> E$10*(E$8/2)^2*(ACOS(1-D161/(E$8/2)) - (1-D161/(E$8/2))*SIN(ACOS(1-D161/(E$8/2))))</f>
        <v>12.710170252291892</v>
      </c>
      <c r="F161" s="136">
        <f>(PI()*E$12*D161^2*(1-(D161/(1.5*E$8))))</f>
        <v>1.5143004208778921</v>
      </c>
      <c r="G161" s="57">
        <f t="shared" si="28"/>
        <v>14.224470673169783</v>
      </c>
      <c r="H161" s="117">
        <f t="shared" si="29"/>
        <v>14224.470673169782</v>
      </c>
      <c r="I161" s="115">
        <f t="shared" si="30"/>
        <v>10952.842418340733</v>
      </c>
      <c r="J161" s="118">
        <f t="shared" si="31"/>
        <v>14.315798447200002</v>
      </c>
      <c r="K161" s="102">
        <f t="shared" si="32"/>
        <v>14315.798447200003</v>
      </c>
      <c r="L161" s="103">
        <f t="shared" si="33"/>
        <v>11023.164804344002</v>
      </c>
      <c r="N161" s="167"/>
      <c r="O161" s="45">
        <v>1.34</v>
      </c>
      <c r="P161" s="153">
        <f t="shared" si="39"/>
        <v>13.953784000000002</v>
      </c>
      <c r="Q161" s="148">
        <f t="shared" si="34"/>
        <v>13953.784000000003</v>
      </c>
      <c r="R161" s="148">
        <f t="shared" si="35"/>
        <v>10744.413680000003</v>
      </c>
      <c r="S161" s="173"/>
      <c r="T161" s="45">
        <f t="shared" si="40"/>
        <v>1.340000000000001</v>
      </c>
      <c r="U161" s="46">
        <f t="shared" si="36"/>
        <v>10952.842418340733</v>
      </c>
      <c r="V161" s="164">
        <f t="shared" si="37"/>
        <v>10744.413680000003</v>
      </c>
      <c r="W161" s="47">
        <f t="shared" si="38"/>
        <v>0.98097035176990111</v>
      </c>
      <c r="X161" s="167"/>
      <c r="Y161" s="48"/>
    </row>
    <row r="162" spans="1:25" ht="16.5" thickTop="1" thickBot="1" x14ac:dyDescent="0.3">
      <c r="A162" s="51"/>
      <c r="B162" s="51"/>
      <c r="C162">
        <f>E162-(E162*5)/100</f>
        <v>12.183362562014866</v>
      </c>
      <c r="D162" s="45">
        <v>1.35</v>
      </c>
      <c r="E162" s="129">
        <f xml:space="preserve"> E$10*(E$8/2)^2*(ACOS(1-D162/(E$8/2)) - (1-D162/(E$8/2))*SIN(ACOS(1-D162/(E$8/2))))</f>
        <v>12.824592170541964</v>
      </c>
      <c r="F162" s="136">
        <f>(PI()*E$12*D162^2*(1-(D162/(1.5*E$8))))</f>
        <v>1.5296392830280512</v>
      </c>
      <c r="G162" s="57">
        <f t="shared" si="28"/>
        <v>14.354231453570016</v>
      </c>
      <c r="H162" s="117">
        <f t="shared" si="29"/>
        <v>14354.231453570015</v>
      </c>
      <c r="I162" s="115">
        <f t="shared" si="30"/>
        <v>11052.758219248912</v>
      </c>
      <c r="J162" s="118">
        <f t="shared" si="31"/>
        <v>14.447442237500001</v>
      </c>
      <c r="K162" s="102">
        <f t="shared" si="32"/>
        <v>14447.442237500001</v>
      </c>
      <c r="L162" s="103">
        <f t="shared" si="33"/>
        <v>11124.530522875002</v>
      </c>
      <c r="N162" s="167"/>
      <c r="O162" s="45">
        <v>1.35</v>
      </c>
      <c r="P162" s="153">
        <f t="shared" si="39"/>
        <v>14.078700000000001</v>
      </c>
      <c r="Q162" s="148">
        <f t="shared" si="34"/>
        <v>14078.7</v>
      </c>
      <c r="R162" s="148">
        <f t="shared" si="35"/>
        <v>10840.599</v>
      </c>
      <c r="S162" s="173"/>
      <c r="T162" s="45">
        <f t="shared" si="40"/>
        <v>1.350000000000001</v>
      </c>
      <c r="U162" s="46">
        <f t="shared" si="36"/>
        <v>11052.758219248912</v>
      </c>
      <c r="V162" s="164">
        <f t="shared" si="37"/>
        <v>10840.599</v>
      </c>
      <c r="W162" s="47">
        <f t="shared" si="38"/>
        <v>0.98080486200454231</v>
      </c>
      <c r="X162" s="167"/>
      <c r="Y162" s="48"/>
    </row>
    <row r="163" spans="1:25" ht="16.5" thickTop="1" thickBot="1" x14ac:dyDescent="0.3">
      <c r="A163" s="51"/>
      <c r="B163" s="51"/>
      <c r="C163">
        <f>E163-(E163*5)/100</f>
        <v>12.291886689014103</v>
      </c>
      <c r="D163" s="45">
        <v>1.36</v>
      </c>
      <c r="E163" s="129">
        <f xml:space="preserve"> E$10*(E$8/2)^2*(ACOS(1-D163/(E$8/2)) - (1-D163/(E$8/2))*SIN(ACOS(1-D163/(E$8/2))))</f>
        <v>12.938828093699055</v>
      </c>
      <c r="F163" s="136">
        <f>(PI()*E$12*D163^2*(1-(D163/(1.5*E$8))))</f>
        <v>1.5449283188095631</v>
      </c>
      <c r="G163" s="57">
        <f t="shared" si="28"/>
        <v>14.483756412508617</v>
      </c>
      <c r="H163" s="117">
        <f t="shared" si="29"/>
        <v>14483.756412508617</v>
      </c>
      <c r="I163" s="115">
        <f t="shared" si="30"/>
        <v>11152.492437631636</v>
      </c>
      <c r="J163" s="118">
        <f t="shared" si="31"/>
        <v>14.578809100800001</v>
      </c>
      <c r="K163" s="102">
        <f t="shared" si="32"/>
        <v>14578.809100800001</v>
      </c>
      <c r="L163" s="103">
        <f t="shared" si="33"/>
        <v>11225.683007616</v>
      </c>
      <c r="N163" s="167"/>
      <c r="O163" s="45">
        <v>1.36</v>
      </c>
      <c r="P163" s="153">
        <f t="shared" si="39"/>
        <v>14.203360000000004</v>
      </c>
      <c r="Q163" s="148">
        <f t="shared" si="34"/>
        <v>14203.360000000004</v>
      </c>
      <c r="R163" s="148">
        <f t="shared" si="35"/>
        <v>10936.587200000004</v>
      </c>
      <c r="S163" s="173"/>
      <c r="T163" s="45">
        <f t="shared" si="40"/>
        <v>1.360000000000001</v>
      </c>
      <c r="U163" s="46">
        <f t="shared" si="36"/>
        <v>11152.492437631636</v>
      </c>
      <c r="V163" s="164">
        <f t="shared" si="37"/>
        <v>10936.587200000004</v>
      </c>
      <c r="W163" s="47">
        <f t="shared" si="38"/>
        <v>0.98064062909353722</v>
      </c>
      <c r="X163" s="167"/>
      <c r="Y163" s="48"/>
    </row>
    <row r="164" spans="1:25" ht="16.5" thickTop="1" thickBot="1" x14ac:dyDescent="0.3">
      <c r="A164" s="51"/>
      <c r="B164" s="51"/>
      <c r="C164">
        <f>E164-(E164*5)/100</f>
        <v>12.400225233717464</v>
      </c>
      <c r="D164" s="45">
        <v>1.37</v>
      </c>
      <c r="E164" s="129">
        <f xml:space="preserve"> E$10*(E$8/2)^2*(ACOS(1-D164/(E$8/2)) - (1-D164/(E$8/2))*SIN(ACOS(1-D164/(E$8/2))))</f>
        <v>13.052868667071015</v>
      </c>
      <c r="F164" s="136">
        <f>(PI()*E$12*D164^2*(1-(D164/(1.5*E$8))))</f>
        <v>1.560165109466668</v>
      </c>
      <c r="G164" s="57">
        <f t="shared" si="28"/>
        <v>14.613033776537684</v>
      </c>
      <c r="H164" s="117">
        <f t="shared" si="29"/>
        <v>14613.033776537684</v>
      </c>
      <c r="I164" s="115">
        <f t="shared" si="30"/>
        <v>11252.036007934017</v>
      </c>
      <c r="J164" s="118">
        <f t="shared" si="31"/>
        <v>14.7098852329</v>
      </c>
      <c r="K164" s="102">
        <f t="shared" si="32"/>
        <v>14709.8852329</v>
      </c>
      <c r="L164" s="103">
        <f t="shared" si="33"/>
        <v>11326.611629333</v>
      </c>
      <c r="N164" s="167"/>
      <c r="O164" s="45">
        <v>1.37</v>
      </c>
      <c r="P164" s="153">
        <f t="shared" si="39"/>
        <v>14.327752000000002</v>
      </c>
      <c r="Q164" s="148">
        <f t="shared" si="34"/>
        <v>14327.752000000002</v>
      </c>
      <c r="R164" s="148">
        <f t="shared" si="35"/>
        <v>11032.369040000001</v>
      </c>
      <c r="S164" s="173"/>
      <c r="T164" s="45">
        <f t="shared" si="40"/>
        <v>1.370000000000001</v>
      </c>
      <c r="U164" s="46">
        <f t="shared" si="36"/>
        <v>11252.036007934017</v>
      </c>
      <c r="V164" s="164">
        <f t="shared" si="37"/>
        <v>11032.369040000001</v>
      </c>
      <c r="W164" s="47">
        <f t="shared" si="38"/>
        <v>0.98047758043263245</v>
      </c>
      <c r="X164" s="167"/>
      <c r="Y164" s="48"/>
    </row>
    <row r="165" spans="1:25" ht="16.5" thickTop="1" thickBot="1" x14ac:dyDescent="0.3">
      <c r="A165" s="51"/>
      <c r="B165" s="51"/>
      <c r="C165">
        <f>E165-(E165*5)/100</f>
        <v>12.508369263414298</v>
      </c>
      <c r="D165" s="45">
        <v>1.38</v>
      </c>
      <c r="E165" s="129">
        <f xml:space="preserve"> E$10*(E$8/2)^2*(ACOS(1-D165/(E$8/2)) - (1-D165/(E$8/2))*SIN(ACOS(1-D165/(E$8/2))))</f>
        <v>13.166704487804525</v>
      </c>
      <c r="F165" s="136">
        <f>(PI()*E$12*D165^2*(1-(D165/(1.5*E$8))))</f>
        <v>1.5753472362436058</v>
      </c>
      <c r="G165" s="57">
        <f t="shared" si="28"/>
        <v>14.742051724048132</v>
      </c>
      <c r="H165" s="117">
        <f t="shared" si="29"/>
        <v>14742.051724048131</v>
      </c>
      <c r="I165" s="115">
        <f t="shared" si="30"/>
        <v>11351.379827517061</v>
      </c>
      <c r="J165" s="118">
        <f t="shared" si="31"/>
        <v>14.8406568296</v>
      </c>
      <c r="K165" s="102">
        <f t="shared" si="32"/>
        <v>14840.6568296</v>
      </c>
      <c r="L165" s="103">
        <f t="shared" si="33"/>
        <v>11427.305758792001</v>
      </c>
      <c r="N165" s="167"/>
      <c r="O165" s="45">
        <v>1.38</v>
      </c>
      <c r="P165" s="153">
        <f t="shared" si="39"/>
        <v>14.451864</v>
      </c>
      <c r="Q165" s="148">
        <f t="shared" si="34"/>
        <v>14451.864000000001</v>
      </c>
      <c r="R165" s="148">
        <f t="shared" si="35"/>
        <v>11127.935280000002</v>
      </c>
      <c r="S165" s="173"/>
      <c r="T165" s="45">
        <f t="shared" si="40"/>
        <v>1.380000000000001</v>
      </c>
      <c r="U165" s="46">
        <f t="shared" si="36"/>
        <v>11351.379827517061</v>
      </c>
      <c r="V165" s="164">
        <f t="shared" si="37"/>
        <v>11127.935280000002</v>
      </c>
      <c r="W165" s="47">
        <f t="shared" si="38"/>
        <v>0.98031564876585275</v>
      </c>
      <c r="X165" s="167"/>
      <c r="Y165" s="48"/>
    </row>
    <row r="166" spans="1:25" ht="16.5" thickTop="1" thickBot="1" x14ac:dyDescent="0.3">
      <c r="A166" s="51"/>
      <c r="B166" s="51"/>
      <c r="C166">
        <f>E166-(E166*5)/100</f>
        <v>12.616309797100811</v>
      </c>
      <c r="D166" s="45">
        <v>1.39</v>
      </c>
      <c r="E166" s="129">
        <f xml:space="preserve"> E$10*(E$8/2)^2*(ACOS(1-D166/(E$8/2)) - (1-D166/(E$8/2))*SIN(ACOS(1-D166/(E$8/2))))</f>
        <v>13.280326102211381</v>
      </c>
      <c r="F166" s="136">
        <f>(PI()*E$12*D166^2*(1-(D166/(1.5*E$8))))</f>
        <v>1.5904722803846179</v>
      </c>
      <c r="G166" s="57">
        <f t="shared" si="28"/>
        <v>14.870798382596</v>
      </c>
      <c r="H166" s="117">
        <f t="shared" si="29"/>
        <v>14870.798382596</v>
      </c>
      <c r="I166" s="115">
        <f t="shared" si="30"/>
        <v>11450.51475459892</v>
      </c>
      <c r="J166" s="118">
        <f t="shared" si="31"/>
        <v>14.9711100867</v>
      </c>
      <c r="K166" s="102">
        <f t="shared" si="32"/>
        <v>14971.110086699999</v>
      </c>
      <c r="L166" s="103">
        <f t="shared" si="33"/>
        <v>11527.754766758999</v>
      </c>
      <c r="N166" s="167"/>
      <c r="O166" s="45">
        <v>1.39</v>
      </c>
      <c r="P166" s="153">
        <f t="shared" si="39"/>
        <v>14.575683999999999</v>
      </c>
      <c r="Q166" s="148">
        <f t="shared" si="34"/>
        <v>14575.683999999999</v>
      </c>
      <c r="R166" s="148">
        <f t="shared" si="35"/>
        <v>11223.276679999999</v>
      </c>
      <c r="S166" s="173"/>
      <c r="T166" s="45">
        <f t="shared" si="40"/>
        <v>1.390000000000001</v>
      </c>
      <c r="U166" s="46">
        <f t="shared" si="36"/>
        <v>11450.51475459892</v>
      </c>
      <c r="V166" s="164">
        <f t="shared" si="37"/>
        <v>11223.276679999999</v>
      </c>
      <c r="W166" s="47">
        <f t="shared" si="38"/>
        <v>0.9801547721243139</v>
      </c>
      <c r="X166" s="167"/>
      <c r="Y166" s="48"/>
    </row>
    <row r="167" spans="1:25" ht="16.5" thickTop="1" thickBot="1" x14ac:dyDescent="0.3">
      <c r="A167" s="51"/>
      <c r="B167" s="51"/>
      <c r="C167">
        <f>E167-(E167*5)/100</f>
        <v>12.724037802876943</v>
      </c>
      <c r="D167" s="45">
        <v>1.4</v>
      </c>
      <c r="E167" s="129">
        <f xml:space="preserve"> E$10*(E$8/2)^2*(ACOS(1-D167/(E$8/2)) - (1-D167/(E$8/2))*SIN(ACOS(1-D167/(E$8/2))))</f>
        <v>13.39372400302836</v>
      </c>
      <c r="F167" s="136">
        <f>(PI()*E$12*D167^2*(1-(D167/(1.5*E$8))))</f>
        <v>1.6055378231339441</v>
      </c>
      <c r="G167" s="57">
        <f t="shared" si="28"/>
        <v>14.999261826162304</v>
      </c>
      <c r="H167" s="117">
        <f t="shared" si="29"/>
        <v>14999.261826162303</v>
      </c>
      <c r="I167" s="115">
        <f t="shared" si="30"/>
        <v>11549.431606144974</v>
      </c>
      <c r="J167" s="118">
        <f t="shared" si="31"/>
        <v>15.101231200000001</v>
      </c>
      <c r="K167" s="102">
        <f t="shared" si="32"/>
        <v>15101.2312</v>
      </c>
      <c r="L167" s="103">
        <f t="shared" si="33"/>
        <v>11627.948024000001</v>
      </c>
      <c r="N167" s="167"/>
      <c r="O167" s="45">
        <v>1.4</v>
      </c>
      <c r="P167" s="153">
        <f t="shared" si="39"/>
        <v>14.699200000000001</v>
      </c>
      <c r="Q167" s="148">
        <f t="shared" si="34"/>
        <v>14699.2</v>
      </c>
      <c r="R167" s="148">
        <f t="shared" si="35"/>
        <v>11318.384</v>
      </c>
      <c r="S167" s="173"/>
      <c r="T167" s="45">
        <f t="shared" si="40"/>
        <v>1.400000000000001</v>
      </c>
      <c r="U167" s="46">
        <f t="shared" si="36"/>
        <v>11549.431606144974</v>
      </c>
      <c r="V167" s="164">
        <f t="shared" si="37"/>
        <v>11318.384</v>
      </c>
      <c r="W167" s="47">
        <f t="shared" si="38"/>
        <v>0.97999489377277726</v>
      </c>
      <c r="X167" s="167"/>
      <c r="Y167" s="48"/>
    </row>
    <row r="168" spans="1:25" ht="16.5" thickTop="1" thickBot="1" x14ac:dyDescent="0.3">
      <c r="A168" s="51"/>
      <c r="B168" s="51"/>
      <c r="C168">
        <f>E168-(E168*5)/100</f>
        <v>12.831544195275946</v>
      </c>
      <c r="D168" s="45">
        <v>1.41</v>
      </c>
      <c r="E168" s="129">
        <f xml:space="preserve"> E$10*(E$8/2)^2*(ACOS(1-D168/(E$8/2)) - (1-D168/(E$8/2))*SIN(ACOS(1-D168/(E$8/2))))</f>
        <v>13.506888626606258</v>
      </c>
      <c r="F168" s="136">
        <f>(PI()*E$12*D168^2*(1-(D168/(1.5*E$8))))</f>
        <v>1.6205414457358254</v>
      </c>
      <c r="G168" s="57">
        <f t="shared" si="28"/>
        <v>15.127430072342083</v>
      </c>
      <c r="H168" s="117">
        <f t="shared" si="29"/>
        <v>15127.430072342084</v>
      </c>
      <c r="I168" s="115">
        <f t="shared" si="30"/>
        <v>11648.121155703404</v>
      </c>
      <c r="J168" s="118">
        <f t="shared" si="31"/>
        <v>15.231006365300001</v>
      </c>
      <c r="K168" s="102">
        <f t="shared" si="32"/>
        <v>15231.006365300002</v>
      </c>
      <c r="L168" s="103">
        <f t="shared" si="33"/>
        <v>11727.874901281002</v>
      </c>
      <c r="N168" s="167"/>
      <c r="O168" s="45">
        <v>1.41</v>
      </c>
      <c r="P168" s="153">
        <f t="shared" si="39"/>
        <v>14.8224</v>
      </c>
      <c r="Q168" s="148">
        <f t="shared" si="34"/>
        <v>14822.4</v>
      </c>
      <c r="R168" s="148">
        <f t="shared" si="35"/>
        <v>11413.248</v>
      </c>
      <c r="S168" s="173"/>
      <c r="T168" s="45">
        <f t="shared" si="40"/>
        <v>1.410000000000001</v>
      </c>
      <c r="U168" s="46">
        <f t="shared" si="36"/>
        <v>11648.121155703404</v>
      </c>
      <c r="V168" s="164">
        <f t="shared" si="37"/>
        <v>11413.248</v>
      </c>
      <c r="W168" s="47">
        <f t="shared" si="38"/>
        <v>0.97983596216387214</v>
      </c>
      <c r="X168" s="167"/>
      <c r="Y168" s="48"/>
    </row>
    <row r="169" spans="1:25" ht="16.5" thickTop="1" thickBot="1" x14ac:dyDescent="0.3">
      <c r="A169" s="51"/>
      <c r="B169" s="51"/>
      <c r="C169">
        <f>E169-(E169*5)/100</f>
        <v>12.938819832522299</v>
      </c>
      <c r="D169" s="45">
        <v>1.42</v>
      </c>
      <c r="E169" s="129">
        <f xml:space="preserve"> E$10*(E$8/2)^2*(ACOS(1-D169/(E$8/2)) - (1-D169/(E$8/2))*SIN(ACOS(1-D169/(E$8/2))))</f>
        <v>13.619810350023473</v>
      </c>
      <c r="F169" s="136">
        <f>(PI()*E$12*D169^2*(1-(D169/(1.5*E$8))))</f>
        <v>1.6354807294345017</v>
      </c>
      <c r="G169" s="57">
        <f t="shared" si="28"/>
        <v>15.255291079457974</v>
      </c>
      <c r="H169" s="117">
        <f t="shared" si="29"/>
        <v>15255.291079457975</v>
      </c>
      <c r="I169" s="115">
        <f t="shared" si="30"/>
        <v>11746.57413118264</v>
      </c>
      <c r="J169" s="118">
        <f t="shared" si="31"/>
        <v>15.360421778400001</v>
      </c>
      <c r="K169" s="102">
        <f t="shared" si="32"/>
        <v>15360.421778400001</v>
      </c>
      <c r="L169" s="103">
        <f t="shared" si="33"/>
        <v>11827.524769368001</v>
      </c>
      <c r="N169" s="167"/>
      <c r="O169" s="45">
        <v>1.42</v>
      </c>
      <c r="P169" s="153">
        <f t="shared" si="39"/>
        <v>14.945272000000001</v>
      </c>
      <c r="Q169" s="148">
        <f t="shared" si="34"/>
        <v>14945.272000000001</v>
      </c>
      <c r="R169" s="148">
        <f t="shared" si="35"/>
        <v>11507.85944</v>
      </c>
      <c r="S169" s="173"/>
      <c r="T169" s="45">
        <f t="shared" si="40"/>
        <v>1.420000000000001</v>
      </c>
      <c r="U169" s="46">
        <f t="shared" si="36"/>
        <v>11746.57413118264</v>
      </c>
      <c r="V169" s="164">
        <f t="shared" si="37"/>
        <v>11507.85944</v>
      </c>
      <c r="W169" s="47">
        <f t="shared" si="38"/>
        <v>0.97967793089995958</v>
      </c>
      <c r="X169" s="167"/>
      <c r="Y169" s="48"/>
    </row>
    <row r="170" spans="1:25" ht="16.5" thickTop="1" thickBot="1" x14ac:dyDescent="0.3">
      <c r="A170" s="51"/>
      <c r="B170" s="51"/>
      <c r="C170">
        <f>E170-(E170*5)/100</f>
        <v>13.045855513713231</v>
      </c>
      <c r="D170" s="45">
        <v>1.43</v>
      </c>
      <c r="E170" s="129">
        <f xml:space="preserve"> E$10*(E$8/2)^2*(ACOS(1-D170/(E$8/2)) - (1-D170/(E$8/2))*SIN(ACOS(1-D170/(E$8/2))))</f>
        <v>13.732479488119191</v>
      </c>
      <c r="F170" s="136">
        <f>(PI()*E$12*D170^2*(1-(D170/(1.5*E$8))))</f>
        <v>1.6503532554742131</v>
      </c>
      <c r="G170" s="57">
        <f t="shared" si="28"/>
        <v>15.382832743593404</v>
      </c>
      <c r="H170" s="117">
        <f t="shared" si="29"/>
        <v>15382.832743593404</v>
      </c>
      <c r="I170" s="115">
        <f t="shared" si="30"/>
        <v>11844.781212566922</v>
      </c>
      <c r="J170" s="118">
        <f t="shared" si="31"/>
        <v>15.489463635099998</v>
      </c>
      <c r="K170" s="102">
        <f t="shared" si="32"/>
        <v>15489.463635099999</v>
      </c>
      <c r="L170" s="103">
        <f t="shared" si="33"/>
        <v>11926.886999027</v>
      </c>
      <c r="N170" s="167"/>
      <c r="O170" s="45">
        <v>1.43</v>
      </c>
      <c r="P170" s="153">
        <f t="shared" si="39"/>
        <v>15.067803999999999</v>
      </c>
      <c r="Q170" s="148">
        <f t="shared" si="34"/>
        <v>15067.803999999998</v>
      </c>
      <c r="R170" s="148">
        <f t="shared" si="35"/>
        <v>11602.209079999999</v>
      </c>
      <c r="S170" s="173"/>
      <c r="T170" s="45">
        <f t="shared" si="40"/>
        <v>1.430000000000001</v>
      </c>
      <c r="U170" s="46">
        <f t="shared" si="36"/>
        <v>11844.781212566922</v>
      </c>
      <c r="V170" s="164">
        <f t="shared" si="37"/>
        <v>11602.209079999999</v>
      </c>
      <c r="W170" s="47">
        <f t="shared" si="38"/>
        <v>0.97952075870261224</v>
      </c>
      <c r="X170" s="167"/>
      <c r="Y170" s="48"/>
    </row>
    <row r="171" spans="1:25" ht="16.5" thickTop="1" thickBot="1" x14ac:dyDescent="0.3">
      <c r="A171" s="51"/>
      <c r="B171" s="51"/>
      <c r="C171">
        <f>E171-(E171*5)/100</f>
        <v>13.15264197591905</v>
      </c>
      <c r="D171" s="45">
        <v>1.44</v>
      </c>
      <c r="E171" s="129">
        <f xml:space="preserve"> E$10*(E$8/2)^2*(ACOS(1-D171/(E$8/2)) - (1-D171/(E$8/2))*SIN(ACOS(1-D171/(E$8/2))))</f>
        <v>13.844886290441105</v>
      </c>
      <c r="F171" s="136">
        <f>(PI()*E$12*D171^2*(1-(D171/(1.5*E$8))))</f>
        <v>1.665156605099201</v>
      </c>
      <c r="G171" s="57">
        <f t="shared" si="28"/>
        <v>15.510042895540305</v>
      </c>
      <c r="H171" s="117">
        <f t="shared" si="29"/>
        <v>15510.042895540306</v>
      </c>
      <c r="I171" s="115">
        <f t="shared" si="30"/>
        <v>11942.733029566036</v>
      </c>
      <c r="J171" s="118">
        <f t="shared" si="31"/>
        <v>15.618118131199999</v>
      </c>
      <c r="K171" s="102">
        <f t="shared" si="32"/>
        <v>15618.118131199999</v>
      </c>
      <c r="L171" s="103">
        <f t="shared" si="33"/>
        <v>12025.950961024</v>
      </c>
      <c r="N171" s="167"/>
      <c r="O171" s="45">
        <v>1.44</v>
      </c>
      <c r="P171" s="153">
        <f t="shared" si="39"/>
        <v>15.189983999999999</v>
      </c>
      <c r="Q171" s="148">
        <f t="shared" si="34"/>
        <v>15189.983999999999</v>
      </c>
      <c r="R171" s="148">
        <f t="shared" si="35"/>
        <v>11696.287679999999</v>
      </c>
      <c r="S171" s="173"/>
      <c r="T171" s="45">
        <f t="shared" si="40"/>
        <v>1.4400000000000011</v>
      </c>
      <c r="U171" s="46">
        <f t="shared" si="36"/>
        <v>11942.733029566036</v>
      </c>
      <c r="V171" s="164">
        <f t="shared" si="37"/>
        <v>11696.287679999999</v>
      </c>
      <c r="W171" s="47">
        <f t="shared" si="38"/>
        <v>0.97936440938971647</v>
      </c>
      <c r="X171" s="167"/>
      <c r="Y171" s="48"/>
    </row>
    <row r="172" spans="1:25" ht="16.5" thickTop="1" thickBot="1" x14ac:dyDescent="0.3">
      <c r="A172" s="51"/>
      <c r="B172" s="51"/>
      <c r="C172">
        <f>E172-(E172*5)/100</f>
        <v>13.259169891196986</v>
      </c>
      <c r="D172" s="45">
        <v>1.45</v>
      </c>
      <c r="E172" s="129">
        <f xml:space="preserve"> E$10*(E$8/2)^2*(ACOS(1-D172/(E$8/2)) - (1-D172/(E$8/2))*SIN(ACOS(1-D172/(E$8/2))))</f>
        <v>13.95702093810209</v>
      </c>
      <c r="F172" s="136">
        <f>(PI()*E$12*D172^2*(1-(D172/(1.5*E$8))))</f>
        <v>1.6798883595537051</v>
      </c>
      <c r="G172" s="57">
        <f t="shared" si="28"/>
        <v>15.636909297655794</v>
      </c>
      <c r="H172" s="117">
        <f t="shared" si="29"/>
        <v>15636.909297655795</v>
      </c>
      <c r="I172" s="115">
        <f t="shared" si="30"/>
        <v>12040.420159194962</v>
      </c>
      <c r="J172" s="118">
        <f t="shared" si="31"/>
        <v>15.746371462500001</v>
      </c>
      <c r="K172" s="102">
        <f t="shared" si="32"/>
        <v>15746.371462500001</v>
      </c>
      <c r="L172" s="103">
        <f t="shared" si="33"/>
        <v>12124.706026125001</v>
      </c>
      <c r="N172" s="167"/>
      <c r="O172" s="45">
        <v>1.45</v>
      </c>
      <c r="P172" s="153">
        <f t="shared" si="39"/>
        <v>15.311800000000002</v>
      </c>
      <c r="Q172" s="148">
        <f t="shared" si="34"/>
        <v>15311.800000000001</v>
      </c>
      <c r="R172" s="148">
        <f t="shared" si="35"/>
        <v>11790.086000000001</v>
      </c>
      <c r="S172" s="173"/>
      <c r="T172" s="45">
        <f t="shared" si="40"/>
        <v>1.4500000000000011</v>
      </c>
      <c r="U172" s="46">
        <f t="shared" si="36"/>
        <v>12040.420159194962</v>
      </c>
      <c r="V172" s="164">
        <f t="shared" si="37"/>
        <v>11790.086000000001</v>
      </c>
      <c r="W172" s="47">
        <f t="shared" si="38"/>
        <v>0.97920885186022455</v>
      </c>
      <c r="X172" s="167"/>
      <c r="Y172" s="48"/>
    </row>
    <row r="173" spans="1:25" ht="16.5" thickTop="1" thickBot="1" x14ac:dyDescent="0.3">
      <c r="A173" s="51"/>
      <c r="B173" s="51"/>
      <c r="C173">
        <f>E173-(E173*5)/100</f>
        <v>13.365429863513191</v>
      </c>
      <c r="D173" s="45">
        <v>1.46</v>
      </c>
      <c r="E173" s="129">
        <f xml:space="preserve"> E$10*(E$8/2)^2*(ACOS(1-D173/(E$8/2)) - (1-D173/(E$8/2))*SIN(ACOS(1-D173/(E$8/2))))</f>
        <v>14.068873540540201</v>
      </c>
      <c r="F173" s="136">
        <f>(PI()*E$12*D173^2*(1-(D173/(1.5*E$8))))</f>
        <v>1.6945461000819657</v>
      </c>
      <c r="G173" s="57">
        <f t="shared" si="28"/>
        <v>15.763419640622168</v>
      </c>
      <c r="H173" s="117">
        <f t="shared" si="29"/>
        <v>15763.419640622167</v>
      </c>
      <c r="I173" s="115">
        <f t="shared" si="30"/>
        <v>12137.83312327907</v>
      </c>
      <c r="J173" s="118">
        <f t="shared" si="31"/>
        <v>15.874209824799998</v>
      </c>
      <c r="K173" s="102">
        <f t="shared" si="32"/>
        <v>15874.209824799998</v>
      </c>
      <c r="L173" s="103">
        <f t="shared" si="33"/>
        <v>12223.141565095999</v>
      </c>
      <c r="N173" s="167"/>
      <c r="O173" s="45">
        <v>1.46</v>
      </c>
      <c r="P173" s="153">
        <f t="shared" si="39"/>
        <v>15.433240000000001</v>
      </c>
      <c r="Q173" s="148">
        <f t="shared" si="34"/>
        <v>15433.240000000002</v>
      </c>
      <c r="R173" s="148">
        <f t="shared" si="35"/>
        <v>11883.594800000001</v>
      </c>
      <c r="S173" s="173"/>
      <c r="T173" s="45">
        <f t="shared" si="40"/>
        <v>1.4600000000000011</v>
      </c>
      <c r="U173" s="46">
        <f t="shared" si="36"/>
        <v>12137.83312327907</v>
      </c>
      <c r="V173" s="164">
        <f t="shared" si="37"/>
        <v>11883.594800000001</v>
      </c>
      <c r="W173" s="47">
        <f t="shared" si="38"/>
        <v>0.9790540600866009</v>
      </c>
      <c r="X173" s="167"/>
      <c r="Y173" s="48"/>
    </row>
    <row r="174" spans="1:25" ht="16.5" thickTop="1" thickBot="1" x14ac:dyDescent="0.3">
      <c r="A174" s="51"/>
      <c r="B174" s="51"/>
      <c r="C174">
        <f>E174-(E174*5)/100</f>
        <v>13.471412425566987</v>
      </c>
      <c r="D174" s="45">
        <v>1.47</v>
      </c>
      <c r="E174" s="129">
        <f xml:space="preserve"> E$10*(E$8/2)^2*(ACOS(1-D174/(E$8/2)) - (1-D174/(E$8/2))*SIN(ACOS(1-D174/(E$8/2))))</f>
        <v>14.180434132175776</v>
      </c>
      <c r="F174" s="136">
        <f>(PI()*E$12*D174^2*(1-(D174/(1.5*E$8))))</f>
        <v>1.7091274079282237</v>
      </c>
      <c r="G174" s="57">
        <f t="shared" si="28"/>
        <v>15.889561540103999</v>
      </c>
      <c r="H174" s="117">
        <f t="shared" si="29"/>
        <v>15889.561540104</v>
      </c>
      <c r="I174" s="115">
        <f t="shared" si="30"/>
        <v>12234.962385880081</v>
      </c>
      <c r="J174" s="118">
        <f t="shared" si="31"/>
        <v>16.001619413899999</v>
      </c>
      <c r="K174" s="102">
        <f t="shared" si="32"/>
        <v>16001.619413899998</v>
      </c>
      <c r="L174" s="103">
        <f t="shared" si="33"/>
        <v>12321.246948702999</v>
      </c>
      <c r="N174" s="167"/>
      <c r="O174" s="45">
        <v>1.47</v>
      </c>
      <c r="P174" s="153">
        <f t="shared" si="39"/>
        <v>15.554292</v>
      </c>
      <c r="Q174" s="148">
        <f t="shared" si="34"/>
        <v>15554.291999999999</v>
      </c>
      <c r="R174" s="148">
        <f t="shared" si="35"/>
        <v>11976.804840000001</v>
      </c>
      <c r="S174" s="173"/>
      <c r="T174" s="45">
        <f t="shared" si="40"/>
        <v>1.4700000000000011</v>
      </c>
      <c r="U174" s="46">
        <f t="shared" si="36"/>
        <v>12234.962385880081</v>
      </c>
      <c r="V174" s="164">
        <f t="shared" si="37"/>
        <v>11976.804840000001</v>
      </c>
      <c r="W174" s="47">
        <f t="shared" si="38"/>
        <v>0.97890001311503749</v>
      </c>
      <c r="X174" s="167"/>
      <c r="Y174" s="48"/>
    </row>
    <row r="175" spans="1:25" ht="16.5" thickTop="1" thickBot="1" x14ac:dyDescent="0.3">
      <c r="A175" s="51"/>
      <c r="B175" s="51"/>
      <c r="C175">
        <f>E175-(E175*5)/100</f>
        <v>13.577108035511268</v>
      </c>
      <c r="D175" s="45">
        <v>1.48</v>
      </c>
      <c r="E175" s="129">
        <f xml:space="preserve"> E$10*(E$8/2)^2*(ACOS(1-D175/(E$8/2)) - (1-D175/(E$8/2))*SIN(ACOS(1-D175/(E$8/2))))</f>
        <v>14.291692668959229</v>
      </c>
      <c r="F175" s="136">
        <f>(PI()*E$12*D175^2*(1-(D175/(1.5*E$8))))</f>
        <v>1.7236298643367192</v>
      </c>
      <c r="G175" s="57">
        <f t="shared" si="28"/>
        <v>16.015322533295947</v>
      </c>
      <c r="H175" s="117">
        <f t="shared" si="29"/>
        <v>16015.322533295946</v>
      </c>
      <c r="I175" s="115">
        <f t="shared" si="30"/>
        <v>12331.798350637879</v>
      </c>
      <c r="J175" s="118">
        <f t="shared" si="31"/>
        <v>16.128586425599998</v>
      </c>
      <c r="K175" s="102">
        <f t="shared" si="32"/>
        <v>16128.586425599999</v>
      </c>
      <c r="L175" s="103">
        <f t="shared" si="33"/>
        <v>12419.011547712</v>
      </c>
      <c r="N175" s="167"/>
      <c r="O175" s="45">
        <v>1.48</v>
      </c>
      <c r="P175" s="153">
        <f t="shared" si="39"/>
        <v>15.674944000000002</v>
      </c>
      <c r="Q175" s="148">
        <f t="shared" si="34"/>
        <v>15674.944000000001</v>
      </c>
      <c r="R175" s="148">
        <f t="shared" si="35"/>
        <v>12069.706880000002</v>
      </c>
      <c r="S175" s="173"/>
      <c r="T175" s="45">
        <f t="shared" si="40"/>
        <v>1.4800000000000011</v>
      </c>
      <c r="U175" s="46">
        <f t="shared" si="36"/>
        <v>12331.798350637879</v>
      </c>
      <c r="V175" s="164">
        <f t="shared" si="37"/>
        <v>12069.706880000002</v>
      </c>
      <c r="W175" s="47">
        <f t="shared" si="38"/>
        <v>0.97874669507352752</v>
      </c>
      <c r="X175" s="167"/>
      <c r="Y175" s="48"/>
    </row>
    <row r="176" spans="1:25" ht="16.5" thickTop="1" thickBot="1" x14ac:dyDescent="0.3">
      <c r="A176" s="51"/>
      <c r="B176" s="51"/>
      <c r="C176">
        <f>E176-(E176*5)/100</f>
        <v>13.682507073562476</v>
      </c>
      <c r="D176" s="45">
        <v>1.49</v>
      </c>
      <c r="E176" s="129">
        <f xml:space="preserve"> E$10*(E$8/2)^2*(ACOS(1-D176/(E$8/2)) - (1-D176/(E$8/2))*SIN(ACOS(1-D176/(E$8/2))))</f>
        <v>14.402639024802607</v>
      </c>
      <c r="F176" s="136">
        <f>(PI()*E$12*D176^2*(1-(D176/(1.5*E$8))))</f>
        <v>1.7380510505516931</v>
      </c>
      <c r="G176" s="57">
        <f t="shared" si="28"/>
        <v>16.1406900753543</v>
      </c>
      <c r="H176" s="117">
        <f t="shared" si="29"/>
        <v>16140.6900753543</v>
      </c>
      <c r="I176" s="115">
        <f t="shared" si="30"/>
        <v>12428.331358022811</v>
      </c>
      <c r="J176" s="118">
        <f t="shared" si="31"/>
        <v>16.255097055700002</v>
      </c>
      <c r="K176" s="102">
        <f t="shared" si="32"/>
        <v>16255.097055700002</v>
      </c>
      <c r="L176" s="103">
        <f t="shared" si="33"/>
        <v>12516.424732889001</v>
      </c>
      <c r="N176" s="167"/>
      <c r="O176" s="45">
        <v>1.49</v>
      </c>
      <c r="P176" s="153">
        <f t="shared" si="39"/>
        <v>15.795184000000003</v>
      </c>
      <c r="Q176" s="148">
        <f t="shared" si="34"/>
        <v>15795.184000000003</v>
      </c>
      <c r="R176" s="148">
        <f t="shared" si="35"/>
        <v>12162.291680000002</v>
      </c>
      <c r="S176" s="173"/>
      <c r="T176" s="45">
        <f t="shared" si="40"/>
        <v>1.4900000000000011</v>
      </c>
      <c r="U176" s="46">
        <f t="shared" si="36"/>
        <v>12428.331358022811</v>
      </c>
      <c r="V176" s="164">
        <f t="shared" si="37"/>
        <v>12162.291680000002</v>
      </c>
      <c r="W176" s="47">
        <f t="shared" si="38"/>
        <v>0.97859409518792129</v>
      </c>
      <c r="X176" s="167"/>
      <c r="Y176" s="48"/>
    </row>
    <row r="177" spans="1:25" ht="16.5" thickTop="1" thickBot="1" x14ac:dyDescent="0.3">
      <c r="A177" s="51"/>
      <c r="B177" s="51"/>
      <c r="C177">
        <f>E177-(E177*5)/100</f>
        <v>13.787599838493279</v>
      </c>
      <c r="D177" s="45">
        <v>1.5</v>
      </c>
      <c r="E177" s="129">
        <f xml:space="preserve"> E$10*(E$8/2)^2*(ACOS(1-D177/(E$8/2)) - (1-D177/(E$8/2))*SIN(ACOS(1-D177/(E$8/2))))</f>
        <v>14.513262987887661</v>
      </c>
      <c r="F177" s="136">
        <f>(PI()*E$12*D177^2*(1-(D177/(1.5*E$8))))</f>
        <v>1.7523885478173853</v>
      </c>
      <c r="G177" s="57">
        <f t="shared" si="28"/>
        <v>16.265651535705047</v>
      </c>
      <c r="H177" s="117">
        <f t="shared" si="29"/>
        <v>16265.651535705047</v>
      </c>
      <c r="I177" s="115">
        <f t="shared" si="30"/>
        <v>12524.551682492885</v>
      </c>
      <c r="J177" s="118">
        <f t="shared" si="31"/>
        <v>16.381137500000001</v>
      </c>
      <c r="K177" s="102">
        <f t="shared" si="32"/>
        <v>16381.137500000001</v>
      </c>
      <c r="L177" s="103">
        <f t="shared" si="33"/>
        <v>12613.475875</v>
      </c>
      <c r="N177" s="167"/>
      <c r="O177" s="45">
        <v>1.5</v>
      </c>
      <c r="P177" s="153">
        <f t="shared" si="39"/>
        <v>15.914999999999999</v>
      </c>
      <c r="Q177" s="148">
        <f t="shared" si="34"/>
        <v>15915</v>
      </c>
      <c r="R177" s="148">
        <f t="shared" si="35"/>
        <v>12254.550000000001</v>
      </c>
      <c r="S177" s="173"/>
      <c r="T177" s="45">
        <f t="shared" si="40"/>
        <v>1.5000000000000011</v>
      </c>
      <c r="U177" s="46">
        <f t="shared" si="36"/>
        <v>12524.551682492885</v>
      </c>
      <c r="V177" s="164">
        <f t="shared" si="37"/>
        <v>12254.550000000001</v>
      </c>
      <c r="W177" s="47">
        <f t="shared" si="38"/>
        <v>0.97844220780610458</v>
      </c>
      <c r="X177" s="167"/>
      <c r="Y177" s="48"/>
    </row>
    <row r="178" spans="1:25" ht="16.5" thickTop="1" thickBot="1" x14ac:dyDescent="0.3">
      <c r="A178" s="51"/>
      <c r="B178" s="51"/>
      <c r="C178">
        <f>E178-(E178*5)/100</f>
        <v>13.892376544000408</v>
      </c>
      <c r="D178" s="45">
        <v>1.51</v>
      </c>
      <c r="E178" s="129">
        <f xml:space="preserve"> E$10*(E$8/2)^2*(ACOS(1-D178/(E$8/2)) - (1-D178/(E$8/2))*SIN(ACOS(1-D178/(E$8/2))))</f>
        <v>14.623554256842535</v>
      </c>
      <c r="F178" s="136">
        <f>(PI()*E$12*D178^2*(1-(D178/(1.5*E$8))))</f>
        <v>1.7666399373780362</v>
      </c>
      <c r="G178" s="57">
        <f t="shared" si="28"/>
        <v>16.39019419422057</v>
      </c>
      <c r="H178" s="117">
        <f t="shared" si="29"/>
        <v>16390.19419422057</v>
      </c>
      <c r="I178" s="115">
        <f t="shared" si="30"/>
        <v>12620.44952954984</v>
      </c>
      <c r="J178" s="118">
        <f t="shared" si="31"/>
        <v>16.506693954300001</v>
      </c>
      <c r="K178" s="102">
        <f t="shared" si="32"/>
        <v>16506.693954300001</v>
      </c>
      <c r="L178" s="103">
        <f t="shared" si="33"/>
        <v>12710.154344811001</v>
      </c>
      <c r="N178" s="167"/>
      <c r="O178" s="45">
        <v>1.51</v>
      </c>
      <c r="P178" s="153">
        <f t="shared" si="39"/>
        <v>16.034380000000002</v>
      </c>
      <c r="Q178" s="148">
        <f t="shared" si="34"/>
        <v>16034.380000000003</v>
      </c>
      <c r="R178" s="148">
        <f t="shared" si="35"/>
        <v>12346.472600000003</v>
      </c>
      <c r="S178" s="173"/>
      <c r="T178" s="45">
        <f t="shared" si="40"/>
        <v>1.5100000000000011</v>
      </c>
      <c r="U178" s="46">
        <f t="shared" si="36"/>
        <v>12620.44952954984</v>
      </c>
      <c r="V178" s="164">
        <f t="shared" si="37"/>
        <v>12346.472600000003</v>
      </c>
      <c r="W178" s="47">
        <f t="shared" si="38"/>
        <v>0.97829103243047399</v>
      </c>
      <c r="X178" s="167"/>
      <c r="Y178" s="48"/>
    </row>
    <row r="179" spans="1:25" ht="16.5" thickTop="1" thickBot="1" x14ac:dyDescent="0.3">
      <c r="A179" s="51"/>
      <c r="B179" s="51"/>
      <c r="C179">
        <f>E179-(E179*5)/100</f>
        <v>13.996827314939956</v>
      </c>
      <c r="D179" s="45">
        <v>1.52</v>
      </c>
      <c r="E179" s="129">
        <f xml:space="preserve"> E$10*(E$8/2)^2*(ACOS(1-D179/(E$8/2)) - (1-D179/(E$8/2))*SIN(ACOS(1-D179/(E$8/2))))</f>
        <v>14.733502436778902</v>
      </c>
      <c r="F179" s="136">
        <f>(PI()*E$12*D179^2*(1-(D179/(1.5*E$8))))</f>
        <v>1.7808028004778862</v>
      </c>
      <c r="G179" s="57">
        <f t="shared" si="28"/>
        <v>16.514305237256789</v>
      </c>
      <c r="H179" s="117">
        <f t="shared" si="29"/>
        <v>16514.305237256787</v>
      </c>
      <c r="I179" s="115">
        <f t="shared" si="30"/>
        <v>12716.015032687726</v>
      </c>
      <c r="J179" s="118">
        <f t="shared" si="31"/>
        <v>16.631752614400003</v>
      </c>
      <c r="K179" s="102">
        <f t="shared" si="32"/>
        <v>16631.752614400004</v>
      </c>
      <c r="L179" s="103">
        <f t="shared" si="33"/>
        <v>12806.449513088004</v>
      </c>
      <c r="N179" s="167"/>
      <c r="O179" s="45">
        <v>1.52</v>
      </c>
      <c r="P179" s="153">
        <f t="shared" si="39"/>
        <v>16.153312</v>
      </c>
      <c r="Q179" s="148">
        <f t="shared" si="34"/>
        <v>16153.312</v>
      </c>
      <c r="R179" s="148">
        <f t="shared" si="35"/>
        <v>12438.05024</v>
      </c>
      <c r="S179" s="173"/>
      <c r="T179" s="45">
        <f t="shared" si="40"/>
        <v>1.5200000000000011</v>
      </c>
      <c r="U179" s="46">
        <f t="shared" si="36"/>
        <v>12716.015032687726</v>
      </c>
      <c r="V179" s="164">
        <f t="shared" si="37"/>
        <v>12438.05024</v>
      </c>
      <c r="W179" s="47">
        <f t="shared" si="38"/>
        <v>0.9781405737589024</v>
      </c>
      <c r="X179" s="167"/>
      <c r="Y179" s="48"/>
    </row>
    <row r="180" spans="1:25" ht="16.5" thickTop="1" thickBot="1" x14ac:dyDescent="0.3">
      <c r="A180" s="51"/>
      <c r="B180" s="51"/>
      <c r="C180">
        <f>E180-(E180*5)/100</f>
        <v>14.100942183421541</v>
      </c>
      <c r="D180" s="45">
        <v>1.53</v>
      </c>
      <c r="E180" s="129">
        <f xml:space="preserve"> E$10*(E$8/2)^2*(ACOS(1-D180/(E$8/2)) - (1-D180/(E$8/2))*SIN(ACOS(1-D180/(E$8/2))))</f>
        <v>14.84309703518057</v>
      </c>
      <c r="F180" s="136">
        <f>(PI()*E$12*D180^2*(1-(D180/(1.5*E$8))))</f>
        <v>1.7948747183611764</v>
      </c>
      <c r="G180" s="57">
        <f t="shared" si="28"/>
        <v>16.637971753541745</v>
      </c>
      <c r="H180" s="117">
        <f t="shared" si="29"/>
        <v>16637.971753541744</v>
      </c>
      <c r="I180" s="115">
        <f t="shared" si="30"/>
        <v>12811.238250227143</v>
      </c>
      <c r="J180" s="118">
        <f t="shared" si="31"/>
        <v>16.756299676099999</v>
      </c>
      <c r="K180" s="102">
        <f t="shared" si="32"/>
        <v>16756.299676099999</v>
      </c>
      <c r="L180" s="103">
        <f t="shared" si="33"/>
        <v>12902.350750596999</v>
      </c>
      <c r="N180" s="167"/>
      <c r="O180" s="45">
        <v>1.53</v>
      </c>
      <c r="P180" s="153">
        <f t="shared" si="39"/>
        <v>16.271784</v>
      </c>
      <c r="Q180" s="148">
        <f t="shared" si="34"/>
        <v>16271.784</v>
      </c>
      <c r="R180" s="148">
        <f t="shared" si="35"/>
        <v>12529.27368</v>
      </c>
      <c r="S180" s="173"/>
      <c r="T180" s="45">
        <f t="shared" si="40"/>
        <v>1.5300000000000011</v>
      </c>
      <c r="U180" s="46">
        <f t="shared" si="36"/>
        <v>12811.238250227143</v>
      </c>
      <c r="V180" s="164">
        <f t="shared" si="37"/>
        <v>12529.27368</v>
      </c>
      <c r="W180" s="47">
        <f t="shared" si="38"/>
        <v>0.9779908417344324</v>
      </c>
      <c r="X180" s="167"/>
      <c r="Y180" s="48"/>
    </row>
    <row r="181" spans="1:25" ht="16.5" thickTop="1" thickBot="1" x14ac:dyDescent="0.3">
      <c r="A181" s="51"/>
      <c r="B181" s="51"/>
      <c r="C181">
        <f>E181-(E181*5)/100</f>
        <v>14.204711084752461</v>
      </c>
      <c r="D181" s="45">
        <v>1.54</v>
      </c>
      <c r="E181" s="129">
        <f xml:space="preserve"> E$10*(E$8/2)^2*(ACOS(1-D181/(E$8/2)) - (1-D181/(E$8/2))*SIN(ACOS(1-D181/(E$8/2))))</f>
        <v>14.952327457634169</v>
      </c>
      <c r="F181" s="136">
        <f>(PI()*E$12*D181^2*(1-(D181/(1.5*E$8))))</f>
        <v>1.8088532722721462</v>
      </c>
      <c r="G181" s="57">
        <f t="shared" si="28"/>
        <v>16.761180729906314</v>
      </c>
      <c r="H181" s="117">
        <f t="shared" si="29"/>
        <v>16761.180729906315</v>
      </c>
      <c r="I181" s="115">
        <f t="shared" si="30"/>
        <v>12906.109162027862</v>
      </c>
      <c r="J181" s="118">
        <f t="shared" si="31"/>
        <v>16.880321335199998</v>
      </c>
      <c r="K181" s="102">
        <f t="shared" si="32"/>
        <v>16880.321335199998</v>
      </c>
      <c r="L181" s="103">
        <f t="shared" si="33"/>
        <v>12997.847428104</v>
      </c>
      <c r="N181" s="167"/>
      <c r="O181" s="45">
        <v>1.54</v>
      </c>
      <c r="P181" s="153">
        <f t="shared" si="39"/>
        <v>16.389783999999999</v>
      </c>
      <c r="Q181" s="148">
        <f t="shared" si="34"/>
        <v>16389.784</v>
      </c>
      <c r="R181" s="148">
        <f t="shared" si="35"/>
        <v>12620.133680000001</v>
      </c>
      <c r="S181" s="173"/>
      <c r="T181" s="45">
        <f t="shared" si="40"/>
        <v>1.5400000000000011</v>
      </c>
      <c r="U181" s="46">
        <f t="shared" si="36"/>
        <v>12906.109162027862</v>
      </c>
      <c r="V181" s="164">
        <f t="shared" si="37"/>
        <v>12620.133680000001</v>
      </c>
      <c r="W181" s="47">
        <f t="shared" si="38"/>
        <v>0.97784185160394788</v>
      </c>
      <c r="X181" s="167"/>
      <c r="Y181" s="48"/>
    </row>
    <row r="182" spans="1:25" ht="16.5" thickTop="1" thickBot="1" x14ac:dyDescent="0.3">
      <c r="A182" s="51"/>
      <c r="B182" s="51"/>
      <c r="C182">
        <f>E182-(E182*5)/100</f>
        <v>14.308123853222188</v>
      </c>
      <c r="D182" s="45">
        <v>1.55</v>
      </c>
      <c r="E182" s="129">
        <f xml:space="preserve"> E$10*(E$8/2)^2*(ACOS(1-D182/(E$8/2)) - (1-D182/(E$8/2))*SIN(ACOS(1-D182/(E$8/2))))</f>
        <v>15.061183003391777</v>
      </c>
      <c r="F182" s="136">
        <f>(PI()*E$12*D182^2*(1-(D182/(1.5*E$8))))</f>
        <v>1.822736043455037</v>
      </c>
      <c r="G182" s="57">
        <f t="shared" si="28"/>
        <v>16.883919046846813</v>
      </c>
      <c r="H182" s="117">
        <f t="shared" si="29"/>
        <v>16883.919046846815</v>
      </c>
      <c r="I182" s="115">
        <f t="shared" si="30"/>
        <v>13000.617666072048</v>
      </c>
      <c r="J182" s="118">
        <f t="shared" si="31"/>
        <v>17.003803787500001</v>
      </c>
      <c r="K182" s="102">
        <f t="shared" si="32"/>
        <v>17003.803787500001</v>
      </c>
      <c r="L182" s="103">
        <f t="shared" si="33"/>
        <v>13092.928916375002</v>
      </c>
      <c r="N182" s="167"/>
      <c r="O182" s="45">
        <v>1.55</v>
      </c>
      <c r="P182" s="153">
        <f t="shared" si="39"/>
        <v>16.507300000000001</v>
      </c>
      <c r="Q182" s="148">
        <f t="shared" si="34"/>
        <v>16507.3</v>
      </c>
      <c r="R182" s="148">
        <f t="shared" si="35"/>
        <v>12710.620999999999</v>
      </c>
      <c r="S182" s="173"/>
      <c r="T182" s="45">
        <f t="shared" si="40"/>
        <v>1.5500000000000012</v>
      </c>
      <c r="U182" s="46">
        <f t="shared" si="36"/>
        <v>13000.617666072048</v>
      </c>
      <c r="V182" s="164">
        <f t="shared" si="37"/>
        <v>12710.620999999999</v>
      </c>
      <c r="W182" s="47">
        <f t="shared" si="38"/>
        <v>0.97769362398612347</v>
      </c>
      <c r="X182" s="167"/>
      <c r="Y182" s="48"/>
    </row>
    <row r="183" spans="1:25" ht="16.5" thickTop="1" thickBot="1" x14ac:dyDescent="0.3">
      <c r="A183" s="51"/>
      <c r="B183" s="51"/>
      <c r="C183">
        <f>E183-(E183*5)/100</f>
        <v>14.411170217716888</v>
      </c>
      <c r="D183" s="45">
        <v>1.56</v>
      </c>
      <c r="E183" s="129">
        <f xml:space="preserve"> E$10*(E$8/2)^2*(ACOS(1-D183/(E$8/2)) - (1-D183/(E$8/2))*SIN(ACOS(1-D183/(E$8/2))))</f>
        <v>15.169652860754619</v>
      </c>
      <c r="F183" s="136">
        <f>(PI()*E$12*D183^2*(1-(D183/(1.5*E$8))))</f>
        <v>1.836520613154089</v>
      </c>
      <c r="G183" s="57">
        <f t="shared" si="28"/>
        <v>17.006173473908706</v>
      </c>
      <c r="H183" s="117">
        <f t="shared" si="29"/>
        <v>17006.173473908708</v>
      </c>
      <c r="I183" s="115">
        <f t="shared" si="30"/>
        <v>13094.753574909706</v>
      </c>
      <c r="J183" s="118">
        <f t="shared" si="31"/>
        <v>17.126733228800003</v>
      </c>
      <c r="K183" s="102">
        <f t="shared" si="32"/>
        <v>17126.733228800003</v>
      </c>
      <c r="L183" s="103">
        <f t="shared" si="33"/>
        <v>13187.584586176003</v>
      </c>
      <c r="N183" s="167"/>
      <c r="O183" s="45">
        <v>1.56</v>
      </c>
      <c r="P183" s="153">
        <f t="shared" si="39"/>
        <v>16.624320000000001</v>
      </c>
      <c r="Q183" s="148">
        <f t="shared" si="34"/>
        <v>16624.32</v>
      </c>
      <c r="R183" s="148">
        <f t="shared" si="35"/>
        <v>12800.7264</v>
      </c>
      <c r="S183" s="173"/>
      <c r="T183" s="45">
        <f t="shared" si="40"/>
        <v>1.5600000000000012</v>
      </c>
      <c r="U183" s="46">
        <f t="shared" si="36"/>
        <v>13094.753574909706</v>
      </c>
      <c r="V183" s="164">
        <f t="shared" si="37"/>
        <v>12800.7264</v>
      </c>
      <c r="W183" s="47">
        <f t="shared" si="38"/>
        <v>0.97754618494897993</v>
      </c>
      <c r="X183" s="167"/>
      <c r="Y183" s="48"/>
    </row>
    <row r="184" spans="1:25" ht="16.5" thickTop="1" thickBot="1" x14ac:dyDescent="0.3">
      <c r="A184" s="51"/>
      <c r="B184" s="51"/>
      <c r="C184">
        <f>E184-(E184*5)/100</f>
        <v>14.513839797152947</v>
      </c>
      <c r="D184" s="45">
        <v>1.57</v>
      </c>
      <c r="E184" s="129">
        <f xml:space="preserve"> E$10*(E$8/2)^2*(ACOS(1-D184/(E$8/2)) - (1-D184/(E$8/2))*SIN(ACOS(1-D184/(E$8/2))))</f>
        <v>15.277726102266261</v>
      </c>
      <c r="F184" s="136">
        <f>(PI()*E$12*D184^2*(1-(D184/(1.5*E$8))))</f>
        <v>1.8502045626135417</v>
      </c>
      <c r="G184" s="57">
        <f t="shared" si="28"/>
        <v>17.127930664879802</v>
      </c>
      <c r="H184" s="117">
        <f t="shared" si="29"/>
        <v>17127.930664879801</v>
      </c>
      <c r="I184" s="115">
        <f t="shared" si="30"/>
        <v>13188.506611957448</v>
      </c>
      <c r="J184" s="118">
        <f t="shared" si="31"/>
        <v>17.249095854900002</v>
      </c>
      <c r="K184" s="102">
        <f t="shared" si="32"/>
        <v>17249.095854900002</v>
      </c>
      <c r="L184" s="103">
        <f t="shared" si="33"/>
        <v>13281.803808273002</v>
      </c>
      <c r="N184" s="167"/>
      <c r="O184" s="45">
        <v>1.57</v>
      </c>
      <c r="P184" s="153">
        <f t="shared" si="39"/>
        <v>16.740832000000001</v>
      </c>
      <c r="Q184" s="148">
        <f t="shared" si="34"/>
        <v>16740.832000000002</v>
      </c>
      <c r="R184" s="148">
        <f t="shared" si="35"/>
        <v>12890.440640000003</v>
      </c>
      <c r="S184" s="173"/>
      <c r="T184" s="45">
        <f t="shared" si="40"/>
        <v>1.5700000000000012</v>
      </c>
      <c r="U184" s="46">
        <f t="shared" si="36"/>
        <v>13188.506611957448</v>
      </c>
      <c r="V184" s="164">
        <f t="shared" si="37"/>
        <v>12890.440640000003</v>
      </c>
      <c r="W184" s="47">
        <f t="shared" si="38"/>
        <v>0.97739956609740775</v>
      </c>
      <c r="X184" s="167"/>
      <c r="Y184" s="48"/>
    </row>
    <row r="185" spans="1:25" ht="16.5" thickTop="1" thickBot="1" x14ac:dyDescent="0.3">
      <c r="A185" s="51"/>
      <c r="B185" s="51"/>
      <c r="C185">
        <f>E185-(E185*5)/100</f>
        <v>14.616122095717643</v>
      </c>
      <c r="D185" s="45">
        <v>1.58</v>
      </c>
      <c r="E185" s="129">
        <f xml:space="preserve"> E$10*(E$8/2)^2*(ACOS(1-D185/(E$8/2)) - (1-D185/(E$8/2))*SIN(ACOS(1-D185/(E$8/2))))</f>
        <v>15.385391679702781</v>
      </c>
      <c r="F185" s="136">
        <f>(PI()*E$12*D185^2*(1-(D185/(1.5*E$8))))</f>
        <v>1.8637854730776364</v>
      </c>
      <c r="G185" s="57">
        <f t="shared" si="28"/>
        <v>17.249177152780419</v>
      </c>
      <c r="H185" s="117">
        <f t="shared" si="29"/>
        <v>17249.177152780419</v>
      </c>
      <c r="I185" s="115">
        <f t="shared" si="30"/>
        <v>13281.866407640924</v>
      </c>
      <c r="J185" s="118">
        <f t="shared" si="31"/>
        <v>17.370877861600004</v>
      </c>
      <c r="K185" s="102">
        <f t="shared" si="32"/>
        <v>17370.877861600005</v>
      </c>
      <c r="L185" s="103">
        <f t="shared" si="33"/>
        <v>13375.575953432004</v>
      </c>
      <c r="N185" s="167"/>
      <c r="O185" s="45">
        <v>1.58</v>
      </c>
      <c r="P185" s="153">
        <f t="shared" si="39"/>
        <v>16.856824000000003</v>
      </c>
      <c r="Q185" s="148">
        <f t="shared" si="34"/>
        <v>16856.824000000004</v>
      </c>
      <c r="R185" s="148">
        <f t="shared" si="35"/>
        <v>12979.754480000003</v>
      </c>
      <c r="S185" s="173"/>
      <c r="T185" s="45">
        <f t="shared" si="40"/>
        <v>1.5800000000000012</v>
      </c>
      <c r="U185" s="46">
        <f t="shared" si="36"/>
        <v>13281.866407640924</v>
      </c>
      <c r="V185" s="164">
        <f t="shared" si="37"/>
        <v>12979.754480000003</v>
      </c>
      <c r="W185" s="47">
        <f t="shared" si="38"/>
        <v>0.97725380467107248</v>
      </c>
      <c r="X185" s="167"/>
      <c r="Y185" s="48"/>
    </row>
    <row r="186" spans="1:25" ht="16.5" thickTop="1" thickBot="1" x14ac:dyDescent="0.3">
      <c r="A186" s="51"/>
      <c r="B186" s="51"/>
      <c r="C186">
        <f>E186-(E186*5)/100</f>
        <v>14.718006497904216</v>
      </c>
      <c r="D186" s="45">
        <v>1.59</v>
      </c>
      <c r="E186" s="129">
        <f xml:space="preserve"> E$10*(E$8/2)^2*(ACOS(1-D186/(E$8/2)) - (1-D186/(E$8/2))*SIN(ACOS(1-D186/(E$8/2))))</f>
        <v>15.492638418846544</v>
      </c>
      <c r="F186" s="136">
        <f>(PI()*E$12*D186^2*(1-(D186/(1.5*E$8))))</f>
        <v>1.8772609257906137</v>
      </c>
      <c r="G186" s="57">
        <f t="shared" si="28"/>
        <v>17.369899344637158</v>
      </c>
      <c r="H186" s="117">
        <f t="shared" si="29"/>
        <v>17369.899344637157</v>
      </c>
      <c r="I186" s="115">
        <f t="shared" si="30"/>
        <v>13374.82249537061</v>
      </c>
      <c r="J186" s="118">
        <f t="shared" si="31"/>
        <v>17.4920654447</v>
      </c>
      <c r="K186" s="102">
        <f t="shared" si="32"/>
        <v>17492.065444699998</v>
      </c>
      <c r="L186" s="103">
        <f t="shared" si="33"/>
        <v>13468.890392418998</v>
      </c>
      <c r="N186" s="167"/>
      <c r="O186" s="45">
        <v>1.59</v>
      </c>
      <c r="P186" s="153">
        <f t="shared" si="39"/>
        <v>16.972284000000002</v>
      </c>
      <c r="Q186" s="148">
        <f t="shared" si="34"/>
        <v>16972.284000000003</v>
      </c>
      <c r="R186" s="148">
        <f t="shared" si="35"/>
        <v>13068.658680000002</v>
      </c>
      <c r="S186" s="173"/>
      <c r="T186" s="45">
        <f t="shared" si="40"/>
        <v>1.5900000000000012</v>
      </c>
      <c r="U186" s="46">
        <f t="shared" si="36"/>
        <v>13374.82249537061</v>
      </c>
      <c r="V186" s="164">
        <f t="shared" si="37"/>
        <v>13068.658680000002</v>
      </c>
      <c r="W186" s="47">
        <f t="shared" si="38"/>
        <v>0.97710894365315282</v>
      </c>
      <c r="X186" s="167"/>
      <c r="Y186" s="48"/>
    </row>
    <row r="187" spans="1:25" ht="16.5" thickTop="1" thickBot="1" x14ac:dyDescent="0.3">
      <c r="A187" s="51"/>
      <c r="B187" s="51"/>
      <c r="C187">
        <f>E187-(E187*5)/100</f>
        <v>14.819482263327666</v>
      </c>
      <c r="D187" s="45">
        <v>1.6</v>
      </c>
      <c r="E187" s="129">
        <f xml:space="preserve"> E$10*(E$8/2)^2*(ACOS(1-D187/(E$8/2)) - (1-D187/(E$8/2))*SIN(ACOS(1-D187/(E$8/2))))</f>
        <v>15.599455014029122</v>
      </c>
      <c r="F187" s="136">
        <f>(PI()*E$12*D187^2*(1-(D187/(1.5*E$8))))</f>
        <v>1.8906285019967131</v>
      </c>
      <c r="G187" s="57">
        <f t="shared" si="28"/>
        <v>17.490083516025834</v>
      </c>
      <c r="H187" s="117">
        <f t="shared" si="29"/>
        <v>17490.083516025836</v>
      </c>
      <c r="I187" s="115">
        <f t="shared" si="30"/>
        <v>13467.364307339894</v>
      </c>
      <c r="J187" s="118">
        <f t="shared" si="31"/>
        <v>17.612644800000002</v>
      </c>
      <c r="K187" s="102">
        <f t="shared" si="32"/>
        <v>17612.644800000002</v>
      </c>
      <c r="L187" s="103">
        <f t="shared" si="33"/>
        <v>13561.736496000001</v>
      </c>
      <c r="N187" s="167"/>
      <c r="O187" s="45">
        <v>1.6</v>
      </c>
      <c r="P187" s="153">
        <f t="shared" si="39"/>
        <v>17.087200000000003</v>
      </c>
      <c r="Q187" s="148">
        <f t="shared" si="34"/>
        <v>17087.200000000004</v>
      </c>
      <c r="R187" s="148">
        <f t="shared" si="35"/>
        <v>13157.144000000004</v>
      </c>
      <c r="S187" s="173"/>
      <c r="T187" s="45">
        <f t="shared" si="40"/>
        <v>1.6000000000000012</v>
      </c>
      <c r="U187" s="46">
        <f t="shared" si="36"/>
        <v>13467.364307339894</v>
      </c>
      <c r="V187" s="164">
        <f t="shared" si="37"/>
        <v>13157.144000000004</v>
      </c>
      <c r="W187" s="47">
        <f t="shared" si="38"/>
        <v>0.97696503189040362</v>
      </c>
      <c r="X187" s="167"/>
      <c r="Y187" s="48"/>
    </row>
    <row r="188" spans="1:25" ht="16.5" thickTop="1" thickBot="1" x14ac:dyDescent="0.3">
      <c r="A188" s="51"/>
      <c r="B188" s="51"/>
      <c r="C188">
        <f>E188-(E188*5)/100</f>
        <v>14.920538521306437</v>
      </c>
      <c r="D188" s="45">
        <v>1.61</v>
      </c>
      <c r="E188" s="129">
        <f xml:space="preserve"> E$10*(E$8/2)^2*(ACOS(1-D188/(E$8/2)) - (1-D188/(E$8/2))*SIN(ACOS(1-D188/(E$8/2))))</f>
        <v>15.705830022427829</v>
      </c>
      <c r="F188" s="136">
        <f>(PI()*E$12*D188^2*(1-(D188/(1.5*E$8))))</f>
        <v>1.9038857829401754</v>
      </c>
      <c r="G188" s="57">
        <f t="shared" si="28"/>
        <v>17.609715805368005</v>
      </c>
      <c r="H188" s="117">
        <f t="shared" si="29"/>
        <v>17609.715805368003</v>
      </c>
      <c r="I188" s="115">
        <f t="shared" si="30"/>
        <v>13559.481170133362</v>
      </c>
      <c r="J188" s="118">
        <f t="shared" si="31"/>
        <v>17.732602123300001</v>
      </c>
      <c r="K188" s="102">
        <f t="shared" si="32"/>
        <v>17732.602123300003</v>
      </c>
      <c r="L188" s="103">
        <f t="shared" si="33"/>
        <v>13654.103634941002</v>
      </c>
      <c r="N188" s="167"/>
      <c r="O188" s="45">
        <v>1.61</v>
      </c>
      <c r="P188" s="153">
        <f t="shared" si="39"/>
        <v>17.201560000000001</v>
      </c>
      <c r="Q188" s="148">
        <f t="shared" si="34"/>
        <v>17201.560000000001</v>
      </c>
      <c r="R188" s="148">
        <f t="shared" si="35"/>
        <v>13245.201200000001</v>
      </c>
      <c r="S188" s="173"/>
      <c r="T188" s="45">
        <f t="shared" si="40"/>
        <v>1.6100000000000012</v>
      </c>
      <c r="U188" s="46">
        <f t="shared" si="36"/>
        <v>13559.481170133362</v>
      </c>
      <c r="V188" s="164">
        <f t="shared" si="37"/>
        <v>13245.201200000001</v>
      </c>
      <c r="W188" s="47">
        <f t="shared" si="38"/>
        <v>0.97682212422510639</v>
      </c>
      <c r="X188" s="167"/>
      <c r="Y188" s="48"/>
    </row>
    <row r="189" spans="1:25" ht="16.5" thickTop="1" thickBot="1" x14ac:dyDescent="0.3">
      <c r="A189" s="51"/>
      <c r="B189" s="51"/>
      <c r="C189">
        <f>E189-(E189*5)/100</f>
        <v>15.021164265194164</v>
      </c>
      <c r="D189" s="45">
        <v>1.62</v>
      </c>
      <c r="E189" s="129">
        <f xml:space="preserve"> E$10*(E$8/2)^2*(ACOS(1-D189/(E$8/2)) - (1-D189/(E$8/2))*SIN(ACOS(1-D189/(E$8/2))))</f>
        <v>15.81175185809912</v>
      </c>
      <c r="F189" s="136">
        <f>(PI()*E$12*D189^2*(1-(D189/(1.5*E$8))))</f>
        <v>1.9170303498652421</v>
      </c>
      <c r="G189" s="57">
        <f t="shared" si="28"/>
        <v>17.728782207964361</v>
      </c>
      <c r="H189" s="117">
        <f t="shared" si="29"/>
        <v>17728.782207964363</v>
      </c>
      <c r="I189" s="115">
        <f t="shared" si="30"/>
        <v>13651.162300132561</v>
      </c>
      <c r="J189" s="118">
        <f t="shared" si="31"/>
        <v>17.8519236104</v>
      </c>
      <c r="K189" s="102">
        <f t="shared" si="32"/>
        <v>17851.923610400001</v>
      </c>
      <c r="L189" s="103">
        <f t="shared" si="33"/>
        <v>13745.981180008001</v>
      </c>
      <c r="N189" s="167"/>
      <c r="O189" s="45">
        <v>1.62</v>
      </c>
      <c r="P189" s="153">
        <f t="shared" si="39"/>
        <v>17.315352000000004</v>
      </c>
      <c r="Q189" s="148">
        <f t="shared" si="34"/>
        <v>17315.352000000003</v>
      </c>
      <c r="R189" s="148">
        <f t="shared" si="35"/>
        <v>13332.821040000003</v>
      </c>
      <c r="S189" s="173"/>
      <c r="T189" s="45">
        <f t="shared" si="40"/>
        <v>1.6200000000000012</v>
      </c>
      <c r="U189" s="46">
        <f t="shared" si="36"/>
        <v>13651.162300132561</v>
      </c>
      <c r="V189" s="164">
        <f t="shared" si="37"/>
        <v>13332.821040000003</v>
      </c>
      <c r="W189" s="47">
        <f t="shared" si="38"/>
        <v>0.9766802816395006</v>
      </c>
      <c r="X189" s="167"/>
      <c r="Y189" s="48"/>
    </row>
    <row r="190" spans="1:25" ht="16.5" thickTop="1" thickBot="1" x14ac:dyDescent="0.3">
      <c r="A190" s="51"/>
      <c r="B190" s="51"/>
      <c r="C190">
        <f>E190-(E190*5)/100</f>
        <v>15.12134834644419</v>
      </c>
      <c r="D190" s="45">
        <v>1.63</v>
      </c>
      <c r="E190" s="129">
        <f xml:space="preserve"> E$10*(E$8/2)^2*(ACOS(1-D190/(E$8/2)) - (1-D190/(E$8/2))*SIN(ACOS(1-D190/(E$8/2))))</f>
        <v>15.917208785730725</v>
      </c>
      <c r="F190" s="136">
        <f>(PI()*E$12*D190^2*(1-(D190/(1.5*E$8))))</f>
        <v>1.9300597840161517</v>
      </c>
      <c r="G190" s="57">
        <f t="shared" si="28"/>
        <v>17.847268569746877</v>
      </c>
      <c r="H190" s="117">
        <f t="shared" si="29"/>
        <v>17847.268569746877</v>
      </c>
      <c r="I190" s="115">
        <f t="shared" si="30"/>
        <v>13742.396798705095</v>
      </c>
      <c r="J190" s="118">
        <f t="shared" si="31"/>
        <v>17.970595457099996</v>
      </c>
      <c r="K190" s="102">
        <f t="shared" si="32"/>
        <v>17970.595457099997</v>
      </c>
      <c r="L190" s="103">
        <f t="shared" si="33"/>
        <v>13837.358501966997</v>
      </c>
      <c r="N190" s="167"/>
      <c r="O190" s="45">
        <v>1.63</v>
      </c>
      <c r="P190" s="153">
        <f t="shared" si="39"/>
        <v>17.428564000000001</v>
      </c>
      <c r="Q190" s="148">
        <f t="shared" si="34"/>
        <v>17428.564000000002</v>
      </c>
      <c r="R190" s="148">
        <f t="shared" si="35"/>
        <v>13419.994280000003</v>
      </c>
      <c r="S190" s="173"/>
      <c r="T190" s="45">
        <f t="shared" si="40"/>
        <v>1.6300000000000012</v>
      </c>
      <c r="U190" s="46">
        <f t="shared" si="36"/>
        <v>13742.396798705095</v>
      </c>
      <c r="V190" s="164">
        <f t="shared" si="37"/>
        <v>13419.994280000003</v>
      </c>
      <c r="W190" s="47">
        <f t="shared" si="38"/>
        <v>0.97653957141337444</v>
      </c>
      <c r="X190" s="167"/>
      <c r="Y190" s="48"/>
    </row>
    <row r="191" spans="1:25" ht="16.5" thickTop="1" thickBot="1" x14ac:dyDescent="0.3">
      <c r="A191" s="51"/>
      <c r="B191" s="51"/>
      <c r="C191">
        <f>E191-(E191*5)/100</f>
        <v>15.221079468388309</v>
      </c>
      <c r="D191" s="45">
        <v>1.64</v>
      </c>
      <c r="E191" s="129">
        <f xml:space="preserve"> E$10*(E$8/2)^2*(ACOS(1-D191/(E$8/2)) - (1-D191/(E$8/2))*SIN(ACOS(1-D191/(E$8/2))))</f>
        <v>16.022188914092958</v>
      </c>
      <c r="F191" s="136">
        <f>(PI()*E$12*D191^2*(1-(D191/(1.5*E$8))))</f>
        <v>1.9429716666371457</v>
      </c>
      <c r="G191" s="57">
        <f t="shared" si="28"/>
        <v>17.965160580730103</v>
      </c>
      <c r="H191" s="117">
        <f t="shared" si="29"/>
        <v>17965.160580730102</v>
      </c>
      <c r="I191" s="115">
        <f t="shared" si="30"/>
        <v>13833.173647162179</v>
      </c>
      <c r="J191" s="118">
        <f t="shared" si="31"/>
        <v>18.088603859199999</v>
      </c>
      <c r="K191" s="102">
        <f t="shared" si="32"/>
        <v>18088.6038592</v>
      </c>
      <c r="L191" s="103">
        <f t="shared" si="33"/>
        <v>13928.224971584001</v>
      </c>
      <c r="N191" s="167"/>
      <c r="O191" s="45">
        <v>1.64</v>
      </c>
      <c r="P191" s="153">
        <f t="shared" si="39"/>
        <v>17.541184000000001</v>
      </c>
      <c r="Q191" s="148">
        <f t="shared" si="34"/>
        <v>17541.184000000001</v>
      </c>
      <c r="R191" s="148">
        <f t="shared" si="35"/>
        <v>13506.71168</v>
      </c>
      <c r="S191" s="173"/>
      <c r="T191" s="45">
        <f t="shared" si="40"/>
        <v>1.6400000000000012</v>
      </c>
      <c r="U191" s="46">
        <f t="shared" si="36"/>
        <v>13833.173647162179</v>
      </c>
      <c r="V191" s="164">
        <f t="shared" si="37"/>
        <v>13506.71168</v>
      </c>
      <c r="W191" s="47">
        <f t="shared" si="38"/>
        <v>0.97640006729553697</v>
      </c>
      <c r="X191" s="167"/>
      <c r="Y191" s="48"/>
    </row>
    <row r="192" spans="1:25" ht="16.5" thickTop="1" thickBot="1" x14ac:dyDescent="0.3">
      <c r="A192" s="51"/>
      <c r="B192" s="51"/>
      <c r="C192">
        <f>E192-(E192*5)/100</f>
        <v>15.320346179709558</v>
      </c>
      <c r="D192" s="45">
        <v>1.65</v>
      </c>
      <c r="E192" s="129">
        <f xml:space="preserve"> E$10*(E$8/2)^2*(ACOS(1-D192/(E$8/2)) - (1-D192/(E$8/2))*SIN(ACOS(1-D192/(E$8/2))))</f>
        <v>16.126680189167956</v>
      </c>
      <c r="F192" s="136">
        <f>(PI()*E$12*D192^2*(1-(D192/(1.5*E$8))))</f>
        <v>1.9557635789724646</v>
      </c>
      <c r="G192" s="57">
        <f t="shared" si="28"/>
        <v>18.082443768140422</v>
      </c>
      <c r="H192" s="117">
        <f t="shared" si="29"/>
        <v>18082.443768140423</v>
      </c>
      <c r="I192" s="115">
        <f t="shared" si="30"/>
        <v>13923.481701468127</v>
      </c>
      <c r="J192" s="118">
        <f t="shared" si="31"/>
        <v>18.205935012499996</v>
      </c>
      <c r="K192" s="102">
        <f t="shared" si="32"/>
        <v>18205.935012499995</v>
      </c>
      <c r="L192" s="103">
        <f t="shared" si="33"/>
        <v>14018.569959624996</v>
      </c>
      <c r="N192" s="167"/>
      <c r="O192" s="45">
        <v>1.65</v>
      </c>
      <c r="P192" s="153">
        <f t="shared" si="39"/>
        <v>17.653199999999998</v>
      </c>
      <c r="Q192" s="148">
        <f t="shared" si="34"/>
        <v>17653.199999999997</v>
      </c>
      <c r="R192" s="148">
        <f t="shared" si="35"/>
        <v>13592.963999999998</v>
      </c>
      <c r="S192" s="173"/>
      <c r="T192" s="45">
        <f t="shared" si="40"/>
        <v>1.6500000000000012</v>
      </c>
      <c r="U192" s="46">
        <f t="shared" si="36"/>
        <v>13923.481701468127</v>
      </c>
      <c r="V192" s="164">
        <f t="shared" si="37"/>
        <v>13592.963999999998</v>
      </c>
      <c r="W192" s="47">
        <f t="shared" si="38"/>
        <v>0.97626184968998964</v>
      </c>
      <c r="X192" s="167"/>
      <c r="Y192" s="48"/>
    </row>
    <row r="193" spans="1:25" ht="16.5" thickTop="1" thickBot="1" x14ac:dyDescent="0.3">
      <c r="A193" s="51"/>
      <c r="B193" s="51"/>
      <c r="C193">
        <f>E193-(E193*5)/100</f>
        <v>15.419136867587246</v>
      </c>
      <c r="D193" s="45">
        <v>1.66</v>
      </c>
      <c r="E193" s="129">
        <f xml:space="preserve"> E$10*(E$8/2)^2*(ACOS(1-D193/(E$8/2)) - (1-D193/(E$8/2))*SIN(ACOS(1-D193/(E$8/2))))</f>
        <v>16.230670386933944</v>
      </c>
      <c r="F193" s="136">
        <f>(PI()*E$12*D193^2*(1-(D193/(1.5*E$8))))</f>
        <v>1.9684331022663493</v>
      </c>
      <c r="G193" s="57">
        <f t="shared" si="28"/>
        <v>18.199103489200294</v>
      </c>
      <c r="H193" s="117">
        <f t="shared" si="29"/>
        <v>18199.103489200294</v>
      </c>
      <c r="I193" s="115">
        <f t="shared" si="30"/>
        <v>14013.309686684226</v>
      </c>
      <c r="J193" s="118">
        <f t="shared" si="31"/>
        <v>18.322575112799999</v>
      </c>
      <c r="K193" s="102">
        <f t="shared" si="32"/>
        <v>18322.575112799997</v>
      </c>
      <c r="L193" s="103">
        <f t="shared" si="33"/>
        <v>14108.382836855999</v>
      </c>
      <c r="N193" s="167"/>
      <c r="O193" s="45">
        <v>1.66</v>
      </c>
      <c r="P193" s="153">
        <f t="shared" si="39"/>
        <v>17.764600000000002</v>
      </c>
      <c r="Q193" s="148">
        <f t="shared" si="34"/>
        <v>17764.600000000002</v>
      </c>
      <c r="R193" s="148">
        <f t="shared" si="35"/>
        <v>13678.742000000002</v>
      </c>
      <c r="S193" s="173"/>
      <c r="T193" s="45">
        <f t="shared" si="40"/>
        <v>1.6600000000000013</v>
      </c>
      <c r="U193" s="46">
        <f t="shared" si="36"/>
        <v>14013.309686684226</v>
      </c>
      <c r="V193" s="164">
        <f t="shared" si="37"/>
        <v>13678.742000000002</v>
      </c>
      <c r="W193" s="47">
        <f t="shared" si="38"/>
        <v>0.97612500585767126</v>
      </c>
      <c r="X193" s="167"/>
      <c r="Y193" s="48"/>
    </row>
    <row r="194" spans="1:25" ht="16.5" thickTop="1" thickBot="1" x14ac:dyDescent="0.3">
      <c r="A194" s="51"/>
      <c r="B194" s="51"/>
      <c r="C194">
        <f>E194-(E194*5)/100</f>
        <v>15.517439750490501</v>
      </c>
      <c r="D194" s="45">
        <v>1.67</v>
      </c>
      <c r="E194" s="129">
        <f xml:space="preserve"> E$10*(E$8/2)^2*(ACOS(1-D194/(E$8/2)) - (1-D194/(E$8/2))*SIN(ACOS(1-D194/(E$8/2))))</f>
        <v>16.334147105779476</v>
      </c>
      <c r="F194" s="136">
        <f>(PI()*E$12*D194^2*(1-(D194/(1.5*E$8))))</f>
        <v>1.9809778177630388</v>
      </c>
      <c r="G194" s="57">
        <f t="shared" si="28"/>
        <v>18.315124923542513</v>
      </c>
      <c r="H194" s="117">
        <f t="shared" si="29"/>
        <v>18315.124923542513</v>
      </c>
      <c r="I194" s="115">
        <f t="shared" si="30"/>
        <v>14102.646191127735</v>
      </c>
      <c r="J194" s="118">
        <f t="shared" si="31"/>
        <v>18.438510355900004</v>
      </c>
      <c r="K194" s="102">
        <f t="shared" si="32"/>
        <v>18438.510355900005</v>
      </c>
      <c r="L194" s="103">
        <f t="shared" si="33"/>
        <v>14197.652974043005</v>
      </c>
      <c r="N194" s="167"/>
      <c r="O194" s="45">
        <v>1.67</v>
      </c>
      <c r="P194" s="153">
        <f t="shared" si="39"/>
        <v>17.875371999999999</v>
      </c>
      <c r="Q194" s="148">
        <f t="shared" si="34"/>
        <v>17875.371999999999</v>
      </c>
      <c r="R194" s="148">
        <f t="shared" si="35"/>
        <v>13764.03644</v>
      </c>
      <c r="S194" s="173"/>
      <c r="T194" s="45">
        <f t="shared" si="40"/>
        <v>1.6700000000000013</v>
      </c>
      <c r="U194" s="46">
        <f t="shared" si="36"/>
        <v>14102.646191127735</v>
      </c>
      <c r="V194" s="164">
        <f t="shared" si="37"/>
        <v>13764.03644</v>
      </c>
      <c r="W194" s="47">
        <f t="shared" si="38"/>
        <v>0.97598963013475004</v>
      </c>
      <c r="X194" s="167"/>
      <c r="Y194" s="48"/>
    </row>
    <row r="195" spans="1:25" ht="16.5" thickTop="1" thickBot="1" x14ac:dyDescent="0.3">
      <c r="A195" s="51"/>
      <c r="B195" s="51"/>
      <c r="C195">
        <f>E195-(E195*5)/100</f>
        <v>15.615242870594564</v>
      </c>
      <c r="D195" s="45">
        <v>1.68</v>
      </c>
      <c r="E195" s="129">
        <f xml:space="preserve"> E$10*(E$8/2)^2*(ACOS(1-D195/(E$8/2)) - (1-D195/(E$8/2))*SIN(ACOS(1-D195/(E$8/2))))</f>
        <v>16.437097758520594</v>
      </c>
      <c r="F195" s="136">
        <f>(PI()*E$12*D195^2*(1-(D195/(1.5*E$8))))</f>
        <v>1.993395306706774</v>
      </c>
      <c r="G195" s="57">
        <f t="shared" si="28"/>
        <v>18.430493065227367</v>
      </c>
      <c r="H195" s="117">
        <f t="shared" si="29"/>
        <v>18430.493065227365</v>
      </c>
      <c r="I195" s="115">
        <f t="shared" si="30"/>
        <v>14191.479660225072</v>
      </c>
      <c r="J195" s="118">
        <f t="shared" si="31"/>
        <v>18.553726937599997</v>
      </c>
      <c r="K195" s="102">
        <f t="shared" si="32"/>
        <v>18553.726937599997</v>
      </c>
      <c r="L195" s="103">
        <f t="shared" si="33"/>
        <v>14286.369741951998</v>
      </c>
      <c r="N195" s="167"/>
      <c r="O195" s="45">
        <v>1.68</v>
      </c>
      <c r="P195" s="153">
        <f t="shared" si="39"/>
        <v>17.985503999999999</v>
      </c>
      <c r="Q195" s="148">
        <f t="shared" si="34"/>
        <v>17985.503999999997</v>
      </c>
      <c r="R195" s="148">
        <f t="shared" si="35"/>
        <v>13848.838079999998</v>
      </c>
      <c r="S195" s="173"/>
      <c r="T195" s="45">
        <f t="shared" si="40"/>
        <v>1.6800000000000013</v>
      </c>
      <c r="U195" s="46">
        <f t="shared" si="36"/>
        <v>14191.479660225072</v>
      </c>
      <c r="V195" s="164">
        <f t="shared" si="37"/>
        <v>13848.838079999998</v>
      </c>
      <c r="W195" s="47">
        <f t="shared" si="38"/>
        <v>0.97585582416853922</v>
      </c>
      <c r="X195" s="167"/>
      <c r="Y195" s="48"/>
    </row>
    <row r="196" spans="1:25" ht="16.5" thickTop="1" thickBot="1" x14ac:dyDescent="0.3">
      <c r="A196" s="51"/>
      <c r="B196" s="51"/>
      <c r="C196">
        <f>E196-(E196*5)/100</f>
        <v>15.712534085791773</v>
      </c>
      <c r="D196" s="45">
        <v>1.69</v>
      </c>
      <c r="E196" s="129">
        <f xml:space="preserve"> E$10*(E$8/2)^2*(ACOS(1-D196/(E$8/2)) - (1-D196/(E$8/2))*SIN(ACOS(1-D196/(E$8/2))))</f>
        <v>16.539509563991341</v>
      </c>
      <c r="F196" s="136">
        <f>(PI()*E$12*D196^2*(1-(D196/(1.5*E$8))))</f>
        <v>2.0056831503417962</v>
      </c>
      <c r="G196" s="57">
        <f t="shared" si="28"/>
        <v>18.545192714333137</v>
      </c>
      <c r="H196" s="117">
        <f t="shared" si="29"/>
        <v>18545.192714333138</v>
      </c>
      <c r="I196" s="115">
        <f t="shared" si="30"/>
        <v>14279.798390036516</v>
      </c>
      <c r="J196" s="118">
        <f t="shared" si="31"/>
        <v>18.668211053699999</v>
      </c>
      <c r="K196" s="102">
        <f t="shared" si="32"/>
        <v>18668.211053699997</v>
      </c>
      <c r="L196" s="103">
        <f t="shared" si="33"/>
        <v>14374.522511348998</v>
      </c>
      <c r="N196" s="167"/>
      <c r="O196" s="45">
        <v>1.69</v>
      </c>
      <c r="P196" s="153">
        <f t="shared" si="39"/>
        <v>18.094984</v>
      </c>
      <c r="Q196" s="148">
        <f t="shared" si="34"/>
        <v>18094.984</v>
      </c>
      <c r="R196" s="148">
        <f t="shared" si="35"/>
        <v>13933.13768</v>
      </c>
      <c r="S196" s="173"/>
      <c r="T196" s="45">
        <f t="shared" si="40"/>
        <v>1.6900000000000013</v>
      </c>
      <c r="U196" s="46">
        <f t="shared" si="36"/>
        <v>14279.798390036516</v>
      </c>
      <c r="V196" s="164">
        <f t="shared" si="37"/>
        <v>13933.13768</v>
      </c>
      <c r="W196" s="47">
        <f t="shared" si="38"/>
        <v>0.97572369717219587</v>
      </c>
      <c r="X196" s="167"/>
      <c r="Y196" s="48"/>
    </row>
    <row r="197" spans="1:25" ht="16.5" thickTop="1" thickBot="1" x14ac:dyDescent="0.3">
      <c r="A197" s="51"/>
      <c r="B197" s="51"/>
      <c r="C197">
        <f>E197-(E197*5)/100</f>
        <v>15.809301061266638</v>
      </c>
      <c r="D197" s="45">
        <v>1.7</v>
      </c>
      <c r="E197" s="129">
        <f xml:space="preserve"> E$10*(E$8/2)^2*(ACOS(1-D197/(E$8/2)) - (1-D197/(E$8/2))*SIN(ACOS(1-D197/(E$8/2))))</f>
        <v>16.641369538175407</v>
      </c>
      <c r="F197" s="136">
        <f>(PI()*E$12*D197^2*(1-(D197/(1.5*E$8))))</f>
        <v>2.0178389299123451</v>
      </c>
      <c r="G197" s="57">
        <f t="shared" si="28"/>
        <v>18.659208468087751</v>
      </c>
      <c r="H197" s="117">
        <f t="shared" si="29"/>
        <v>18659.208468087752</v>
      </c>
      <c r="I197" s="115">
        <f t="shared" si="30"/>
        <v>14367.59052042757</v>
      </c>
      <c r="J197" s="118">
        <f t="shared" si="31"/>
        <v>18.7819489</v>
      </c>
      <c r="K197" s="102">
        <f t="shared" si="32"/>
        <v>18781.948899999999</v>
      </c>
      <c r="L197" s="103">
        <f t="shared" si="33"/>
        <v>14462.100653</v>
      </c>
      <c r="N197" s="167"/>
      <c r="O197" s="45">
        <v>1.7</v>
      </c>
      <c r="P197" s="153">
        <f t="shared" si="39"/>
        <v>18.203800000000001</v>
      </c>
      <c r="Q197" s="148">
        <f t="shared" si="34"/>
        <v>18203.800000000003</v>
      </c>
      <c r="R197" s="148">
        <f t="shared" si="35"/>
        <v>14016.926000000003</v>
      </c>
      <c r="S197" s="173"/>
      <c r="T197" s="45">
        <f t="shared" si="40"/>
        <v>1.7000000000000013</v>
      </c>
      <c r="U197" s="46">
        <f t="shared" si="36"/>
        <v>14367.59052042757</v>
      </c>
      <c r="V197" s="164">
        <f t="shared" si="37"/>
        <v>14016.926000000003</v>
      </c>
      <c r="W197" s="47">
        <f t="shared" si="38"/>
        <v>0.9755933661995031</v>
      </c>
      <c r="X197" s="167"/>
      <c r="Y197" s="48"/>
    </row>
    <row r="198" spans="1:25" ht="16.5" thickTop="1" thickBot="1" x14ac:dyDescent="0.3">
      <c r="A198" s="51"/>
      <c r="B198" s="51"/>
      <c r="C198">
        <f>E198-(E198*5)/100</f>
        <v>15.905531260601594</v>
      </c>
      <c r="D198" s="45">
        <v>1.71</v>
      </c>
      <c r="E198" s="129">
        <f xml:space="preserve"> E$10*(E$8/2)^2*(ACOS(1-D198/(E$8/2)) - (1-D198/(E$8/2))*SIN(ACOS(1-D198/(E$8/2))))</f>
        <v>16.742664484843782</v>
      </c>
      <c r="F198" s="136">
        <f>(PI()*E$12*D198^2*(1-(D198/(1.5*E$8))))</f>
        <v>2.0298602266626613</v>
      </c>
      <c r="G198" s="57">
        <f t="shared" si="28"/>
        <v>18.772524711506442</v>
      </c>
      <c r="H198" s="117">
        <f t="shared" si="29"/>
        <v>18772.524711506441</v>
      </c>
      <c r="I198" s="115">
        <f t="shared" si="30"/>
        <v>14454.844027859961</v>
      </c>
      <c r="J198" s="118">
        <f t="shared" si="31"/>
        <v>18.894926672299999</v>
      </c>
      <c r="K198" s="102">
        <f t="shared" si="32"/>
        <v>18894.9266723</v>
      </c>
      <c r="L198" s="103">
        <f t="shared" si="33"/>
        <v>14549.093537671</v>
      </c>
      <c r="N198" s="167"/>
      <c r="O198" s="45">
        <v>1.71</v>
      </c>
      <c r="P198" s="153">
        <f t="shared" si="39"/>
        <v>18.31194</v>
      </c>
      <c r="Q198" s="148">
        <f t="shared" si="34"/>
        <v>18311.939999999999</v>
      </c>
      <c r="R198" s="148">
        <f t="shared" si="35"/>
        <v>14100.193799999999</v>
      </c>
      <c r="S198" s="173"/>
      <c r="T198" s="45">
        <f t="shared" si="40"/>
        <v>1.7100000000000013</v>
      </c>
      <c r="U198" s="46">
        <f t="shared" si="36"/>
        <v>14454.844027859961</v>
      </c>
      <c r="V198" s="164">
        <f t="shared" si="37"/>
        <v>14100.193799999999</v>
      </c>
      <c r="W198" s="47">
        <f t="shared" si="38"/>
        <v>0.97546495644114761</v>
      </c>
      <c r="X198" s="167"/>
      <c r="Y198" s="48"/>
    </row>
    <row r="199" spans="1:25" ht="16.5" thickTop="1" thickBot="1" x14ac:dyDescent="0.3">
      <c r="A199" s="51"/>
      <c r="B199" s="51"/>
      <c r="C199">
        <f>E199-(E199*5)/100</f>
        <v>16.001211936376965</v>
      </c>
      <c r="D199" s="45">
        <v>1.72</v>
      </c>
      <c r="E199" s="129">
        <f xml:space="preserve"> E$10*(E$8/2)^2*(ACOS(1-D199/(E$8/2)) - (1-D199/(E$8/2))*SIN(ACOS(1-D199/(E$8/2))))</f>
        <v>16.843380985659962</v>
      </c>
      <c r="F199" s="136">
        <f>(PI()*E$12*D199^2*(1-(D199/(1.5*E$8))))</f>
        <v>2.041744621836985</v>
      </c>
      <c r="G199" s="57">
        <f t="shared" si="28"/>
        <v>18.885125607496946</v>
      </c>
      <c r="H199" s="117">
        <f t="shared" si="29"/>
        <v>18885.125607496946</v>
      </c>
      <c r="I199" s="115">
        <f t="shared" si="30"/>
        <v>14541.54671777265</v>
      </c>
      <c r="J199" s="118">
        <f t="shared" si="31"/>
        <v>19.007130566399997</v>
      </c>
      <c r="K199" s="102">
        <f t="shared" si="32"/>
        <v>19007.130566399996</v>
      </c>
      <c r="L199" s="103">
        <f t="shared" si="33"/>
        <v>14635.490536127996</v>
      </c>
      <c r="N199" s="167"/>
      <c r="O199" s="45">
        <v>1.72</v>
      </c>
      <c r="P199" s="153">
        <f t="shared" si="39"/>
        <v>18.419392000000002</v>
      </c>
      <c r="Q199" s="148">
        <f t="shared" si="34"/>
        <v>18419.392000000003</v>
      </c>
      <c r="R199" s="148">
        <f t="shared" si="35"/>
        <v>14182.931840000003</v>
      </c>
      <c r="S199" s="173"/>
      <c r="T199" s="45">
        <f t="shared" si="40"/>
        <v>1.7200000000000013</v>
      </c>
      <c r="U199" s="46">
        <f t="shared" si="36"/>
        <v>14541.54671777265</v>
      </c>
      <c r="V199" s="164">
        <f t="shared" si="37"/>
        <v>14182.931840000003</v>
      </c>
      <c r="W199" s="47">
        <f t="shared" si="38"/>
        <v>0.97533860154406071</v>
      </c>
      <c r="X199" s="167"/>
      <c r="Y199" s="48"/>
    </row>
    <row r="200" spans="1:25" ht="16.5" thickTop="1" thickBot="1" x14ac:dyDescent="0.3">
      <c r="A200" s="51"/>
      <c r="B200" s="51"/>
      <c r="C200">
        <f>E200-(E200*5)/100</f>
        <v>16.096330120225009</v>
      </c>
      <c r="D200" s="45">
        <v>1.73</v>
      </c>
      <c r="E200" s="129">
        <f xml:space="preserve"> E$10*(E$8/2)^2*(ACOS(1-D200/(E$8/2)) - (1-D200/(E$8/2))*SIN(ACOS(1-D200/(E$8/2))))</f>
        <v>16.943505389710534</v>
      </c>
      <c r="F200" s="136">
        <f>(PI()*E$12*D200^2*(1-(D200/(1.5*E$8))))</f>
        <v>2.0534896966795571</v>
      </c>
      <c r="G200" s="57">
        <f t="shared" si="28"/>
        <v>18.99699508639009</v>
      </c>
      <c r="H200" s="117">
        <f t="shared" si="29"/>
        <v>18996.995086390089</v>
      </c>
      <c r="I200" s="115">
        <f t="shared" si="30"/>
        <v>14627.686216520369</v>
      </c>
      <c r="J200" s="118">
        <f t="shared" si="31"/>
        <v>19.118546778100001</v>
      </c>
      <c r="K200" s="102">
        <f t="shared" si="32"/>
        <v>19118.546778100001</v>
      </c>
      <c r="L200" s="103">
        <f t="shared" si="33"/>
        <v>14721.281019137001</v>
      </c>
      <c r="N200" s="167"/>
      <c r="O200" s="45">
        <v>1.73</v>
      </c>
      <c r="P200" s="153">
        <f t="shared" si="39"/>
        <v>18.526144000000002</v>
      </c>
      <c r="Q200" s="148">
        <f t="shared" si="34"/>
        <v>18526.144000000004</v>
      </c>
      <c r="R200" s="148">
        <f t="shared" si="35"/>
        <v>14265.130880000002</v>
      </c>
      <c r="S200" s="173"/>
      <c r="T200" s="45">
        <f t="shared" si="40"/>
        <v>1.7300000000000013</v>
      </c>
      <c r="U200" s="46">
        <f t="shared" si="36"/>
        <v>14627.686216520369</v>
      </c>
      <c r="V200" s="164">
        <f t="shared" si="37"/>
        <v>14265.130880000002</v>
      </c>
      <c r="W200" s="47">
        <f t="shared" si="38"/>
        <v>0.97521444395553825</v>
      </c>
      <c r="X200" s="167"/>
      <c r="Y200" s="48"/>
    </row>
    <row r="201" spans="1:25" ht="16.5" thickTop="1" thickBot="1" x14ac:dyDescent="0.3">
      <c r="A201" s="51"/>
      <c r="B201" s="51"/>
      <c r="C201">
        <f>E201-(E201*5)/100</f>
        <v>16.190872612294289</v>
      </c>
      <c r="D201" s="45">
        <v>1.74</v>
      </c>
      <c r="E201" s="129">
        <f xml:space="preserve"> E$10*(E$8/2)^2*(ACOS(1-D201/(E$8/2)) - (1-D201/(E$8/2))*SIN(ACOS(1-D201/(E$8/2))))</f>
        <v>17.043023802415039</v>
      </c>
      <c r="F201" s="136">
        <f>(PI()*E$12*D201^2*(1-(D201/(1.5*E$8))))</f>
        <v>2.0650930324346168</v>
      </c>
      <c r="G201" s="57">
        <f t="shared" si="28"/>
        <v>19.108116834849657</v>
      </c>
      <c r="H201" s="117">
        <f t="shared" si="29"/>
        <v>19108.116834849658</v>
      </c>
      <c r="I201" s="115">
        <f t="shared" si="30"/>
        <v>14713.249962834238</v>
      </c>
      <c r="J201" s="118">
        <f t="shared" si="31"/>
        <v>19.2291615032</v>
      </c>
      <c r="K201" s="102">
        <f t="shared" si="32"/>
        <v>19229.161503200001</v>
      </c>
      <c r="L201" s="103">
        <f t="shared" si="33"/>
        <v>14806.454357464001</v>
      </c>
      <c r="N201" s="167"/>
      <c r="O201" s="45">
        <v>1.74</v>
      </c>
      <c r="P201" s="153">
        <f t="shared" si="39"/>
        <v>18.632183999999999</v>
      </c>
      <c r="Q201" s="148">
        <f t="shared" si="34"/>
        <v>18632.183999999997</v>
      </c>
      <c r="R201" s="148">
        <f t="shared" si="35"/>
        <v>14346.781679999998</v>
      </c>
      <c r="S201" s="173"/>
      <c r="T201" s="45">
        <f t="shared" si="40"/>
        <v>1.7400000000000013</v>
      </c>
      <c r="U201" s="46">
        <f t="shared" si="36"/>
        <v>14713.249962834238</v>
      </c>
      <c r="V201" s="164">
        <f t="shared" si="37"/>
        <v>14346.781679999998</v>
      </c>
      <c r="W201" s="47">
        <f t="shared" si="38"/>
        <v>0.97509263529404178</v>
      </c>
      <c r="X201" s="167"/>
      <c r="Y201" s="48"/>
    </row>
    <row r="202" spans="1:25" ht="16.5" thickTop="1" thickBot="1" x14ac:dyDescent="0.3">
      <c r="A202" s="51"/>
      <c r="B202" s="51"/>
      <c r="C202">
        <f>E202-(E202*5)/100</f>
        <v>16.284825970076074</v>
      </c>
      <c r="D202" s="45">
        <v>1.75</v>
      </c>
      <c r="E202" s="129">
        <f xml:space="preserve"> E$10*(E$8/2)^2*(ACOS(1-D202/(E$8/2)) - (1-D202/(E$8/2))*SIN(ACOS(1-D202/(E$8/2))))</f>
        <v>17.141922073764288</v>
      </c>
      <c r="F202" s="136">
        <f>(PI()*E$12*D202^2*(1-(D202/(1.5*E$8))))</f>
        <v>2.0765522103464065</v>
      </c>
      <c r="G202" s="57">
        <f t="shared" si="28"/>
        <v>19.218474284110695</v>
      </c>
      <c r="H202" s="117">
        <f t="shared" si="29"/>
        <v>19218.474284110696</v>
      </c>
      <c r="I202" s="115">
        <f t="shared" si="30"/>
        <v>14798.225198765236</v>
      </c>
      <c r="J202" s="118">
        <f t="shared" si="31"/>
        <v>19.338960937500001</v>
      </c>
      <c r="K202" s="102">
        <f t="shared" si="32"/>
        <v>19338.9609375</v>
      </c>
      <c r="L202" s="103">
        <f t="shared" si="33"/>
        <v>14890.999921875</v>
      </c>
      <c r="N202" s="167"/>
      <c r="O202" s="45">
        <v>1.75</v>
      </c>
      <c r="P202" s="153">
        <f t="shared" si="39"/>
        <v>18.737500000000001</v>
      </c>
      <c r="Q202" s="148">
        <f t="shared" si="34"/>
        <v>18737.5</v>
      </c>
      <c r="R202" s="148">
        <f t="shared" si="35"/>
        <v>14427.875</v>
      </c>
      <c r="S202" s="173"/>
      <c r="T202" s="45">
        <f t="shared" si="40"/>
        <v>1.7500000000000013</v>
      </c>
      <c r="U202" s="46">
        <f t="shared" si="36"/>
        <v>14798.225198765236</v>
      </c>
      <c r="V202" s="164">
        <f t="shared" si="37"/>
        <v>14427.875</v>
      </c>
      <c r="W202" s="47">
        <f t="shared" si="38"/>
        <v>0.97497333674877862</v>
      </c>
      <c r="X202" s="167"/>
      <c r="Y202" s="48"/>
    </row>
    <row r="203" spans="1:25" ht="16.5" thickTop="1" thickBot="1" x14ac:dyDescent="0.3">
      <c r="A203" s="51"/>
      <c r="B203" s="51"/>
      <c r="C203">
        <f>E203-(E203*5)/100</f>
        <v>16.378176496539641</v>
      </c>
      <c r="D203" s="45">
        <v>1.76</v>
      </c>
      <c r="E203" s="129">
        <f xml:space="preserve"> E$10*(E$8/2)^2*(ACOS(1-D203/(E$8/2)) - (1-D203/(E$8/2))*SIN(ACOS(1-D203/(E$8/2))))</f>
        <v>17.240185785831201</v>
      </c>
      <c r="F203" s="136">
        <f>(PI()*E$12*D203^2*(1-(D203/(1.5*E$8))))</f>
        <v>2.0878648116591645</v>
      </c>
      <c r="G203" s="57">
        <f t="shared" si="28"/>
        <v>19.328050597490368</v>
      </c>
      <c r="H203" s="117">
        <f t="shared" si="29"/>
        <v>19328.050597490368</v>
      </c>
      <c r="I203" s="115">
        <f t="shared" si="30"/>
        <v>14882.598960067584</v>
      </c>
      <c r="J203" s="118">
        <f t="shared" si="31"/>
        <v>19.447931276800002</v>
      </c>
      <c r="K203" s="102">
        <f t="shared" si="32"/>
        <v>19447.931276800002</v>
      </c>
      <c r="L203" s="103">
        <f t="shared" si="33"/>
        <v>14974.907083136002</v>
      </c>
      <c r="N203" s="167"/>
      <c r="O203" s="45">
        <v>1.76</v>
      </c>
      <c r="P203" s="153">
        <f t="shared" si="39"/>
        <v>18.842080000000003</v>
      </c>
      <c r="Q203" s="148">
        <f t="shared" si="34"/>
        <v>18842.080000000002</v>
      </c>
      <c r="R203" s="148">
        <f t="shared" si="35"/>
        <v>14508.401600000001</v>
      </c>
      <c r="S203" s="173"/>
      <c r="T203" s="45">
        <f t="shared" si="40"/>
        <v>1.7600000000000013</v>
      </c>
      <c r="U203" s="46">
        <f t="shared" si="36"/>
        <v>14882.598960067584</v>
      </c>
      <c r="V203" s="164">
        <f t="shared" si="37"/>
        <v>14508.401600000001</v>
      </c>
      <c r="W203" s="47">
        <f t="shared" si="38"/>
        <v>0.97485671951037489</v>
      </c>
      <c r="X203" s="167"/>
      <c r="Y203" s="48"/>
    </row>
    <row r="204" spans="1:25" ht="16.5" thickTop="1" thickBot="1" x14ac:dyDescent="0.3">
      <c r="A204" s="51"/>
      <c r="B204" s="51"/>
      <c r="C204">
        <f>E204-(E204*5)/100</f>
        <v>16.470910227518054</v>
      </c>
      <c r="D204" s="45">
        <v>1.77</v>
      </c>
      <c r="E204" s="129">
        <f xml:space="preserve"> E$10*(E$8/2)^2*(ACOS(1-D204/(E$8/2)) - (1-D204/(E$8/2))*SIN(ACOS(1-D204/(E$8/2))))</f>
        <v>17.33780023949269</v>
      </c>
      <c r="F204" s="136">
        <f>(PI()*E$12*D204^2*(1-(D204/(1.5*E$8))))</f>
        <v>2.099028417617133</v>
      </c>
      <c r="G204" s="57">
        <f t="shared" si="28"/>
        <v>19.436828657109825</v>
      </c>
      <c r="H204" s="117">
        <f t="shared" si="29"/>
        <v>19436.828657109825</v>
      </c>
      <c r="I204" s="115">
        <f t="shared" si="30"/>
        <v>14966.358065974566</v>
      </c>
      <c r="J204" s="118">
        <f t="shared" si="31"/>
        <v>19.556058716900001</v>
      </c>
      <c r="K204" s="102">
        <f t="shared" si="32"/>
        <v>19556.058716899999</v>
      </c>
      <c r="L204" s="103">
        <f t="shared" si="33"/>
        <v>15058.165212013</v>
      </c>
      <c r="N204" s="167"/>
      <c r="O204" s="45">
        <v>1.77</v>
      </c>
      <c r="P204" s="153">
        <f t="shared" si="39"/>
        <v>18.945912</v>
      </c>
      <c r="Q204" s="148">
        <f t="shared" si="34"/>
        <v>18945.912</v>
      </c>
      <c r="R204" s="148">
        <f t="shared" si="35"/>
        <v>14588.35224</v>
      </c>
      <c r="S204" s="173"/>
      <c r="T204" s="45">
        <f t="shared" si="40"/>
        <v>1.7700000000000014</v>
      </c>
      <c r="U204" s="46">
        <f t="shared" si="36"/>
        <v>14966.358065974566</v>
      </c>
      <c r="V204" s="164">
        <f t="shared" si="37"/>
        <v>14588.35224</v>
      </c>
      <c r="W204" s="47">
        <f t="shared" si="38"/>
        <v>0.97474296523521331</v>
      </c>
      <c r="X204" s="167"/>
      <c r="Y204" s="48"/>
    </row>
    <row r="205" spans="1:25" ht="16.5" thickTop="1" thickBot="1" x14ac:dyDescent="0.3">
      <c r="A205" s="51"/>
      <c r="B205" s="51"/>
      <c r="C205">
        <f>E205-(E205*5)/100</f>
        <v>16.563012918279629</v>
      </c>
      <c r="D205" s="45">
        <v>1.78</v>
      </c>
      <c r="E205" s="129">
        <f xml:space="preserve"> E$10*(E$8/2)^2*(ACOS(1-D205/(E$8/2)) - (1-D205/(E$8/2))*SIN(ACOS(1-D205/(E$8/2))))</f>
        <v>17.434750440294348</v>
      </c>
      <c r="F205" s="136">
        <f>(PI()*E$12*D205^2*(1-(D205/(1.5*E$8))))</f>
        <v>2.1100406094645514</v>
      </c>
      <c r="G205" s="57">
        <f t="shared" si="28"/>
        <v>19.544791049758899</v>
      </c>
      <c r="H205" s="117">
        <f t="shared" si="29"/>
        <v>19544.7910497589</v>
      </c>
      <c r="I205" s="115">
        <f t="shared" si="30"/>
        <v>15049.489108314354</v>
      </c>
      <c r="J205" s="118">
        <f t="shared" si="31"/>
        <v>19.663329453599999</v>
      </c>
      <c r="K205" s="102">
        <f t="shared" si="32"/>
        <v>19663.329453599999</v>
      </c>
      <c r="L205" s="103">
        <f t="shared" si="33"/>
        <v>15140.763679272</v>
      </c>
      <c r="N205" s="167"/>
      <c r="O205" s="45">
        <v>1.78</v>
      </c>
      <c r="P205" s="153">
        <f t="shared" si="39"/>
        <v>19.048984000000001</v>
      </c>
      <c r="Q205" s="148">
        <f t="shared" si="34"/>
        <v>19048.984</v>
      </c>
      <c r="R205" s="148">
        <f t="shared" si="35"/>
        <v>14667.71768</v>
      </c>
      <c r="S205" s="173"/>
      <c r="T205" s="45">
        <f t="shared" si="40"/>
        <v>1.7800000000000014</v>
      </c>
      <c r="U205" s="46">
        <f t="shared" si="36"/>
        <v>15049.489108314354</v>
      </c>
      <c r="V205" s="164">
        <f t="shared" si="37"/>
        <v>14667.71768</v>
      </c>
      <c r="W205" s="47">
        <f t="shared" si="38"/>
        <v>0.97463226654628177</v>
      </c>
      <c r="X205" s="167"/>
      <c r="Y205" s="48"/>
    </row>
    <row r="206" spans="1:25" ht="16.5" thickTop="1" thickBot="1" x14ac:dyDescent="0.3">
      <c r="A206" s="51"/>
      <c r="B206" s="51"/>
      <c r="C206">
        <f>E206-(E206*5)/100</f>
        <v>16.65447002921357</v>
      </c>
      <c r="D206" s="45">
        <v>1.79</v>
      </c>
      <c r="E206" s="129">
        <f xml:space="preserve"> E$10*(E$8/2)^2*(ACOS(1-D206/(E$8/2)) - (1-D206/(E$8/2))*SIN(ACOS(1-D206/(E$8/2))))</f>
        <v>17.531021083382704</v>
      </c>
      <c r="F206" s="136">
        <f>(PI()*E$12*D206^2*(1-(D206/(1.5*E$8))))</f>
        <v>2.1208989684456601</v>
      </c>
      <c r="G206" s="57">
        <f t="shared" si="28"/>
        <v>19.651920051828363</v>
      </c>
      <c r="H206" s="117">
        <f t="shared" si="29"/>
        <v>19651.920051828361</v>
      </c>
      <c r="I206" s="115">
        <f t="shared" si="30"/>
        <v>15131.978439907838</v>
      </c>
      <c r="J206" s="118">
        <f t="shared" si="31"/>
        <v>19.7697296827</v>
      </c>
      <c r="K206" s="102">
        <f t="shared" si="32"/>
        <v>19769.729682699999</v>
      </c>
      <c r="L206" s="103">
        <f t="shared" si="33"/>
        <v>15222.691855678999</v>
      </c>
      <c r="N206" s="167"/>
      <c r="O206" s="45">
        <v>1.79</v>
      </c>
      <c r="P206" s="153">
        <f t="shared" si="39"/>
        <v>19.151284</v>
      </c>
      <c r="Q206" s="148">
        <f t="shared" si="34"/>
        <v>19151.284</v>
      </c>
      <c r="R206" s="148">
        <f t="shared" si="35"/>
        <v>14746.48868</v>
      </c>
      <c r="S206" s="173"/>
      <c r="T206" s="45">
        <f t="shared" si="40"/>
        <v>1.7900000000000014</v>
      </c>
      <c r="U206" s="46">
        <f t="shared" si="36"/>
        <v>15131.978439907838</v>
      </c>
      <c r="V206" s="164">
        <f t="shared" si="37"/>
        <v>14746.48868</v>
      </c>
      <c r="W206" s="47">
        <f t="shared" si="38"/>
        <v>0.9745248275736913</v>
      </c>
      <c r="X206" s="167"/>
      <c r="Y206" s="48"/>
    </row>
    <row r="207" spans="1:25" ht="16.5" thickTop="1" thickBot="1" x14ac:dyDescent="0.3">
      <c r="A207" s="51"/>
      <c r="B207" s="51"/>
      <c r="C207">
        <f>E207-(E207*5)/100</f>
        <v>16.745266710550396</v>
      </c>
      <c r="D207" s="45">
        <v>1.8</v>
      </c>
      <c r="E207" s="129">
        <f xml:space="preserve"> E$10*(E$8/2)^2*(ACOS(1-D207/(E$8/2)) - (1-D207/(E$8/2))*SIN(ACOS(1-D207/(E$8/2))))</f>
        <v>17.62659653742147</v>
      </c>
      <c r="F207" s="136">
        <f>(PI()*E$12*D207^2*(1-(D207/(1.5*E$8))))</f>
        <v>2.1316010758046997</v>
      </c>
      <c r="G207" s="57">
        <f t="shared" si="28"/>
        <v>19.758197613226169</v>
      </c>
      <c r="H207" s="117">
        <f t="shared" si="29"/>
        <v>19758.19761322617</v>
      </c>
      <c r="I207" s="115">
        <f t="shared" si="30"/>
        <v>15213.812162184151</v>
      </c>
      <c r="J207" s="118">
        <f t="shared" si="31"/>
        <v>19.875245600000003</v>
      </c>
      <c r="K207" s="102">
        <f t="shared" si="32"/>
        <v>19875.245600000002</v>
      </c>
      <c r="L207" s="103">
        <f t="shared" si="33"/>
        <v>15303.939112000002</v>
      </c>
      <c r="N207" s="167"/>
      <c r="O207" s="45">
        <v>1.8</v>
      </c>
      <c r="P207" s="153">
        <f t="shared" si="39"/>
        <v>19.252800000000001</v>
      </c>
      <c r="Q207" s="148">
        <f t="shared" si="34"/>
        <v>19252.8</v>
      </c>
      <c r="R207" s="148">
        <f t="shared" si="35"/>
        <v>14824.655999999999</v>
      </c>
      <c r="S207" s="173"/>
      <c r="T207" s="45">
        <f t="shared" si="40"/>
        <v>1.8000000000000014</v>
      </c>
      <c r="U207" s="46">
        <f t="shared" si="36"/>
        <v>15213.812162184151</v>
      </c>
      <c r="V207" s="164">
        <f t="shared" si="37"/>
        <v>14824.655999999999</v>
      </c>
      <c r="W207" s="47">
        <f t="shared" si="38"/>
        <v>0.97442086453837984</v>
      </c>
      <c r="X207" s="167"/>
      <c r="Y207" s="48"/>
    </row>
    <row r="208" spans="1:25" ht="16.5" thickTop="1" thickBot="1" x14ac:dyDescent="0.3">
      <c r="A208" s="51"/>
      <c r="B208" s="51"/>
      <c r="C208">
        <f>E208-(E208*5)/100</f>
        <v>16.835387786028917</v>
      </c>
      <c r="D208" s="45">
        <v>1.81</v>
      </c>
      <c r="E208" s="129">
        <f xml:space="preserve"> E$10*(E$8/2)^2*(ACOS(1-D208/(E$8/2)) - (1-D208/(E$8/2))*SIN(ACOS(1-D208/(E$8/2))))</f>
        <v>17.721460827398861</v>
      </c>
      <c r="F208" s="136">
        <f>(PI()*E$12*D208^2*(1-(D208/(1.5*E$8))))</f>
        <v>2.1421445127859116</v>
      </c>
      <c r="G208" s="57">
        <f t="shared" si="28"/>
        <v>19.863605340184773</v>
      </c>
      <c r="H208" s="117">
        <f t="shared" si="29"/>
        <v>19863.605340184771</v>
      </c>
      <c r="I208" s="115">
        <f t="shared" si="30"/>
        <v>15294.976111942275</v>
      </c>
      <c r="J208" s="118">
        <f t="shared" si="31"/>
        <v>19.979863401300001</v>
      </c>
      <c r="K208" s="102">
        <f t="shared" si="32"/>
        <v>19979.863401300001</v>
      </c>
      <c r="L208" s="103">
        <f t="shared" si="33"/>
        <v>15384.494819001002</v>
      </c>
      <c r="N208" s="167"/>
      <c r="O208" s="45">
        <v>1.81</v>
      </c>
      <c r="P208" s="153">
        <f t="shared" si="39"/>
        <v>19.353520000000003</v>
      </c>
      <c r="Q208" s="148">
        <f t="shared" si="34"/>
        <v>19353.520000000004</v>
      </c>
      <c r="R208" s="148">
        <f t="shared" si="35"/>
        <v>14902.210400000004</v>
      </c>
      <c r="S208" s="173"/>
      <c r="T208" s="45">
        <f t="shared" si="40"/>
        <v>1.8100000000000014</v>
      </c>
      <c r="U208" s="46">
        <f t="shared" si="36"/>
        <v>15294.976111942275</v>
      </c>
      <c r="V208" s="164">
        <f t="shared" si="37"/>
        <v>14902.210400000004</v>
      </c>
      <c r="W208" s="47">
        <f t="shared" si="38"/>
        <v>0.9743206063829285</v>
      </c>
      <c r="X208" s="167"/>
      <c r="Y208" s="48"/>
    </row>
    <row r="209" spans="1:25" ht="16.5" thickTop="1" thickBot="1" x14ac:dyDescent="0.3">
      <c r="A209" s="51"/>
      <c r="B209" s="51"/>
      <c r="C209">
        <f>E209-(E209*5)/100</f>
        <v>16.924817735411533</v>
      </c>
      <c r="D209" s="45">
        <v>1.82</v>
      </c>
      <c r="E209" s="129">
        <f xml:space="preserve"> E$10*(E$8/2)^2*(ACOS(1-D209/(E$8/2)) - (1-D209/(E$8/2))*SIN(ACOS(1-D209/(E$8/2))))</f>
        <v>17.815597616222668</v>
      </c>
      <c r="F209" s="136">
        <f>(PI()*E$12*D209^2*(1-(D209/(1.5*E$8))))</f>
        <v>2.1525268606335342</v>
      </c>
      <c r="G209" s="57">
        <f t="shared" si="28"/>
        <v>19.968124476856204</v>
      </c>
      <c r="H209" s="117">
        <f t="shared" si="29"/>
        <v>19968.124476856203</v>
      </c>
      <c r="I209" s="115">
        <f t="shared" si="30"/>
        <v>15375.455847179277</v>
      </c>
      <c r="J209" s="118">
        <f t="shared" si="31"/>
        <v>20.083569282399999</v>
      </c>
      <c r="K209" s="102">
        <f t="shared" si="32"/>
        <v>20083.5692824</v>
      </c>
      <c r="L209" s="103">
        <f t="shared" si="33"/>
        <v>15464.348347448</v>
      </c>
      <c r="N209" s="167"/>
      <c r="O209" s="45">
        <v>1.82</v>
      </c>
      <c r="P209" s="153">
        <f t="shared" si="39"/>
        <v>19.453431999999999</v>
      </c>
      <c r="Q209" s="148">
        <f t="shared" si="34"/>
        <v>19453.432000000001</v>
      </c>
      <c r="R209" s="148">
        <f t="shared" si="35"/>
        <v>14979.14264</v>
      </c>
      <c r="S209" s="173"/>
      <c r="T209" s="45">
        <f t="shared" si="40"/>
        <v>1.8200000000000014</v>
      </c>
      <c r="U209" s="46">
        <f t="shared" si="36"/>
        <v>15375.455847179277</v>
      </c>
      <c r="V209" s="164">
        <f t="shared" si="37"/>
        <v>14979.14264</v>
      </c>
      <c r="W209" s="47">
        <f t="shared" si="38"/>
        <v>0.97422429545384936</v>
      </c>
      <c r="X209" s="167"/>
      <c r="Y209" s="48"/>
    </row>
    <row r="210" spans="1:25" ht="16.5" thickTop="1" thickBot="1" x14ac:dyDescent="0.3">
      <c r="A210" s="51"/>
      <c r="B210" s="51"/>
      <c r="C210">
        <f>E210-(E210*5)/100</f>
        <v>17.013540675738216</v>
      </c>
      <c r="D210" s="45">
        <v>1.83</v>
      </c>
      <c r="E210" s="129">
        <f xml:space="preserve"> E$10*(E$8/2)^2*(ACOS(1-D210/(E$8/2)) - (1-D210/(E$8/2))*SIN(ACOS(1-D210/(E$8/2))))</f>
        <v>17.908990184987598</v>
      </c>
      <c r="F210" s="136">
        <f>(PI()*E$12*D210^2*(1-(D210/(1.5*E$8))))</f>
        <v>2.16274570059181</v>
      </c>
      <c r="G210" s="57">
        <f t="shared" si="28"/>
        <v>20.071735885579407</v>
      </c>
      <c r="H210" s="117">
        <f t="shared" si="29"/>
        <v>20071.735885579408</v>
      </c>
      <c r="I210" s="115">
        <f t="shared" si="30"/>
        <v>15455.236631896145</v>
      </c>
      <c r="J210" s="118">
        <f t="shared" si="31"/>
        <v>20.186349439100002</v>
      </c>
      <c r="K210" s="102">
        <f t="shared" si="32"/>
        <v>20186.349439100002</v>
      </c>
      <c r="L210" s="103">
        <f t="shared" si="33"/>
        <v>15543.489068107003</v>
      </c>
      <c r="N210" s="167"/>
      <c r="O210" s="45">
        <v>1.83</v>
      </c>
      <c r="P210" s="153">
        <f t="shared" si="39"/>
        <v>19.552524000000002</v>
      </c>
      <c r="Q210" s="148">
        <f t="shared" si="34"/>
        <v>19552.524000000001</v>
      </c>
      <c r="R210" s="148">
        <f t="shared" si="35"/>
        <v>15055.443480000002</v>
      </c>
      <c r="S210" s="173"/>
      <c r="T210" s="45">
        <f t="shared" si="40"/>
        <v>1.8300000000000014</v>
      </c>
      <c r="U210" s="46">
        <f t="shared" si="36"/>
        <v>15455.236631896145</v>
      </c>
      <c r="V210" s="164">
        <f t="shared" si="37"/>
        <v>15055.443480000002</v>
      </c>
      <c r="W210" s="47">
        <f t="shared" si="38"/>
        <v>0.97413218824025893</v>
      </c>
      <c r="X210" s="167"/>
      <c r="Y210" s="48"/>
    </row>
    <row r="211" spans="1:25" ht="16.5" thickTop="1" thickBot="1" x14ac:dyDescent="0.3">
      <c r="A211" s="51"/>
      <c r="B211" s="51"/>
      <c r="C211">
        <f>E211-(E211*5)/100</f>
        <v>17.101540341196511</v>
      </c>
      <c r="D211" s="45">
        <v>1.84</v>
      </c>
      <c r="E211" s="129">
        <f xml:space="preserve"> E$10*(E$8/2)^2*(ACOS(1-D211/(E$8/2)) - (1-D211/(E$8/2))*SIN(ACOS(1-D211/(E$8/2))))</f>
        <v>18.001621411785802</v>
      </c>
      <c r="F211" s="136">
        <f>(PI()*E$12*D211^2*(1-(D211/(1.5*E$8))))</f>
        <v>2.1727986139049777</v>
      </c>
      <c r="G211" s="57">
        <f t="shared" si="28"/>
        <v>20.174420025690779</v>
      </c>
      <c r="H211" s="117">
        <f t="shared" si="29"/>
        <v>20174.420025690779</v>
      </c>
      <c r="I211" s="115">
        <f t="shared" si="30"/>
        <v>15534.3034197819</v>
      </c>
      <c r="J211" s="118">
        <f t="shared" si="31"/>
        <v>20.288190067200002</v>
      </c>
      <c r="K211" s="102">
        <f t="shared" si="32"/>
        <v>20288.190067200001</v>
      </c>
      <c r="L211" s="103">
        <f t="shared" si="33"/>
        <v>15621.906351744001</v>
      </c>
      <c r="N211" s="167"/>
      <c r="O211" s="45">
        <v>1.84</v>
      </c>
      <c r="P211" s="153">
        <f t="shared" si="39"/>
        <v>19.650784000000002</v>
      </c>
      <c r="Q211" s="148">
        <f t="shared" si="34"/>
        <v>19650.784000000003</v>
      </c>
      <c r="R211" s="148">
        <f t="shared" si="35"/>
        <v>15131.103680000002</v>
      </c>
      <c r="S211" s="173"/>
      <c r="T211" s="45">
        <f t="shared" si="40"/>
        <v>1.8400000000000014</v>
      </c>
      <c r="U211" s="46">
        <f t="shared" si="36"/>
        <v>15534.3034197819</v>
      </c>
      <c r="V211" s="164">
        <f t="shared" si="37"/>
        <v>15131.103680000002</v>
      </c>
      <c r="W211" s="47">
        <f t="shared" si="38"/>
        <v>0.974044556174405</v>
      </c>
      <c r="X211" s="167"/>
      <c r="Y211" s="48"/>
    </row>
    <row r="212" spans="1:25" ht="16.5" thickTop="1" thickBot="1" x14ac:dyDescent="0.3">
      <c r="A212" s="51"/>
      <c r="B212" s="51"/>
      <c r="C212">
        <f>E212-(E212*5)/100</f>
        <v>17.188800061470051</v>
      </c>
      <c r="D212" s="45">
        <v>1.85</v>
      </c>
      <c r="E212" s="129">
        <f xml:space="preserve"> E$10*(E$8/2)^2*(ACOS(1-D212/(E$8/2)) - (1-D212/(E$8/2))*SIN(ACOS(1-D212/(E$8/2))))</f>
        <v>18.093473748915844</v>
      </c>
      <c r="F212" s="136">
        <f>(PI()*E$12*D212^2*(1-(D212/(1.5*E$8))))</f>
        <v>2.1826831818172789</v>
      </c>
      <c r="G212" s="57">
        <f t="shared" si="28"/>
        <v>20.276156930733123</v>
      </c>
      <c r="H212" s="117">
        <f t="shared" si="29"/>
        <v>20276.156930733123</v>
      </c>
      <c r="I212" s="115">
        <f t="shared" si="30"/>
        <v>15612.640836664505</v>
      </c>
      <c r="J212" s="118">
        <f t="shared" si="31"/>
        <v>20.389077362500004</v>
      </c>
      <c r="K212" s="102">
        <f t="shared" si="32"/>
        <v>20389.077362500004</v>
      </c>
      <c r="L212" s="103">
        <f t="shared" si="33"/>
        <v>15699.589569125003</v>
      </c>
      <c r="N212" s="167"/>
      <c r="O212" s="45">
        <v>1.85</v>
      </c>
      <c r="P212" s="153">
        <f t="shared" si="39"/>
        <v>19.748200000000001</v>
      </c>
      <c r="Q212" s="148">
        <f t="shared" si="34"/>
        <v>19748.2</v>
      </c>
      <c r="R212" s="148">
        <f t="shared" si="35"/>
        <v>15206.114000000001</v>
      </c>
      <c r="S212" s="173"/>
      <c r="T212" s="45">
        <f t="shared" si="40"/>
        <v>1.8500000000000014</v>
      </c>
      <c r="U212" s="46">
        <f t="shared" si="36"/>
        <v>15612.640836664505</v>
      </c>
      <c r="V212" s="164">
        <f t="shared" si="37"/>
        <v>15206.114000000001</v>
      </c>
      <c r="W212" s="47">
        <f t="shared" si="38"/>
        <v>0.97396168650022219</v>
      </c>
      <c r="X212" s="167"/>
      <c r="Y212" s="48"/>
    </row>
    <row r="213" spans="1:25" ht="16.5" thickTop="1" thickBot="1" x14ac:dyDescent="0.3">
      <c r="A213" s="51"/>
      <c r="B213" s="51"/>
      <c r="C213">
        <f>E213-(E213*5)/100</f>
        <v>17.275302738410975</v>
      </c>
      <c r="D213" s="45">
        <v>1.86</v>
      </c>
      <c r="E213" s="129">
        <f xml:space="preserve"> E$10*(E$8/2)^2*(ACOS(1-D213/(E$8/2)) - (1-D213/(E$8/2))*SIN(ACOS(1-D213/(E$8/2))))</f>
        <v>18.184529198327343</v>
      </c>
      <c r="F213" s="136">
        <f>(PI()*E$12*D213^2*(1-(D213/(1.5*E$8))))</f>
        <v>2.192396985572953</v>
      </c>
      <c r="G213" s="57">
        <f t="shared" si="28"/>
        <v>20.376926183900295</v>
      </c>
      <c r="H213" s="117">
        <f t="shared" si="29"/>
        <v>20376.926183900294</v>
      </c>
      <c r="I213" s="115">
        <f t="shared" si="30"/>
        <v>15690.233161603226</v>
      </c>
      <c r="J213" s="118">
        <f t="shared" si="31"/>
        <v>20.488997520800002</v>
      </c>
      <c r="K213" s="102">
        <f t="shared" si="32"/>
        <v>20488.997520800003</v>
      </c>
      <c r="L213" s="103">
        <f t="shared" si="33"/>
        <v>15776.528091016004</v>
      </c>
      <c r="N213" s="167"/>
      <c r="O213" s="45">
        <v>1.86</v>
      </c>
      <c r="P213" s="153">
        <f t="shared" si="39"/>
        <v>19.844760000000001</v>
      </c>
      <c r="Q213" s="148">
        <f t="shared" si="34"/>
        <v>19844.760000000002</v>
      </c>
      <c r="R213" s="148">
        <f t="shared" si="35"/>
        <v>15280.465200000002</v>
      </c>
      <c r="S213" s="173"/>
      <c r="T213" s="45">
        <f t="shared" si="40"/>
        <v>1.8600000000000014</v>
      </c>
      <c r="U213" s="46">
        <f t="shared" si="36"/>
        <v>15690.233161603226</v>
      </c>
      <c r="V213" s="164">
        <f t="shared" si="37"/>
        <v>15280.465200000002</v>
      </c>
      <c r="W213" s="47">
        <f t="shared" si="38"/>
        <v>0.97388388321685371</v>
      </c>
      <c r="X213" s="167"/>
      <c r="Y213" s="48"/>
    </row>
    <row r="214" spans="1:25" ht="16.5" thickTop="1" thickBot="1" x14ac:dyDescent="0.3">
      <c r="A214" s="51"/>
      <c r="B214" s="51"/>
      <c r="C214">
        <f>E214-(E214*5)/100</f>
        <v>17.361030820862013</v>
      </c>
      <c r="D214" s="45">
        <v>1.87</v>
      </c>
      <c r="E214" s="129">
        <f xml:space="preserve"> E$10*(E$8/2)^2*(ACOS(1-D214/(E$8/2)) - (1-D214/(E$8/2))*SIN(ACOS(1-D214/(E$8/2))))</f>
        <v>18.274769285117909</v>
      </c>
      <c r="F214" s="136">
        <f>(PI()*E$12*D214^2*(1-(D214/(1.5*E$8))))</f>
        <v>2.2019376064162421</v>
      </c>
      <c r="G214" s="57">
        <f t="shared" si="28"/>
        <v>20.47670689153415</v>
      </c>
      <c r="H214" s="117">
        <f t="shared" si="29"/>
        <v>20476.706891534152</v>
      </c>
      <c r="I214" s="115">
        <f t="shared" si="30"/>
        <v>15767.064306481298</v>
      </c>
      <c r="J214" s="118">
        <f t="shared" si="31"/>
        <v>20.587936737900002</v>
      </c>
      <c r="K214" s="102">
        <f t="shared" si="32"/>
        <v>20587.936737900003</v>
      </c>
      <c r="L214" s="103">
        <f t="shared" si="33"/>
        <v>15852.711288183003</v>
      </c>
      <c r="N214" s="167"/>
      <c r="O214" s="45">
        <v>1.87</v>
      </c>
      <c r="P214" s="153">
        <f t="shared" si="39"/>
        <v>19.940452000000001</v>
      </c>
      <c r="Q214" s="148">
        <f t="shared" si="34"/>
        <v>19940.452000000001</v>
      </c>
      <c r="R214" s="148">
        <f t="shared" si="35"/>
        <v>15354.148040000002</v>
      </c>
      <c r="S214" s="173"/>
      <c r="T214" s="45">
        <f t="shared" si="40"/>
        <v>1.8700000000000014</v>
      </c>
      <c r="U214" s="46">
        <f t="shared" si="36"/>
        <v>15767.064306481298</v>
      </c>
      <c r="V214" s="164">
        <f t="shared" si="37"/>
        <v>15354.148040000002</v>
      </c>
      <c r="W214" s="47">
        <f t="shared" si="38"/>
        <v>0.97381146810496866</v>
      </c>
      <c r="X214" s="167"/>
      <c r="Y214" s="48"/>
    </row>
    <row r="215" spans="1:25" ht="16.5" thickTop="1" thickBot="1" x14ac:dyDescent="0.3">
      <c r="A215" s="51"/>
      <c r="B215" s="51"/>
      <c r="C215">
        <f>E215-(E215*5)/100</f>
        <v>17.445966277431367</v>
      </c>
      <c r="D215" s="45">
        <v>1.88</v>
      </c>
      <c r="E215" s="129">
        <f xml:space="preserve"> E$10*(E$8/2)^2*(ACOS(1-D215/(E$8/2)) - (1-D215/(E$8/2))*SIN(ACOS(1-D215/(E$8/2))))</f>
        <v>18.364175028875124</v>
      </c>
      <c r="F215" s="136">
        <f>(PI()*E$12*D215^2*(1-(D215/(1.5*E$8))))</f>
        <v>2.2113026255913844</v>
      </c>
      <c r="G215" s="57">
        <f t="shared" si="28"/>
        <v>20.575477654466507</v>
      </c>
      <c r="H215" s="117">
        <f t="shared" si="29"/>
        <v>20575.477654466507</v>
      </c>
      <c r="I215" s="115">
        <f t="shared" si="30"/>
        <v>15843.117793939211</v>
      </c>
      <c r="J215" s="118">
        <f t="shared" si="31"/>
        <v>20.685881209600002</v>
      </c>
      <c r="K215" s="102">
        <f t="shared" si="32"/>
        <v>20685.8812096</v>
      </c>
      <c r="L215" s="103">
        <f t="shared" si="33"/>
        <v>15928.128531392</v>
      </c>
      <c r="N215" s="167"/>
      <c r="O215" s="45">
        <v>1.88</v>
      </c>
      <c r="P215" s="153">
        <f t="shared" si="39"/>
        <v>20.035263999999998</v>
      </c>
      <c r="Q215" s="148">
        <f t="shared" si="34"/>
        <v>20035.263999999999</v>
      </c>
      <c r="R215" s="148">
        <f t="shared" si="35"/>
        <v>15427.15328</v>
      </c>
      <c r="S215" s="173"/>
      <c r="T215" s="45">
        <f t="shared" si="40"/>
        <v>1.8800000000000014</v>
      </c>
      <c r="U215" s="46">
        <f t="shared" si="36"/>
        <v>15843.117793939211</v>
      </c>
      <c r="V215" s="164">
        <f t="shared" si="37"/>
        <v>15427.15328</v>
      </c>
      <c r="W215" s="47">
        <f t="shared" si="38"/>
        <v>0.97374478184474911</v>
      </c>
      <c r="X215" s="167"/>
      <c r="Y215" s="48"/>
    </row>
    <row r="216" spans="1:25" ht="16.5" thickTop="1" thickBot="1" x14ac:dyDescent="0.3">
      <c r="A216" s="51"/>
      <c r="B216" s="51"/>
      <c r="C216">
        <f>E216-(E216*5)/100</f>
        <v>17.530090566997249</v>
      </c>
      <c r="D216" s="45">
        <v>1.89</v>
      </c>
      <c r="E216" s="129">
        <f xml:space="preserve"> E$10*(E$8/2)^2*(ACOS(1-D216/(E$8/2)) - (1-D216/(E$8/2))*SIN(ACOS(1-D216/(E$8/2))))</f>
        <v>18.452726912628684</v>
      </c>
      <c r="F216" s="136">
        <f>(PI()*E$12*D216^2*(1-(D216/(1.5*E$8))))</f>
        <v>2.2204896243426222</v>
      </c>
      <c r="G216" s="57">
        <f t="shared" si="28"/>
        <v>20.673216536971307</v>
      </c>
      <c r="H216" s="117">
        <f t="shared" si="29"/>
        <v>20673.216536971308</v>
      </c>
      <c r="I216" s="115">
        <f t="shared" si="30"/>
        <v>15918.376733467907</v>
      </c>
      <c r="J216" s="118">
        <f t="shared" si="31"/>
        <v>20.7828171317</v>
      </c>
      <c r="K216" s="102">
        <f t="shared" si="32"/>
        <v>20782.817131700001</v>
      </c>
      <c r="L216" s="103">
        <f t="shared" si="33"/>
        <v>16002.769191409001</v>
      </c>
      <c r="N216" s="167"/>
      <c r="O216" s="45">
        <v>1.89</v>
      </c>
      <c r="P216" s="153">
        <f t="shared" si="39"/>
        <v>20.129184000000002</v>
      </c>
      <c r="Q216" s="148">
        <f t="shared" si="34"/>
        <v>20129.184000000001</v>
      </c>
      <c r="R216" s="148">
        <f t="shared" si="35"/>
        <v>15499.471680000001</v>
      </c>
      <c r="S216" s="173"/>
      <c r="T216" s="45">
        <f t="shared" si="40"/>
        <v>1.8900000000000015</v>
      </c>
      <c r="U216" s="46">
        <f t="shared" si="36"/>
        <v>15918.376733467907</v>
      </c>
      <c r="V216" s="164">
        <f t="shared" si="37"/>
        <v>15499.471680000001</v>
      </c>
      <c r="W216" s="47">
        <f t="shared" si="38"/>
        <v>0.97368418523559808</v>
      </c>
      <c r="X216" s="167"/>
      <c r="Y216" s="48"/>
    </row>
    <row r="217" spans="1:25" ht="16.5" thickTop="1" thickBot="1" x14ac:dyDescent="0.3">
      <c r="A217" s="51"/>
      <c r="B217" s="51"/>
      <c r="C217">
        <f>E217-(E217*5)/100</f>
        <v>17.613384606688445</v>
      </c>
      <c r="D217" s="45">
        <v>1.9</v>
      </c>
      <c r="E217" s="129">
        <f xml:space="preserve"> E$10*(E$8/2)^2*(ACOS(1-D217/(E$8/2)) - (1-D217/(E$8/2))*SIN(ACOS(1-D217/(E$8/2))))</f>
        <v>18.54040484914573</v>
      </c>
      <c r="F217" s="136">
        <f>(PI()*E$12*D217^2*(1-(D217/(1.5*E$8))))</f>
        <v>2.2294961839141947</v>
      </c>
      <c r="G217" s="57">
        <f t="shared" si="28"/>
        <v>20.769901033059924</v>
      </c>
      <c r="H217" s="117">
        <f t="shared" si="29"/>
        <v>20769.901033059923</v>
      </c>
      <c r="I217" s="115">
        <f t="shared" si="30"/>
        <v>15992.823795456141</v>
      </c>
      <c r="J217" s="118">
        <f t="shared" si="31"/>
        <v>20.878730700000002</v>
      </c>
      <c r="K217" s="102">
        <f t="shared" si="32"/>
        <v>20878.730700000004</v>
      </c>
      <c r="L217" s="103">
        <f t="shared" si="33"/>
        <v>16076.622639000003</v>
      </c>
      <c r="N217" s="167"/>
      <c r="O217" s="45">
        <v>1.9</v>
      </c>
      <c r="P217" s="153">
        <f t="shared" si="39"/>
        <v>20.222200000000001</v>
      </c>
      <c r="Q217" s="148">
        <f t="shared" si="34"/>
        <v>20222.2</v>
      </c>
      <c r="R217" s="148">
        <f t="shared" si="35"/>
        <v>15571.094000000001</v>
      </c>
      <c r="S217" s="173"/>
      <c r="T217" s="45">
        <f t="shared" si="40"/>
        <v>1.9000000000000015</v>
      </c>
      <c r="U217" s="46">
        <f t="shared" si="36"/>
        <v>15992.823795456141</v>
      </c>
      <c r="V217" s="164">
        <f t="shared" si="37"/>
        <v>15571.094000000001</v>
      </c>
      <c r="W217" s="47">
        <f t="shared" si="38"/>
        <v>0.97363006052902545</v>
      </c>
      <c r="X217" s="167"/>
      <c r="Y217" s="48"/>
    </row>
    <row r="218" spans="1:25" ht="16.5" thickTop="1" thickBot="1" x14ac:dyDescent="0.3">
      <c r="A218" s="51"/>
      <c r="B218" s="51"/>
      <c r="C218">
        <f>E218-(E218*5)/100</f>
        <v>17.695828737051809</v>
      </c>
      <c r="D218" s="45">
        <v>1.91</v>
      </c>
      <c r="E218" s="129">
        <f xml:space="preserve"> E$10*(E$8/2)^2*(ACOS(1-D218/(E$8/2)) - (1-D218/(E$8/2))*SIN(ACOS(1-D218/(E$8/2))))</f>
        <v>18.627188144265062</v>
      </c>
      <c r="F218" s="136">
        <f>(PI()*E$12*D218^2*(1-(D218/(1.5*E$8))))</f>
        <v>2.2383198855503426</v>
      </c>
      <c r="G218" s="57">
        <f t="shared" si="28"/>
        <v>20.865508029815405</v>
      </c>
      <c r="H218" s="117">
        <f t="shared" si="29"/>
        <v>20865.508029815406</v>
      </c>
      <c r="I218" s="115">
        <f t="shared" si="30"/>
        <v>16066.441182957864</v>
      </c>
      <c r="J218" s="118">
        <f t="shared" si="31"/>
        <v>20.973608110299995</v>
      </c>
      <c r="K218" s="102">
        <f t="shared" si="32"/>
        <v>20973.608110299996</v>
      </c>
      <c r="L218" s="103">
        <f t="shared" si="33"/>
        <v>16149.678244930998</v>
      </c>
      <c r="N218" s="167"/>
      <c r="O218" s="45">
        <v>1.91</v>
      </c>
      <c r="P218" s="153">
        <f t="shared" si="39"/>
        <v>20.314299999999999</v>
      </c>
      <c r="Q218" s="148">
        <f t="shared" si="34"/>
        <v>20314.3</v>
      </c>
      <c r="R218" s="148">
        <f t="shared" si="35"/>
        <v>15642.011</v>
      </c>
      <c r="S218" s="173"/>
      <c r="T218" s="45">
        <f t="shared" si="40"/>
        <v>1.9100000000000015</v>
      </c>
      <c r="U218" s="46">
        <f t="shared" si="36"/>
        <v>16066.441182957864</v>
      </c>
      <c r="V218" s="164">
        <f t="shared" si="37"/>
        <v>15642.011</v>
      </c>
      <c r="W218" s="47">
        <f t="shared" si="38"/>
        <v>0.97358281288776827</v>
      </c>
      <c r="X218" s="167"/>
      <c r="Y218" s="48"/>
    </row>
    <row r="219" spans="1:25" ht="16.5" thickTop="1" thickBot="1" x14ac:dyDescent="0.3">
      <c r="A219" s="51"/>
      <c r="B219" s="51"/>
      <c r="C219">
        <f>E219-(E219*5)/100</f>
        <v>17.77740268407587</v>
      </c>
      <c r="D219" s="45">
        <v>1.92</v>
      </c>
      <c r="E219" s="129">
        <f xml:space="preserve"> E$10*(E$8/2)^2*(ACOS(1-D219/(E$8/2)) - (1-D219/(E$8/2))*SIN(ACOS(1-D219/(E$8/2))))</f>
        <v>18.713055456921968</v>
      </c>
      <c r="F219" s="136">
        <f>(PI()*E$12*D219^2*(1-(D219/(1.5*E$8))))</f>
        <v>2.2469583104953075</v>
      </c>
      <c r="G219" s="57">
        <f t="shared" si="28"/>
        <v>20.960013767417276</v>
      </c>
      <c r="H219" s="117">
        <f t="shared" si="29"/>
        <v>20960.013767417277</v>
      </c>
      <c r="I219" s="115">
        <f t="shared" si="30"/>
        <v>16139.210600911303</v>
      </c>
      <c r="J219" s="118">
        <f t="shared" si="31"/>
        <v>21.067435558400003</v>
      </c>
      <c r="K219" s="102">
        <f t="shared" si="32"/>
        <v>21067.435558400004</v>
      </c>
      <c r="L219" s="103">
        <f t="shared" si="33"/>
        <v>16221.925379968003</v>
      </c>
      <c r="N219" s="167"/>
      <c r="O219" s="45">
        <v>1.92</v>
      </c>
      <c r="P219" s="153">
        <f t="shared" si="39"/>
        <v>20.405472000000003</v>
      </c>
      <c r="Q219" s="148">
        <f t="shared" si="34"/>
        <v>20405.472000000002</v>
      </c>
      <c r="R219" s="148">
        <f t="shared" si="35"/>
        <v>15712.213440000001</v>
      </c>
      <c r="S219" s="173"/>
      <c r="T219" s="45">
        <f t="shared" si="40"/>
        <v>1.9200000000000015</v>
      </c>
      <c r="U219" s="46">
        <f t="shared" si="36"/>
        <v>16139.210600911303</v>
      </c>
      <c r="V219" s="164">
        <f t="shared" si="37"/>
        <v>15712.213440000001</v>
      </c>
      <c r="W219" s="47">
        <f t="shared" si="38"/>
        <v>0.97354287198611866</v>
      </c>
      <c r="X219" s="167"/>
      <c r="Y219" s="48"/>
    </row>
    <row r="220" spans="1:25" ht="16.5" thickTop="1" thickBot="1" x14ac:dyDescent="0.3">
      <c r="A220" s="51"/>
      <c r="B220" s="51"/>
      <c r="C220">
        <f>E220-(E220*5)/100</f>
        <v>17.858085517690949</v>
      </c>
      <c r="D220" s="67">
        <v>1.93</v>
      </c>
      <c r="E220" s="129">
        <f xml:space="preserve"> E$10*(E$8/2)^2*(ACOS(1-D220/(E$8/2)) - (1-D220/(E$8/2))*SIN(ACOS(1-D220/(E$8/2))))</f>
        <v>18.797984755464157</v>
      </c>
      <c r="F220" s="136">
        <f>(PI()*E$12*D220^2*(1-(D220/(1.5*E$8))))</f>
        <v>2.255409039993328</v>
      </c>
      <c r="G220" s="57">
        <f t="shared" ref="G220:G277" si="41">F220+E220</f>
        <v>21.053393795457485</v>
      </c>
      <c r="H220" s="117">
        <f t="shared" ref="H220:H277" si="42">G220*1000</f>
        <v>21053.393795457483</v>
      </c>
      <c r="I220" s="115">
        <f t="shared" ref="I220:I277" si="43">H220*$D$17</f>
        <v>16211.113222502263</v>
      </c>
      <c r="J220" s="118">
        <f t="shared" ref="J220:J276" si="44">-2.3007*(D220)^3+7.9332*(D220)^2+4.3102*(D220)-0.169</f>
        <v>21.160199240099999</v>
      </c>
      <c r="K220" s="102">
        <f t="shared" ref="K220:K277" si="45">J220*1000</f>
        <v>21160.199240099999</v>
      </c>
      <c r="L220" s="103">
        <f t="shared" ref="L220:L277" si="46">K220*$D$17</f>
        <v>16293.353414877</v>
      </c>
      <c r="N220" s="167"/>
      <c r="O220" s="45">
        <v>1.93</v>
      </c>
      <c r="P220" s="153">
        <f t="shared" si="39"/>
        <v>20.495704000000003</v>
      </c>
      <c r="Q220" s="148">
        <f t="shared" ref="Q220:Q277" si="47">P220*1000</f>
        <v>20495.704000000005</v>
      </c>
      <c r="R220" s="148">
        <f t="shared" ref="R220:R277" si="48">Q220*$D$17</f>
        <v>15781.692080000004</v>
      </c>
      <c r="S220" s="173"/>
      <c r="T220" s="45">
        <f t="shared" si="40"/>
        <v>1.9300000000000015</v>
      </c>
      <c r="U220" s="46">
        <f t="shared" ref="U220:U277" si="49">I220</f>
        <v>16211.113222502263</v>
      </c>
      <c r="V220" s="164">
        <f t="shared" ref="V220:V277" si="50">R220</f>
        <v>15781.692080000004</v>
      </c>
      <c r="W220" s="47">
        <f t="shared" ref="W220:W277" si="51">V220/U220</f>
        <v>0.97351069376863097</v>
      </c>
      <c r="X220" s="167"/>
      <c r="Y220" s="48"/>
    </row>
    <row r="221" spans="1:25" ht="16.5" thickTop="1" thickBot="1" x14ac:dyDescent="0.3">
      <c r="A221" s="51"/>
      <c r="B221" s="51"/>
      <c r="C221">
        <f>E221-(E221*5)/100</f>
        <v>17.937855606308531</v>
      </c>
      <c r="D221" s="67">
        <v>1.94</v>
      </c>
      <c r="E221" s="129">
        <f xml:space="preserve"> E$10*(E$8/2)^2*(ACOS(1-D221/(E$8/2)) - (1-D221/(E$8/2))*SIN(ACOS(1-D221/(E$8/2))))</f>
        <v>18.881953269798455</v>
      </c>
      <c r="F221" s="136">
        <f>(PI()*E$12*D221^2*(1-(D221/(1.5*E$8))))</f>
        <v>2.2636696552886453</v>
      </c>
      <c r="G221" s="57">
        <f t="shared" si="41"/>
        <v>21.1456229250871</v>
      </c>
      <c r="H221" s="117">
        <f t="shared" si="42"/>
        <v>21145.6229250871</v>
      </c>
      <c r="I221" s="115">
        <f t="shared" si="43"/>
        <v>16282.129652317068</v>
      </c>
      <c r="J221" s="118">
        <f t="shared" si="44"/>
        <v>21.251885351200002</v>
      </c>
      <c r="K221" s="102">
        <f t="shared" si="45"/>
        <v>21251.885351200002</v>
      </c>
      <c r="L221" s="103">
        <f t="shared" si="46"/>
        <v>16363.951720424002</v>
      </c>
      <c r="N221" s="167"/>
      <c r="O221" s="45">
        <v>1.94</v>
      </c>
      <c r="P221" s="153">
        <f t="shared" ref="P221:P277" si="52">-2*(O221)^3+6.82*(O221)^2+5*(O221)-0.18</f>
        <v>20.584983999999999</v>
      </c>
      <c r="Q221" s="148">
        <f t="shared" si="47"/>
        <v>20584.984</v>
      </c>
      <c r="R221" s="148">
        <f t="shared" si="48"/>
        <v>15850.437680000001</v>
      </c>
      <c r="S221" s="171"/>
      <c r="T221" s="45">
        <f t="shared" ref="T221:T277" si="53">T220+0.01</f>
        <v>1.9400000000000015</v>
      </c>
      <c r="U221" s="46">
        <f t="shared" si="49"/>
        <v>16282.129652317068</v>
      </c>
      <c r="V221" s="164">
        <f t="shared" si="50"/>
        <v>15850.437680000001</v>
      </c>
      <c r="W221" s="47">
        <f t="shared" si="51"/>
        <v>0.97348676238703002</v>
      </c>
      <c r="X221" s="167"/>
      <c r="Y221" s="48"/>
    </row>
    <row r="222" spans="1:25" ht="16.5" thickTop="1" thickBot="1" x14ac:dyDescent="0.3">
      <c r="A222" s="51"/>
      <c r="B222" s="51"/>
      <c r="C222">
        <f>E222-(E222*5)/100</f>
        <v>18.016690566894177</v>
      </c>
      <c r="D222" s="67">
        <v>1.95</v>
      </c>
      <c r="E222" s="129">
        <f xml:space="preserve"> E$10*(E$8/2)^2*(ACOS(1-D222/(E$8/2)) - (1-D222/(E$8/2))*SIN(ACOS(1-D222/(E$8/2))))</f>
        <v>18.964937438835975</v>
      </c>
      <c r="F222" s="136">
        <f>(PI()*E$12*D222^2*(1-(D222/(1.5*E$8))))</f>
        <v>2.2717377376255001</v>
      </c>
      <c r="G222" s="57">
        <f t="shared" si="41"/>
        <v>21.236675176461475</v>
      </c>
      <c r="H222" s="117">
        <f t="shared" si="42"/>
        <v>21236.675176461475</v>
      </c>
      <c r="I222" s="115">
        <f t="shared" si="43"/>
        <v>16352.239885875335</v>
      </c>
      <c r="J222" s="118">
        <f t="shared" si="44"/>
        <v>21.342480087500004</v>
      </c>
      <c r="K222" s="102">
        <f t="shared" si="45"/>
        <v>21342.480087500004</v>
      </c>
      <c r="L222" s="103">
        <f t="shared" si="46"/>
        <v>16433.709667375002</v>
      </c>
      <c r="N222" s="167"/>
      <c r="O222" s="45">
        <v>1.95</v>
      </c>
      <c r="P222" s="153">
        <f t="shared" si="52"/>
        <v>20.673299999999998</v>
      </c>
      <c r="Q222" s="148">
        <f t="shared" si="47"/>
        <v>20673.3</v>
      </c>
      <c r="R222" s="148">
        <f t="shared" si="48"/>
        <v>15918.441000000001</v>
      </c>
      <c r="S222" s="171"/>
      <c r="T222" s="45">
        <f t="shared" si="53"/>
        <v>1.9500000000000015</v>
      </c>
      <c r="U222" s="46">
        <f t="shared" si="49"/>
        <v>16352.239885875335</v>
      </c>
      <c r="V222" s="164">
        <f t="shared" si="50"/>
        <v>15918.441000000001</v>
      </c>
      <c r="W222" s="47">
        <f t="shared" si="51"/>
        <v>0.97347159233824354</v>
      </c>
      <c r="X222" s="167"/>
      <c r="Y222" s="48"/>
    </row>
    <row r="223" spans="1:25" ht="16.5" thickTop="1" thickBot="1" x14ac:dyDescent="0.3">
      <c r="A223" s="51"/>
      <c r="B223" s="51"/>
      <c r="C223">
        <f>E223-(E223*5)/100</f>
        <v>18.094567209987048</v>
      </c>
      <c r="D223" s="67">
        <v>1.96</v>
      </c>
      <c r="E223" s="129">
        <f xml:space="preserve"> E$10*(E$8/2)^2*(ACOS(1-D223/(E$8/2)) - (1-D223/(E$8/2))*SIN(ACOS(1-D223/(E$8/2))))</f>
        <v>19.046912852617943</v>
      </c>
      <c r="F223" s="136">
        <f>(PI()*E$12*D223^2*(1-(D223/(1.5*E$8))))</f>
        <v>2.279610868248132</v>
      </c>
      <c r="G223" s="57">
        <f t="shared" si="41"/>
        <v>21.326523720866074</v>
      </c>
      <c r="H223" s="117">
        <f t="shared" si="42"/>
        <v>21326.523720866073</v>
      </c>
      <c r="I223" s="115">
        <f t="shared" si="43"/>
        <v>16421.423265066878</v>
      </c>
      <c r="J223" s="118">
        <f t="shared" si="44"/>
        <v>21.431969644799999</v>
      </c>
      <c r="K223" s="102">
        <f t="shared" si="45"/>
        <v>21431.9696448</v>
      </c>
      <c r="L223" s="103">
        <f t="shared" si="46"/>
        <v>16502.616626496001</v>
      </c>
      <c r="N223" s="167"/>
      <c r="O223" s="45">
        <v>1.96</v>
      </c>
      <c r="P223" s="153">
        <f t="shared" si="52"/>
        <v>20.760640000000002</v>
      </c>
      <c r="Q223" s="148">
        <f t="shared" si="47"/>
        <v>20760.640000000003</v>
      </c>
      <c r="R223" s="148">
        <f t="shared" si="48"/>
        <v>15985.692800000003</v>
      </c>
      <c r="S223" s="171"/>
      <c r="T223" s="45">
        <f t="shared" si="53"/>
        <v>1.9600000000000015</v>
      </c>
      <c r="U223" s="46">
        <f t="shared" si="49"/>
        <v>16421.423265066878</v>
      </c>
      <c r="V223" s="164">
        <f t="shared" si="50"/>
        <v>15985.692800000003</v>
      </c>
      <c r="W223" s="47">
        <f t="shared" si="51"/>
        <v>0.97346573083017718</v>
      </c>
      <c r="X223" s="167"/>
      <c r="Y223" s="48"/>
    </row>
    <row r="224" spans="1:25" ht="16.5" thickTop="1" thickBot="1" x14ac:dyDescent="0.3">
      <c r="A224" s="51"/>
      <c r="B224" s="51"/>
      <c r="C224">
        <f>E224-(E224*5)/100</f>
        <v>18.171461478981787</v>
      </c>
      <c r="D224" s="67">
        <v>1.97</v>
      </c>
      <c r="E224" s="129">
        <f xml:space="preserve"> E$10*(E$8/2)^2*(ACOS(1-D224/(E$8/2)) - (1-D224/(E$8/2))*SIN(ACOS(1-D224/(E$8/2))))</f>
        <v>19.12785418840188</v>
      </c>
      <c r="F224" s="136">
        <f>(PI()*E$12*D224^2*(1-(D224/(1.5*E$8))))</f>
        <v>2.2872866284007829</v>
      </c>
      <c r="G224" s="57">
        <f t="shared" si="41"/>
        <v>21.415140816802662</v>
      </c>
      <c r="H224" s="117">
        <f t="shared" si="42"/>
        <v>21415.140816802661</v>
      </c>
      <c r="I224" s="115">
        <f t="shared" si="43"/>
        <v>16489.658428938048</v>
      </c>
      <c r="J224" s="118">
        <f t="shared" si="44"/>
        <v>21.520340218900003</v>
      </c>
      <c r="K224" s="102">
        <f t="shared" si="45"/>
        <v>21520.340218900004</v>
      </c>
      <c r="L224" s="103">
        <f t="shared" si="46"/>
        <v>16570.661968553002</v>
      </c>
      <c r="N224" s="167"/>
      <c r="O224" s="45">
        <v>1.97</v>
      </c>
      <c r="P224" s="153">
        <f t="shared" si="52"/>
        <v>20.846992</v>
      </c>
      <c r="Q224" s="148">
        <f t="shared" si="47"/>
        <v>20846.991999999998</v>
      </c>
      <c r="R224" s="148">
        <f t="shared" si="48"/>
        <v>16052.18384</v>
      </c>
      <c r="S224" s="171"/>
      <c r="T224" s="45">
        <f t="shared" si="53"/>
        <v>1.9700000000000015</v>
      </c>
      <c r="U224" s="46">
        <f t="shared" si="49"/>
        <v>16489.658428938048</v>
      </c>
      <c r="V224" s="164">
        <f t="shared" si="50"/>
        <v>16052.18384</v>
      </c>
      <c r="W224" s="47">
        <f t="shared" si="51"/>
        <v>0.97346976040629718</v>
      </c>
      <c r="X224" s="167"/>
      <c r="Y224" s="48"/>
    </row>
    <row r="225" spans="1:25" ht="16.5" thickTop="1" thickBot="1" x14ac:dyDescent="0.3">
      <c r="A225" s="51"/>
      <c r="B225" s="51"/>
      <c r="C225">
        <f>E225-(E225*5)/100</f>
        <v>18.247348382871301</v>
      </c>
      <c r="D225" s="67">
        <v>1.98</v>
      </c>
      <c r="E225" s="129">
        <f xml:space="preserve"> E$10*(E$8/2)^2*(ACOS(1-D225/(E$8/2)) - (1-D225/(E$8/2))*SIN(ACOS(1-D225/(E$8/2))))</f>
        <v>19.207735139864528</v>
      </c>
      <c r="F225" s="136">
        <f>(PI()*E$12*D225^2*(1-(D225/(1.5*E$8))))</f>
        <v>2.2947625993276919</v>
      </c>
      <c r="G225" s="57">
        <f t="shared" si="41"/>
        <v>21.502497739192222</v>
      </c>
      <c r="H225" s="117">
        <f t="shared" si="42"/>
        <v>21502.497739192222</v>
      </c>
      <c r="I225" s="115">
        <f t="shared" si="43"/>
        <v>16556.923259178013</v>
      </c>
      <c r="J225" s="118">
        <f t="shared" si="44"/>
        <v>21.607578005600001</v>
      </c>
      <c r="K225" s="102">
        <f t="shared" si="45"/>
        <v>21607.5780056</v>
      </c>
      <c r="L225" s="103">
        <f t="shared" si="46"/>
        <v>16637.835064311999</v>
      </c>
      <c r="N225" s="167"/>
      <c r="O225" s="45">
        <v>1.98</v>
      </c>
      <c r="P225" s="153">
        <f t="shared" si="52"/>
        <v>20.932344000000004</v>
      </c>
      <c r="Q225" s="148">
        <f t="shared" si="47"/>
        <v>20932.344000000005</v>
      </c>
      <c r="R225" s="148">
        <f t="shared" si="48"/>
        <v>16117.904880000004</v>
      </c>
      <c r="S225" s="171"/>
      <c r="T225" s="45">
        <f t="shared" si="53"/>
        <v>1.9800000000000015</v>
      </c>
      <c r="U225" s="46">
        <f t="shared" si="49"/>
        <v>16556.923259178013</v>
      </c>
      <c r="V225" s="164">
        <f t="shared" si="50"/>
        <v>16117.904880000004</v>
      </c>
      <c r="W225" s="47">
        <f t="shared" si="51"/>
        <v>0.97348430186540558</v>
      </c>
      <c r="X225" s="167"/>
      <c r="Y225" s="48"/>
    </row>
    <row r="226" spans="1:25" ht="16.5" thickTop="1" thickBot="1" x14ac:dyDescent="0.3">
      <c r="A226" s="51"/>
      <c r="B226" s="51"/>
      <c r="C226">
        <f>E226-(E226*5)/100</f>
        <v>18.322201921507801</v>
      </c>
      <c r="D226" s="67">
        <v>1.99</v>
      </c>
      <c r="E226" s="129">
        <f xml:space="preserve"> E$10*(E$8/2)^2*(ACOS(1-D226/(E$8/2)) - (1-D226/(E$8/2))*SIN(ACOS(1-D226/(E$8/2))))</f>
        <v>19.286528338429264</v>
      </c>
      <c r="F226" s="136">
        <f>(PI()*E$12*D226^2*(1-(D226/(1.5*E$8))))</f>
        <v>2.3020363622731002</v>
      </c>
      <c r="G226" s="57">
        <f t="shared" si="41"/>
        <v>21.588564700702364</v>
      </c>
      <c r="H226" s="117">
        <f t="shared" si="42"/>
        <v>21588.564700702365</v>
      </c>
      <c r="I226" s="115">
        <f t="shared" si="43"/>
        <v>16623.194819540822</v>
      </c>
      <c r="J226" s="118">
        <f t="shared" si="44"/>
        <v>21.693669200700004</v>
      </c>
      <c r="K226" s="102">
        <f t="shared" si="45"/>
        <v>21693.669200700006</v>
      </c>
      <c r="L226" s="103">
        <f t="shared" si="46"/>
        <v>16704.125284539004</v>
      </c>
      <c r="N226" s="167"/>
      <c r="O226" s="45">
        <v>1.99</v>
      </c>
      <c r="P226" s="153">
        <f t="shared" si="52"/>
        <v>21.016684000000001</v>
      </c>
      <c r="Q226" s="148">
        <f t="shared" si="47"/>
        <v>21016.684000000001</v>
      </c>
      <c r="R226" s="148">
        <f t="shared" si="48"/>
        <v>16182.846680000001</v>
      </c>
      <c r="S226" s="171"/>
      <c r="T226" s="45">
        <f t="shared" si="53"/>
        <v>1.9900000000000015</v>
      </c>
      <c r="U226" s="46">
        <f t="shared" si="49"/>
        <v>16623.194819540822</v>
      </c>
      <c r="V226" s="164">
        <f t="shared" si="50"/>
        <v>16182.846680000001</v>
      </c>
      <c r="W226" s="47">
        <f t="shared" si="51"/>
        <v>0.97351001751942501</v>
      </c>
      <c r="X226" s="167"/>
      <c r="Y226" s="48"/>
    </row>
    <row r="227" spans="1:25" ht="16.5" thickTop="1" thickBot="1" x14ac:dyDescent="0.3">
      <c r="A227" s="51"/>
      <c r="B227" s="51"/>
      <c r="C227">
        <f>E227-(E227*5)/100</f>
        <v>18.395995002267199</v>
      </c>
      <c r="D227" s="67">
        <v>2</v>
      </c>
      <c r="E227" s="129">
        <f xml:space="preserve"> E$10*(E$8/2)^2*(ACOS(1-D227/(E$8/2)) - (1-D227/(E$8/2))*SIN(ACOS(1-D227/(E$8/2))))</f>
        <v>19.36420526554442</v>
      </c>
      <c r="F227" s="136">
        <f>(PI()*E$12*D227^2*(1-(D227/(1.5*E$8))))</f>
        <v>2.3091054984812467</v>
      </c>
      <c r="G227" s="57">
        <f t="shared" si="41"/>
        <v>21.673310764025668</v>
      </c>
      <c r="H227" s="117">
        <f t="shared" si="42"/>
        <v>21673.310764025668</v>
      </c>
      <c r="I227" s="115">
        <f t="shared" si="43"/>
        <v>16688.449288299766</v>
      </c>
      <c r="J227" s="118">
        <f t="shared" si="44"/>
        <v>21.778600000000001</v>
      </c>
      <c r="K227" s="102">
        <f t="shared" si="45"/>
        <v>21778.600000000002</v>
      </c>
      <c r="L227" s="103">
        <f t="shared" si="46"/>
        <v>16769.522000000001</v>
      </c>
      <c r="N227" s="167"/>
      <c r="O227" s="45">
        <v>2</v>
      </c>
      <c r="P227" s="153">
        <f t="shared" si="52"/>
        <v>21.1</v>
      </c>
      <c r="Q227" s="148">
        <f t="shared" si="47"/>
        <v>21100</v>
      </c>
      <c r="R227" s="148">
        <f t="shared" si="48"/>
        <v>16247</v>
      </c>
      <c r="S227" s="171"/>
      <c r="T227" s="45">
        <f t="shared" si="53"/>
        <v>2.0000000000000013</v>
      </c>
      <c r="U227" s="46">
        <f t="shared" si="49"/>
        <v>16688.449288299766</v>
      </c>
      <c r="V227" s="164">
        <f t="shared" si="50"/>
        <v>16247</v>
      </c>
      <c r="W227" s="47">
        <f t="shared" si="51"/>
        <v>0.97354761483984831</v>
      </c>
      <c r="X227" s="167"/>
      <c r="Y227" s="48"/>
    </row>
    <row r="228" spans="1:25" ht="16.5" thickTop="1" thickBot="1" x14ac:dyDescent="0.3">
      <c r="A228" s="51"/>
      <c r="B228" s="51"/>
      <c r="C228">
        <f>E228-(E228*5)/100</f>
        <v>18.468699346791642</v>
      </c>
      <c r="D228" s="67">
        <v>2.0099999999999998</v>
      </c>
      <c r="E228" s="129">
        <f xml:space="preserve"> E$10*(E$8/2)^2*(ACOS(1-D228/(E$8/2)) - (1-D228/(E$8/2))*SIN(ACOS(1-D228/(E$8/2))))</f>
        <v>19.440736154517516</v>
      </c>
      <c r="F228" s="136">
        <f>(PI()*E$12*D228^2*(1-(D228/(1.5*E$8))))</f>
        <v>2.3159675891963736</v>
      </c>
      <c r="G228" s="57">
        <f t="shared" si="41"/>
        <v>21.756703743713889</v>
      </c>
      <c r="H228" s="117">
        <f t="shared" si="42"/>
        <v>21756.70374371389</v>
      </c>
      <c r="I228" s="115">
        <f t="shared" si="43"/>
        <v>16752.661882659697</v>
      </c>
      <c r="J228" s="118">
        <f t="shared" si="44"/>
        <v>21.862356599299996</v>
      </c>
      <c r="K228" s="102">
        <f t="shared" si="45"/>
        <v>21862.356599299997</v>
      </c>
      <c r="L228" s="103">
        <f t="shared" si="46"/>
        <v>16834.014581460997</v>
      </c>
      <c r="N228" s="167"/>
      <c r="O228" s="45">
        <v>2.0099999999999998</v>
      </c>
      <c r="P228" s="153">
        <f t="shared" si="52"/>
        <v>21.182279999999999</v>
      </c>
      <c r="Q228" s="148">
        <f t="shared" si="47"/>
        <v>21182.28</v>
      </c>
      <c r="R228" s="148">
        <f t="shared" si="48"/>
        <v>16310.355599999999</v>
      </c>
      <c r="S228" s="171"/>
      <c r="T228" s="45">
        <f t="shared" si="53"/>
        <v>2.0100000000000011</v>
      </c>
      <c r="U228" s="46">
        <f t="shared" si="49"/>
        <v>16752.661882659697</v>
      </c>
      <c r="V228" s="164">
        <f t="shared" si="50"/>
        <v>16310.355599999999</v>
      </c>
      <c r="W228" s="47">
        <f t="shared" si="51"/>
        <v>0.97359785055308024</v>
      </c>
      <c r="X228" s="167"/>
      <c r="Y228" s="48"/>
    </row>
    <row r="229" spans="1:25" ht="16.5" thickTop="1" thickBot="1" x14ac:dyDescent="0.3">
      <c r="A229" s="51"/>
      <c r="B229" s="51"/>
      <c r="C229">
        <f>E229-(E229*5)/100</f>
        <v>18.540285386225698</v>
      </c>
      <c r="D229" s="67">
        <v>2.02</v>
      </c>
      <c r="E229" s="129">
        <f xml:space="preserve"> E$10*(E$8/2)^2*(ACOS(1-D229/(E$8/2)) - (1-D229/(E$8/2))*SIN(ACOS(1-D229/(E$8/2))))</f>
        <v>19.516089880237576</v>
      </c>
      <c r="F229" s="136">
        <f>(PI()*E$12*D229^2*(1-(D229/(1.5*E$8))))</f>
        <v>2.3226202156627211</v>
      </c>
      <c r="G229" s="57">
        <f t="shared" si="41"/>
        <v>21.838710095900296</v>
      </c>
      <c r="H229" s="117">
        <f t="shared" si="42"/>
        <v>21838.710095900296</v>
      </c>
      <c r="I229" s="115">
        <f t="shared" si="43"/>
        <v>16815.806773843229</v>
      </c>
      <c r="J229" s="118">
        <f t="shared" si="44"/>
        <v>21.944925194400003</v>
      </c>
      <c r="K229" s="102">
        <f t="shared" si="45"/>
        <v>21944.925194400003</v>
      </c>
      <c r="L229" s="103">
        <f t="shared" si="46"/>
        <v>16897.592399688001</v>
      </c>
      <c r="N229" s="167"/>
      <c r="O229" s="45">
        <v>2.02</v>
      </c>
      <c r="P229" s="153">
        <f t="shared" si="52"/>
        <v>21.263512000000006</v>
      </c>
      <c r="Q229" s="148">
        <f t="shared" si="47"/>
        <v>21263.512000000006</v>
      </c>
      <c r="R229" s="148">
        <f t="shared" si="48"/>
        <v>16372.904240000005</v>
      </c>
      <c r="S229" s="171"/>
      <c r="T229" s="45">
        <f t="shared" si="53"/>
        <v>2.0200000000000009</v>
      </c>
      <c r="U229" s="46">
        <f t="shared" si="49"/>
        <v>16815.806773843229</v>
      </c>
      <c r="V229" s="164">
        <f t="shared" si="50"/>
        <v>16372.904240000005</v>
      </c>
      <c r="W229" s="47">
        <f t="shared" si="51"/>
        <v>0.97366153525668764</v>
      </c>
      <c r="X229" s="167"/>
      <c r="Y229" s="48"/>
    </row>
    <row r="230" spans="1:25" ht="16.5" thickTop="1" thickBot="1" x14ac:dyDescent="0.3">
      <c r="A230" s="51"/>
      <c r="B230" s="51"/>
      <c r="C230">
        <f>E230-(E230*5)/100</f>
        <v>18.610722143040434</v>
      </c>
      <c r="D230" s="67">
        <v>2.0299999999999998</v>
      </c>
      <c r="E230" s="129">
        <f xml:space="preserve"> E$10*(E$8/2)^2*(ACOS(1-D230/(E$8/2)) - (1-D230/(E$8/2))*SIN(ACOS(1-D230/(E$8/2))))</f>
        <v>19.590233834779404</v>
      </c>
      <c r="F230" s="136">
        <f>(PI()*E$12*D230^2*(1-(D230/(1.5*E$8))))</f>
        <v>2.3290609591245288</v>
      </c>
      <c r="G230" s="57">
        <f t="shared" si="41"/>
        <v>21.919294793903934</v>
      </c>
      <c r="H230" s="117">
        <f t="shared" si="42"/>
        <v>21919.294793903933</v>
      </c>
      <c r="I230" s="115">
        <f t="shared" si="43"/>
        <v>16877.856991306027</v>
      </c>
      <c r="J230" s="118">
        <f t="shared" si="44"/>
        <v>22.026291981099998</v>
      </c>
      <c r="K230" s="102">
        <f t="shared" si="45"/>
        <v>22026.291981099999</v>
      </c>
      <c r="L230" s="103">
        <f t="shared" si="46"/>
        <v>16960.244825447</v>
      </c>
      <c r="N230" s="167"/>
      <c r="O230" s="45">
        <v>2.0299999999999998</v>
      </c>
      <c r="P230" s="153">
        <f t="shared" si="52"/>
        <v>21.343684</v>
      </c>
      <c r="Q230" s="148">
        <f t="shared" si="47"/>
        <v>21343.684000000001</v>
      </c>
      <c r="R230" s="148">
        <f t="shared" si="48"/>
        <v>16434.63668</v>
      </c>
      <c r="S230" s="171"/>
      <c r="T230" s="45">
        <f t="shared" si="53"/>
        <v>2.0300000000000007</v>
      </c>
      <c r="U230" s="46">
        <f t="shared" si="49"/>
        <v>16877.856991306027</v>
      </c>
      <c r="V230" s="164">
        <f t="shared" si="50"/>
        <v>16434.63668</v>
      </c>
      <c r="W230" s="47">
        <f t="shared" si="51"/>
        <v>0.97373953864318585</v>
      </c>
      <c r="X230" s="167"/>
      <c r="Y230" s="48"/>
    </row>
    <row r="231" spans="1:25" ht="16.5" thickTop="1" thickBot="1" x14ac:dyDescent="0.3">
      <c r="A231" s="51"/>
      <c r="B231" s="51"/>
      <c r="C231">
        <f>E231-(E231*5)/100</f>
        <v>18.679977097138039</v>
      </c>
      <c r="D231" s="67">
        <v>2.04</v>
      </c>
      <c r="E231" s="129">
        <f xml:space="preserve"> E$10*(E$8/2)^2*(ACOS(1-D231/(E$8/2)) - (1-D231/(E$8/2))*SIN(ACOS(1-D231/(E$8/2))))</f>
        <v>19.663133786461092</v>
      </c>
      <c r="F231" s="136">
        <f>(PI()*E$12*D231^2*(1-(D231/(1.5*E$8))))</f>
        <v>2.3352874008260378</v>
      </c>
      <c r="G231" s="57">
        <f t="shared" si="41"/>
        <v>21.998421187287128</v>
      </c>
      <c r="H231" s="117">
        <f t="shared" si="42"/>
        <v>21998.421187287127</v>
      </c>
      <c r="I231" s="115">
        <f t="shared" si="43"/>
        <v>16938.784314211087</v>
      </c>
      <c r="J231" s="118">
        <f t="shared" si="44"/>
        <v>22.106443155200001</v>
      </c>
      <c r="K231" s="102">
        <f t="shared" si="45"/>
        <v>22106.443155200002</v>
      </c>
      <c r="L231" s="103">
        <f t="shared" si="46"/>
        <v>17021.961229504002</v>
      </c>
      <c r="N231" s="167"/>
      <c r="O231" s="45">
        <v>2.04</v>
      </c>
      <c r="P231" s="153">
        <f t="shared" si="52"/>
        <v>21.422784</v>
      </c>
      <c r="Q231" s="148">
        <f t="shared" si="47"/>
        <v>21422.784</v>
      </c>
      <c r="R231" s="148">
        <f t="shared" si="48"/>
        <v>16495.543679999999</v>
      </c>
      <c r="S231" s="171"/>
      <c r="T231" s="45">
        <f t="shared" si="53"/>
        <v>2.0400000000000005</v>
      </c>
      <c r="U231" s="46">
        <f t="shared" si="49"/>
        <v>16938.784314211087</v>
      </c>
      <c r="V231" s="164">
        <f t="shared" si="50"/>
        <v>16495.543679999999</v>
      </c>
      <c r="W231" s="47">
        <f t="shared" si="51"/>
        <v>0.97383279543625667</v>
      </c>
      <c r="X231" s="167"/>
      <c r="Y231" s="48"/>
    </row>
    <row r="232" spans="1:25" ht="16.5" thickTop="1" thickBot="1" x14ac:dyDescent="0.3">
      <c r="A232" s="51"/>
      <c r="B232" s="51"/>
      <c r="C232">
        <f>E232-(E232*5)/100</f>
        <v>18.748016033423941</v>
      </c>
      <c r="D232" s="67">
        <v>2.0499999999999998</v>
      </c>
      <c r="E232" s="129">
        <f xml:space="preserve"> E$10*(E$8/2)^2*(ACOS(1-D232/(E$8/2)) - (1-D232/(E$8/2))*SIN(ACOS(1-D232/(E$8/2))))</f>
        <v>19.734753719393623</v>
      </c>
      <c r="F232" s="136">
        <f>(PI()*E$12*D232^2*(1-(D232/(1.5*E$8))))</f>
        <v>2.3412971220114884</v>
      </c>
      <c r="G232" s="57">
        <f t="shared" si="41"/>
        <v>22.076050841405113</v>
      </c>
      <c r="H232" s="117">
        <f t="shared" si="42"/>
        <v>22076.050841405115</v>
      </c>
      <c r="I232" s="115">
        <f t="shared" si="43"/>
        <v>16998.559147881937</v>
      </c>
      <c r="J232" s="118">
        <f t="shared" si="44"/>
        <v>22.185364912500003</v>
      </c>
      <c r="K232" s="102">
        <f t="shared" si="45"/>
        <v>22185.364912500001</v>
      </c>
      <c r="L232" s="103">
        <f t="shared" si="46"/>
        <v>17082.730982625002</v>
      </c>
      <c r="N232" s="167"/>
      <c r="O232" s="45">
        <v>2.0499999999999998</v>
      </c>
      <c r="P232" s="153">
        <f t="shared" si="52"/>
        <v>21.500800000000002</v>
      </c>
      <c r="Q232" s="148">
        <f t="shared" si="47"/>
        <v>21500.800000000003</v>
      </c>
      <c r="R232" s="148">
        <f t="shared" si="48"/>
        <v>16555.616000000002</v>
      </c>
      <c r="S232" s="171"/>
      <c r="T232" s="45">
        <f t="shared" si="53"/>
        <v>2.0500000000000003</v>
      </c>
      <c r="U232" s="46">
        <f t="shared" si="49"/>
        <v>16998.559147881937</v>
      </c>
      <c r="V232" s="164">
        <f t="shared" si="50"/>
        <v>16555.616000000002</v>
      </c>
      <c r="W232" s="47">
        <f t="shared" si="51"/>
        <v>0.97394231216725646</v>
      </c>
      <c r="X232" s="167"/>
      <c r="Y232" s="48"/>
    </row>
    <row r="233" spans="1:25" ht="16.5" thickTop="1" thickBot="1" x14ac:dyDescent="0.3">
      <c r="A233" s="51"/>
      <c r="B233" s="51"/>
      <c r="C233">
        <f>E233-(E233*5)/100</f>
        <v>18.814802867391375</v>
      </c>
      <c r="D233" s="67">
        <v>2.06</v>
      </c>
      <c r="E233" s="129">
        <f xml:space="preserve"> E$10*(E$8/2)^2*(ACOS(1-D233/(E$8/2)) - (1-D233/(E$8/2))*SIN(ACOS(1-D233/(E$8/2))))</f>
        <v>19.805055649885659</v>
      </c>
      <c r="F233" s="136">
        <f>(PI()*E$12*D233^2*(1-(D233/(1.5*E$8))))</f>
        <v>2.3470877039251197</v>
      </c>
      <c r="G233" s="57">
        <f t="shared" si="41"/>
        <v>22.152143353810779</v>
      </c>
      <c r="H233" s="117">
        <f t="shared" si="42"/>
        <v>22152.143353810778</v>
      </c>
      <c r="I233" s="115">
        <f t="shared" si="43"/>
        <v>17057.150382434298</v>
      </c>
      <c r="J233" s="118">
        <f t="shared" si="44"/>
        <v>22.263043448799998</v>
      </c>
      <c r="K233" s="102">
        <f t="shared" si="45"/>
        <v>22263.043448799999</v>
      </c>
      <c r="L233" s="103">
        <f t="shared" si="46"/>
        <v>17142.543455576</v>
      </c>
      <c r="N233" s="167"/>
      <c r="O233" s="45">
        <v>2.06</v>
      </c>
      <c r="P233" s="153">
        <f t="shared" si="52"/>
        <v>21.577719999999999</v>
      </c>
      <c r="Q233" s="148">
        <f t="shared" si="47"/>
        <v>21577.72</v>
      </c>
      <c r="R233" s="148">
        <f t="shared" si="48"/>
        <v>16614.844400000002</v>
      </c>
      <c r="S233" s="171"/>
      <c r="T233" s="45">
        <f t="shared" si="53"/>
        <v>2.06</v>
      </c>
      <c r="U233" s="46">
        <f t="shared" si="49"/>
        <v>17057.150382434298</v>
      </c>
      <c r="V233" s="164">
        <f t="shared" si="50"/>
        <v>16614.844400000002</v>
      </c>
      <c r="W233" s="47">
        <f t="shared" si="51"/>
        <v>0.97406917494907064</v>
      </c>
      <c r="X233" s="167"/>
      <c r="Y233" s="48"/>
    </row>
    <row r="234" spans="1:25" ht="16.5" thickTop="1" thickBot="1" x14ac:dyDescent="0.3">
      <c r="A234" s="51"/>
      <c r="B234" s="51"/>
      <c r="C234">
        <f>E234-(E234*5)/100</f>
        <v>18.880299444439615</v>
      </c>
      <c r="D234" s="67">
        <v>2.0699999999999998</v>
      </c>
      <c r="E234" s="129">
        <f xml:space="preserve"> E$10*(E$8/2)^2*(ACOS(1-D234/(E$8/2)) - (1-D234/(E$8/2))*SIN(ACOS(1-D234/(E$8/2))))</f>
        <v>19.873999415199595</v>
      </c>
      <c r="F234" s="136">
        <f>(PI()*E$12*D234^2*(1-(D234/(1.5*E$8))))</f>
        <v>2.3526567278111741</v>
      </c>
      <c r="G234" s="57">
        <f t="shared" si="41"/>
        <v>22.226656143010768</v>
      </c>
      <c r="H234" s="117">
        <f t="shared" si="42"/>
        <v>22226.656143010769</v>
      </c>
      <c r="I234" s="115">
        <f t="shared" si="43"/>
        <v>17114.525230118292</v>
      </c>
      <c r="J234" s="118">
        <f t="shared" si="44"/>
        <v>22.339464959900003</v>
      </c>
      <c r="K234" s="102">
        <f t="shared" si="45"/>
        <v>22339.464959900004</v>
      </c>
      <c r="L234" s="103">
        <f t="shared" si="46"/>
        <v>17201.388019123002</v>
      </c>
      <c r="N234" s="167"/>
      <c r="O234" s="45">
        <v>2.0699999999999998</v>
      </c>
      <c r="P234" s="153">
        <f t="shared" si="52"/>
        <v>21.653531999999998</v>
      </c>
      <c r="Q234" s="148">
        <f t="shared" si="47"/>
        <v>21653.531999999999</v>
      </c>
      <c r="R234" s="148">
        <f t="shared" si="48"/>
        <v>16673.219639999999</v>
      </c>
      <c r="S234" s="171"/>
      <c r="T234" s="45">
        <f t="shared" si="53"/>
        <v>2.0699999999999998</v>
      </c>
      <c r="U234" s="46">
        <f t="shared" si="49"/>
        <v>17114.525230118292</v>
      </c>
      <c r="V234" s="164">
        <f t="shared" si="50"/>
        <v>16673.219639999999</v>
      </c>
      <c r="W234" s="47">
        <f t="shared" si="51"/>
        <v>0.97421455844175686</v>
      </c>
      <c r="X234" s="167"/>
      <c r="Y234" s="48"/>
    </row>
    <row r="235" spans="1:25" ht="16.5" thickTop="1" thickBot="1" x14ac:dyDescent="0.3">
      <c r="A235" s="51"/>
      <c r="B235" s="51"/>
      <c r="C235">
        <f>E235-(E235*5)/100</f>
        <v>18.94446530758124</v>
      </c>
      <c r="D235" s="67">
        <v>2.08</v>
      </c>
      <c r="E235" s="129">
        <f xml:space="preserve"> E$10*(E$8/2)^2*(ACOS(1-D235/(E$8/2)) - (1-D235/(E$8/2))*SIN(ACOS(1-D235/(E$8/2))))</f>
        <v>19.941542429032882</v>
      </c>
      <c r="F235" s="136">
        <f>(PI()*E$12*D235^2*(1-(D235/(1.5*E$8))))</f>
        <v>2.3580017749138915</v>
      </c>
      <c r="G235" s="57">
        <f t="shared" si="41"/>
        <v>22.299544203946773</v>
      </c>
      <c r="H235" s="117">
        <f t="shared" si="42"/>
        <v>22299.544203946774</v>
      </c>
      <c r="I235" s="115">
        <f t="shared" si="43"/>
        <v>17170.649037039017</v>
      </c>
      <c r="J235" s="118">
        <f t="shared" si="44"/>
        <v>22.414615641599998</v>
      </c>
      <c r="K235" s="102">
        <f t="shared" si="45"/>
        <v>22414.615641599998</v>
      </c>
      <c r="L235" s="103">
        <f t="shared" si="46"/>
        <v>17259.254044031997</v>
      </c>
      <c r="N235" s="167"/>
      <c r="O235" s="45">
        <v>2.08</v>
      </c>
      <c r="P235" s="153">
        <f t="shared" si="52"/>
        <v>21.728224000000004</v>
      </c>
      <c r="Q235" s="148">
        <f t="shared" si="47"/>
        <v>21728.224000000006</v>
      </c>
      <c r="R235" s="148">
        <f t="shared" si="48"/>
        <v>16730.732480000006</v>
      </c>
      <c r="S235" s="171"/>
      <c r="T235" s="45">
        <f t="shared" si="53"/>
        <v>2.0799999999999996</v>
      </c>
      <c r="U235" s="46">
        <f t="shared" si="49"/>
        <v>17170.649037039017</v>
      </c>
      <c r="V235" s="164">
        <f t="shared" si="50"/>
        <v>16730.732480000006</v>
      </c>
      <c r="W235" s="47">
        <f t="shared" si="51"/>
        <v>0.97437973625283114</v>
      </c>
      <c r="X235" s="167"/>
      <c r="Y235" s="48"/>
    </row>
    <row r="236" spans="1:25" ht="16.5" thickTop="1" thickBot="1" x14ac:dyDescent="0.3">
      <c r="A236" s="51"/>
      <c r="B236" s="51"/>
      <c r="C236">
        <f>E236-(E236*5)/100</f>
        <v>19.007257426797985</v>
      </c>
      <c r="D236" s="67">
        <v>2.09</v>
      </c>
      <c r="E236" s="129">
        <f xml:space="preserve"> E$10*(E$8/2)^2*(ACOS(1-D236/(E$8/2)) - (1-D236/(E$8/2))*SIN(ACOS(1-D236/(E$8/2))))</f>
        <v>20.007639396629457</v>
      </c>
      <c r="F236" s="136">
        <f>(PI()*E$12*D236^2*(1-(D236/(1.5*E$8))))</f>
        <v>2.3631204264775114</v>
      </c>
      <c r="G236" s="57">
        <f t="shared" si="41"/>
        <v>22.370759823106969</v>
      </c>
      <c r="H236" s="117">
        <f t="shared" si="42"/>
        <v>22370.759823106968</v>
      </c>
      <c r="I236" s="115">
        <f t="shared" si="43"/>
        <v>17225.485063792366</v>
      </c>
      <c r="J236" s="118">
        <f t="shared" si="44"/>
        <v>22.488481689699995</v>
      </c>
      <c r="K236" s="102">
        <f t="shared" si="45"/>
        <v>22488.481689699995</v>
      </c>
      <c r="L236" s="103">
        <f t="shared" si="46"/>
        <v>17316.130901068995</v>
      </c>
      <c r="N236" s="167"/>
      <c r="O236" s="45">
        <v>2.09</v>
      </c>
      <c r="P236" s="153">
        <f t="shared" si="52"/>
        <v>21.801783999999998</v>
      </c>
      <c r="Q236" s="148">
        <f t="shared" si="47"/>
        <v>21801.784</v>
      </c>
      <c r="R236" s="148">
        <f t="shared" si="48"/>
        <v>16787.373680000001</v>
      </c>
      <c r="S236" s="171"/>
      <c r="T236" s="45">
        <f t="shared" si="53"/>
        <v>2.0899999999999994</v>
      </c>
      <c r="U236" s="46">
        <f t="shared" si="49"/>
        <v>17225.485063792366</v>
      </c>
      <c r="V236" s="164">
        <f t="shared" si="50"/>
        <v>16787.373680000001</v>
      </c>
      <c r="W236" s="47">
        <f t="shared" si="51"/>
        <v>0.97456609307837327</v>
      </c>
      <c r="X236" s="167"/>
      <c r="Y236" s="48"/>
    </row>
    <row r="237" spans="1:25" ht="16.5" thickTop="1" thickBot="1" x14ac:dyDescent="0.3">
      <c r="A237" s="51"/>
      <c r="B237" s="51"/>
      <c r="C237">
        <f>E237-(E237*5)/100</f>
        <v>19.068629881456438</v>
      </c>
      <c r="D237" s="67">
        <v>2.1</v>
      </c>
      <c r="E237" s="129">
        <f xml:space="preserve"> E$10*(E$8/2)^2*(ACOS(1-D237/(E$8/2)) - (1-D237/(E$8/2))*SIN(ACOS(1-D237/(E$8/2))))</f>
        <v>20.072241980480463</v>
      </c>
      <c r="F237" s="136">
        <f>(PI()*E$12*D237^2*(1-(D237/(1.5*E$8))))</f>
        <v>2.368010263746275</v>
      </c>
      <c r="G237" s="57">
        <f t="shared" si="41"/>
        <v>22.440252244226738</v>
      </c>
      <c r="H237" s="117">
        <f t="shared" si="42"/>
        <v>22440.252244226736</v>
      </c>
      <c r="I237" s="115">
        <f t="shared" si="43"/>
        <v>17278.994228054587</v>
      </c>
      <c r="J237" s="118">
        <f t="shared" si="44"/>
        <v>22.561049300000001</v>
      </c>
      <c r="K237" s="102">
        <f t="shared" si="45"/>
        <v>22561.049299999999</v>
      </c>
      <c r="L237" s="103">
        <f t="shared" si="46"/>
        <v>17372.007960999999</v>
      </c>
      <c r="N237" s="167"/>
      <c r="O237" s="45">
        <v>2.1</v>
      </c>
      <c r="P237" s="153">
        <f t="shared" si="52"/>
        <v>21.874200000000002</v>
      </c>
      <c r="Q237" s="148">
        <f t="shared" si="47"/>
        <v>21874.2</v>
      </c>
      <c r="R237" s="148">
        <f t="shared" si="48"/>
        <v>16843.134000000002</v>
      </c>
      <c r="S237" s="171"/>
      <c r="T237" s="45">
        <f t="shared" si="53"/>
        <v>2.0999999999999992</v>
      </c>
      <c r="U237" s="46">
        <f t="shared" si="49"/>
        <v>17278.994228054587</v>
      </c>
      <c r="V237" s="164">
        <f t="shared" si="50"/>
        <v>16843.134000000002</v>
      </c>
      <c r="W237" s="47">
        <f t="shared" si="51"/>
        <v>0.97477513897499235</v>
      </c>
      <c r="X237" s="167"/>
      <c r="Y237" s="48"/>
    </row>
    <row r="238" spans="1:25" ht="16.5" thickTop="1" thickBot="1" x14ac:dyDescent="0.3">
      <c r="A238" s="51"/>
      <c r="B238" s="51"/>
      <c r="C238">
        <f>E238-(E238*5)/100</f>
        <v>19.12853348471446</v>
      </c>
      <c r="D238" s="67">
        <v>2.11</v>
      </c>
      <c r="E238" s="129">
        <f xml:space="preserve"> E$10*(E$8/2)^2*(ACOS(1-D238/(E$8/2)) - (1-D238/(E$8/2))*SIN(ACOS(1-D238/(E$8/2))))</f>
        <v>20.13529840496259</v>
      </c>
      <c r="F238" s="136">
        <f>(PI()*E$12*D238^2*(1-(D238/(1.5*E$8))))</f>
        <v>2.372668867964423</v>
      </c>
      <c r="G238" s="57">
        <f t="shared" si="41"/>
        <v>22.507967272927011</v>
      </c>
      <c r="H238" s="117">
        <f t="shared" si="42"/>
        <v>22507.967272927013</v>
      </c>
      <c r="I238" s="115">
        <f t="shared" si="43"/>
        <v>17331.134800153799</v>
      </c>
      <c r="J238" s="118">
        <f t="shared" si="44"/>
        <v>22.632304668300005</v>
      </c>
      <c r="K238" s="102">
        <f t="shared" si="45"/>
        <v>22632.304668300007</v>
      </c>
      <c r="L238" s="103">
        <f t="shared" si="46"/>
        <v>17426.874594591005</v>
      </c>
      <c r="N238" s="167"/>
      <c r="O238" s="45">
        <v>2.11</v>
      </c>
      <c r="P238" s="153">
        <f t="shared" si="52"/>
        <v>21.945460000000004</v>
      </c>
      <c r="Q238" s="148">
        <f t="shared" si="47"/>
        <v>21945.460000000003</v>
      </c>
      <c r="R238" s="148">
        <f t="shared" si="48"/>
        <v>16898.004200000003</v>
      </c>
      <c r="S238" s="171"/>
      <c r="T238" s="45">
        <f t="shared" si="53"/>
        <v>2.109999999999999</v>
      </c>
      <c r="U238" s="46">
        <f t="shared" si="49"/>
        <v>17331.134800153799</v>
      </c>
      <c r="V238" s="164">
        <f t="shared" si="50"/>
        <v>16898.004200000003</v>
      </c>
      <c r="W238" s="47">
        <f t="shared" si="51"/>
        <v>0.97500852626511492</v>
      </c>
      <c r="X238" s="167"/>
      <c r="Y238" s="48"/>
    </row>
    <row r="239" spans="1:25" ht="16.5" thickTop="1" thickBot="1" x14ac:dyDescent="0.3">
      <c r="A239" s="51"/>
      <c r="B239" s="51"/>
      <c r="C239">
        <f>E239-(E239*5)/100</f>
        <v>19.186915335474403</v>
      </c>
      <c r="D239" s="67">
        <v>2.12</v>
      </c>
      <c r="E239" s="129">
        <f xml:space="preserve"> E$10*(E$8/2)^2*(ACOS(1-D239/(E$8/2)) - (1-D239/(E$8/2))*SIN(ACOS(1-D239/(E$8/2))))</f>
        <v>20.196752984709896</v>
      </c>
      <c r="F239" s="136">
        <f>(PI()*E$12*D239^2*(1-(D239/(1.5*E$8))))</f>
        <v>2.3770938203761944</v>
      </c>
      <c r="G239" s="57">
        <f t="shared" si="41"/>
        <v>22.573846805086092</v>
      </c>
      <c r="H239" s="117">
        <f t="shared" si="42"/>
        <v>22573.84680508609</v>
      </c>
      <c r="I239" s="115">
        <f t="shared" si="43"/>
        <v>17381.86203991629</v>
      </c>
      <c r="J239" s="118">
        <f t="shared" si="44"/>
        <v>22.702233990400007</v>
      </c>
      <c r="K239" s="102">
        <f t="shared" si="45"/>
        <v>22702.233990400007</v>
      </c>
      <c r="L239" s="103">
        <f t="shared" si="46"/>
        <v>17480.720172608006</v>
      </c>
      <c r="N239" s="167"/>
      <c r="O239" s="45">
        <v>2.12</v>
      </c>
      <c r="P239" s="153">
        <f t="shared" si="52"/>
        <v>22.015552000000003</v>
      </c>
      <c r="Q239" s="148">
        <f t="shared" si="47"/>
        <v>22015.552000000003</v>
      </c>
      <c r="R239" s="148">
        <f t="shared" si="48"/>
        <v>16951.975040000001</v>
      </c>
      <c r="S239" s="171"/>
      <c r="T239" s="45">
        <f t="shared" si="53"/>
        <v>2.1199999999999988</v>
      </c>
      <c r="U239" s="46">
        <f t="shared" si="49"/>
        <v>17381.86203991629</v>
      </c>
      <c r="V239" s="164">
        <f t="shared" si="50"/>
        <v>16951.975040000001</v>
      </c>
      <c r="W239" s="47">
        <f t="shared" si="51"/>
        <v>0.97526806973101721</v>
      </c>
      <c r="X239" s="167"/>
      <c r="Y239" s="48"/>
    </row>
    <row r="240" spans="1:25" ht="16.5" thickTop="1" thickBot="1" x14ac:dyDescent="0.3">
      <c r="A240" s="51"/>
      <c r="B240" s="51"/>
      <c r="C240">
        <f>E240-(E240*5)/100</f>
        <v>19.243718278774306</v>
      </c>
      <c r="D240" s="67">
        <v>2.13</v>
      </c>
      <c r="E240" s="129">
        <f xml:space="preserve"> E$10*(E$8/2)^2*(ACOS(1-D240/(E$8/2)) - (1-D240/(E$8/2))*SIN(ACOS(1-D240/(E$8/2))))</f>
        <v>20.256545556604532</v>
      </c>
      <c r="F240" s="136">
        <f>(PI()*E$12*D240^2*(1-(D240/(1.5*E$8))))</f>
        <v>2.3812827022258305</v>
      </c>
      <c r="G240" s="57">
        <f t="shared" si="41"/>
        <v>22.637828258830364</v>
      </c>
      <c r="H240" s="117">
        <f t="shared" si="42"/>
        <v>22637.828258830363</v>
      </c>
      <c r="I240" s="115">
        <f t="shared" si="43"/>
        <v>17431.127759299379</v>
      </c>
      <c r="J240" s="118">
        <f t="shared" si="44"/>
        <v>22.770823462100001</v>
      </c>
      <c r="K240" s="102">
        <f t="shared" si="45"/>
        <v>22770.823462100001</v>
      </c>
      <c r="L240" s="103">
        <f t="shared" si="46"/>
        <v>17533.534065817003</v>
      </c>
      <c r="N240" s="167"/>
      <c r="O240" s="45">
        <v>2.13</v>
      </c>
      <c r="P240" s="153">
        <f t="shared" si="52"/>
        <v>22.084464000000001</v>
      </c>
      <c r="Q240" s="148">
        <f t="shared" si="47"/>
        <v>22084.464</v>
      </c>
      <c r="R240" s="148">
        <f t="shared" si="48"/>
        <v>17005.03728</v>
      </c>
      <c r="S240" s="171"/>
      <c r="T240" s="45">
        <f t="shared" si="53"/>
        <v>2.1299999999999986</v>
      </c>
      <c r="U240" s="46">
        <f t="shared" si="49"/>
        <v>17431.127759299379</v>
      </c>
      <c r="V240" s="164">
        <f t="shared" si="50"/>
        <v>17005.03728</v>
      </c>
      <c r="W240" s="47">
        <f t="shared" si="51"/>
        <v>0.97555577096427037</v>
      </c>
      <c r="X240" s="167"/>
      <c r="Y240" s="48"/>
    </row>
    <row r="241" spans="1:25" ht="16.5" thickTop="1" thickBot="1" x14ac:dyDescent="0.3">
      <c r="A241" s="51"/>
      <c r="B241" s="51"/>
      <c r="C241">
        <f>E241-(E241*5)/100</f>
        <v>19.298880248948343</v>
      </c>
      <c r="D241" s="67">
        <v>2.14</v>
      </c>
      <c r="E241" s="129">
        <f xml:space="preserve"> E$10*(E$8/2)^2*(ACOS(1-D241/(E$8/2)) - (1-D241/(E$8/2))*SIN(ACOS(1-D241/(E$8/2))))</f>
        <v>20.314610788366679</v>
      </c>
      <c r="F241" s="136">
        <f>(PI()*E$12*D241^2*(1-(D241/(1.5*E$8))))</f>
        <v>2.3852330947575728</v>
      </c>
      <c r="G241" s="57">
        <f t="shared" si="41"/>
        <v>22.699843883124252</v>
      </c>
      <c r="H241" s="117">
        <f t="shared" si="42"/>
        <v>22699.843883124253</v>
      </c>
      <c r="I241" s="115">
        <f t="shared" si="43"/>
        <v>17478.879790005674</v>
      </c>
      <c r="J241" s="118">
        <f t="shared" si="44"/>
        <v>22.838059279200003</v>
      </c>
      <c r="K241" s="102">
        <f t="shared" si="45"/>
        <v>22838.059279200002</v>
      </c>
      <c r="L241" s="103">
        <f t="shared" si="46"/>
        <v>17585.305644984001</v>
      </c>
      <c r="N241" s="167"/>
      <c r="O241" s="45">
        <v>2.14</v>
      </c>
      <c r="P241" s="153">
        <f t="shared" si="52"/>
        <v>22.152183999999998</v>
      </c>
      <c r="Q241" s="148">
        <f t="shared" si="47"/>
        <v>22152.183999999997</v>
      </c>
      <c r="R241" s="148">
        <f t="shared" si="48"/>
        <v>17057.181679999998</v>
      </c>
      <c r="S241" s="171"/>
      <c r="T241" s="45">
        <f t="shared" si="53"/>
        <v>2.1399999999999983</v>
      </c>
      <c r="U241" s="46">
        <f t="shared" si="49"/>
        <v>17478.879790005674</v>
      </c>
      <c r="V241" s="164">
        <f t="shared" si="50"/>
        <v>17057.181679999998</v>
      </c>
      <c r="W241" s="47">
        <f t="shared" si="51"/>
        <v>0.97587384803419719</v>
      </c>
      <c r="X241" s="167"/>
      <c r="Y241" s="48"/>
    </row>
    <row r="242" spans="1:25" ht="16.5" thickTop="1" thickBot="1" x14ac:dyDescent="0.3">
      <c r="A242" s="51"/>
      <c r="B242" s="51"/>
      <c r="C242">
        <f>E242-(E242*5)/100</f>
        <v>19.352333460483681</v>
      </c>
      <c r="D242" s="67">
        <v>2.15</v>
      </c>
      <c r="E242" s="129">
        <f xml:space="preserve"> E$10*(E$8/2)^2*(ACOS(1-D242/(E$8/2)) - (1-D242/(E$8/2))*SIN(ACOS(1-D242/(E$8/2))))</f>
        <v>20.370877326824928</v>
      </c>
      <c r="F242" s="136">
        <f>(PI()*E$12*D242^2*(1-(D242/(1.5*E$8))))</f>
        <v>2.38894257921566</v>
      </c>
      <c r="G242" s="57">
        <f t="shared" si="41"/>
        <v>22.759819906040587</v>
      </c>
      <c r="H242" s="117">
        <f t="shared" si="42"/>
        <v>22759.819906040586</v>
      </c>
      <c r="I242" s="115">
        <f t="shared" si="43"/>
        <v>17525.061327651252</v>
      </c>
      <c r="J242" s="118">
        <f t="shared" si="44"/>
        <v>22.903927637500001</v>
      </c>
      <c r="K242" s="102">
        <f t="shared" si="45"/>
        <v>22903.927637500001</v>
      </c>
      <c r="L242" s="103">
        <f t="shared" si="46"/>
        <v>17636.024280875001</v>
      </c>
      <c r="N242" s="167"/>
      <c r="O242" s="45">
        <v>2.15</v>
      </c>
      <c r="P242" s="153">
        <f t="shared" si="52"/>
        <v>22.218700000000002</v>
      </c>
      <c r="Q242" s="148">
        <f t="shared" si="47"/>
        <v>22218.7</v>
      </c>
      <c r="R242" s="148">
        <f t="shared" si="48"/>
        <v>17108.399000000001</v>
      </c>
      <c r="S242" s="171"/>
      <c r="T242" s="45">
        <f t="shared" si="53"/>
        <v>2.1499999999999981</v>
      </c>
      <c r="U242" s="46">
        <f t="shared" si="49"/>
        <v>17525.061327651252</v>
      </c>
      <c r="V242" s="164">
        <f t="shared" si="50"/>
        <v>17108.399000000001</v>
      </c>
      <c r="W242" s="47">
        <f t="shared" si="51"/>
        <v>0.97622477206434444</v>
      </c>
      <c r="X242" s="167"/>
      <c r="Y242" s="48"/>
    </row>
    <row r="243" spans="1:25" ht="16.5" thickTop="1" thickBot="1" x14ac:dyDescent="0.3">
      <c r="A243" s="51"/>
      <c r="B243" s="51"/>
      <c r="C243">
        <f>E243-(E243*5)/100</f>
        <v>19.404003397725958</v>
      </c>
      <c r="D243" s="67">
        <v>2.16</v>
      </c>
      <c r="E243" s="129">
        <f xml:space="preserve"> E$10*(E$8/2)^2*(ACOS(1-D243/(E$8/2)) - (1-D243/(E$8/2))*SIN(ACOS(1-D243/(E$8/2))))</f>
        <v>20.425266734448378</v>
      </c>
      <c r="F243" s="136">
        <f>(PI()*E$12*D243^2*(1-(D243/(1.5*E$8))))</f>
        <v>2.3924087368443336</v>
      </c>
      <c r="G243" s="57">
        <f t="shared" si="41"/>
        <v>22.817675471292713</v>
      </c>
      <c r="H243" s="117">
        <f t="shared" si="42"/>
        <v>22817.675471292714</v>
      </c>
      <c r="I243" s="115">
        <f t="shared" si="43"/>
        <v>17569.610112895389</v>
      </c>
      <c r="J243" s="118">
        <f t="shared" si="44"/>
        <v>22.968414732800003</v>
      </c>
      <c r="K243" s="102">
        <f t="shared" si="45"/>
        <v>22968.414732800004</v>
      </c>
      <c r="L243" s="103">
        <f t="shared" si="46"/>
        <v>17685.679344256005</v>
      </c>
      <c r="N243" s="167"/>
      <c r="O243" s="45">
        <v>2.16</v>
      </c>
      <c r="P243" s="153">
        <f t="shared" si="52"/>
        <v>22.284000000000002</v>
      </c>
      <c r="Q243" s="148">
        <f t="shared" si="47"/>
        <v>22284.000000000004</v>
      </c>
      <c r="R243" s="148">
        <f t="shared" si="48"/>
        <v>17158.680000000004</v>
      </c>
      <c r="S243" s="171"/>
      <c r="T243" s="45">
        <f t="shared" si="53"/>
        <v>2.1599999999999979</v>
      </c>
      <c r="U243" s="46">
        <f t="shared" si="49"/>
        <v>17569.610112895389</v>
      </c>
      <c r="V243" s="164">
        <f t="shared" si="50"/>
        <v>17158.680000000004</v>
      </c>
      <c r="W243" s="47">
        <f t="shared" si="51"/>
        <v>0.97661131292869274</v>
      </c>
      <c r="X243" s="167"/>
      <c r="Y243" s="48"/>
    </row>
    <row r="244" spans="1:25" ht="16.5" thickTop="1" thickBot="1" x14ac:dyDescent="0.3">
      <c r="A244" s="51"/>
      <c r="B244" s="51"/>
      <c r="C244">
        <f>E244-(E244*5)/100</f>
        <v>19.453807533909444</v>
      </c>
      <c r="D244" s="67">
        <v>2.17</v>
      </c>
      <c r="E244" s="129">
        <f xml:space="preserve"> E$10*(E$8/2)^2*(ACOS(1-D244/(E$8/2)) - (1-D244/(E$8/2))*SIN(ACOS(1-D244/(E$8/2))))</f>
        <v>20.477692140957309</v>
      </c>
      <c r="F244" s="136">
        <f>(PI()*E$12*D244^2*(1-(D244/(1.5*E$8))))</f>
        <v>2.3956291488878336</v>
      </c>
      <c r="G244" s="57">
        <f t="shared" si="41"/>
        <v>22.873321289845144</v>
      </c>
      <c r="H244" s="117">
        <f t="shared" si="42"/>
        <v>22873.321289845146</v>
      </c>
      <c r="I244" s="115">
        <f t="shared" si="43"/>
        <v>17612.457393180761</v>
      </c>
      <c r="J244" s="118">
        <f t="shared" si="44"/>
        <v>23.031506760899997</v>
      </c>
      <c r="K244" s="102">
        <f t="shared" si="45"/>
        <v>23031.506760899996</v>
      </c>
      <c r="L244" s="103">
        <f t="shared" si="46"/>
        <v>17734.260205892999</v>
      </c>
      <c r="N244" s="167"/>
      <c r="O244" s="45">
        <v>2.17</v>
      </c>
      <c r="P244" s="153">
        <f t="shared" si="52"/>
        <v>22.348071999999995</v>
      </c>
      <c r="Q244" s="148">
        <f t="shared" si="47"/>
        <v>22348.071999999996</v>
      </c>
      <c r="R244" s="148">
        <f t="shared" si="48"/>
        <v>17208.015439999999</v>
      </c>
      <c r="S244" s="171"/>
      <c r="T244" s="45">
        <f t="shared" si="53"/>
        <v>2.1699999999999977</v>
      </c>
      <c r="U244" s="46">
        <f t="shared" si="49"/>
        <v>17612.457393180761</v>
      </c>
      <c r="V244" s="164">
        <f t="shared" si="50"/>
        <v>17208.015439999999</v>
      </c>
      <c r="W244" s="47">
        <f t="shared" si="51"/>
        <v>0.97703659721343861</v>
      </c>
      <c r="X244" s="167"/>
      <c r="Y244" s="48"/>
    </row>
    <row r="245" spans="1:25" ht="16.5" thickTop="1" thickBot="1" x14ac:dyDescent="0.3">
      <c r="A245" s="51"/>
      <c r="B245" s="51"/>
      <c r="C245">
        <f>E245-(E245*5)/100</f>
        <v>19.501653678080501</v>
      </c>
      <c r="D245" s="67">
        <v>2.1800000000000002</v>
      </c>
      <c r="E245" s="129">
        <f xml:space="preserve"> E$10*(E$8/2)^2*(ACOS(1-D245/(E$8/2)) - (1-D245/(E$8/2))*SIN(ACOS(1-D245/(E$8/2))))</f>
        <v>20.528056503242635</v>
      </c>
      <c r="F245" s="136">
        <f>(PI()*E$12*D245^2*(1-(D245/(1.5*E$8))))</f>
        <v>2.3986013965904007</v>
      </c>
      <c r="G245" s="57">
        <f t="shared" si="41"/>
        <v>22.926657899833035</v>
      </c>
      <c r="H245" s="117">
        <f t="shared" si="42"/>
        <v>22926.657899833037</v>
      </c>
      <c r="I245" s="115">
        <f t="shared" si="43"/>
        <v>17653.52658287144</v>
      </c>
      <c r="J245" s="118">
        <f t="shared" si="44"/>
        <v>23.093189917599997</v>
      </c>
      <c r="K245" s="102">
        <f t="shared" si="45"/>
        <v>23093.189917599997</v>
      </c>
      <c r="L245" s="103">
        <f t="shared" si="46"/>
        <v>17781.756236551999</v>
      </c>
      <c r="N245" s="167"/>
      <c r="O245" s="45">
        <v>2.1800000000000002</v>
      </c>
      <c r="P245" s="153">
        <f t="shared" si="52"/>
        <v>22.410904000000002</v>
      </c>
      <c r="Q245" s="148">
        <f t="shared" si="47"/>
        <v>22410.904000000002</v>
      </c>
      <c r="R245" s="148">
        <f t="shared" si="48"/>
        <v>17256.396080000002</v>
      </c>
      <c r="S245" s="171"/>
      <c r="T245" s="45">
        <f t="shared" si="53"/>
        <v>2.1799999999999975</v>
      </c>
      <c r="U245" s="46">
        <f t="shared" si="49"/>
        <v>17653.52658287144</v>
      </c>
      <c r="V245" s="164">
        <f t="shared" si="50"/>
        <v>17256.396080000002</v>
      </c>
      <c r="W245" s="47">
        <f t="shared" si="51"/>
        <v>0.97750418303067221</v>
      </c>
      <c r="X245" s="167"/>
      <c r="Y245" s="48"/>
    </row>
    <row r="246" spans="1:25" ht="16.5" thickTop="1" thickBot="1" x14ac:dyDescent="0.3">
      <c r="A246" s="51"/>
      <c r="B246" s="51"/>
      <c r="C246">
        <f>E246-(E246*5)/100</f>
        <v>19.547437797644058</v>
      </c>
      <c r="D246" s="67">
        <v>2.19</v>
      </c>
      <c r="E246" s="129">
        <f xml:space="preserve"> E$10*(E$8/2)^2*(ACOS(1-D246/(E$8/2)) - (1-D246/(E$8/2))*SIN(ACOS(1-D246/(E$8/2))))</f>
        <v>20.576250313309533</v>
      </c>
      <c r="F246" s="136">
        <f>(PI()*E$12*D246^2*(1-(D246/(1.5*E$8))))</f>
        <v>2.4013230611962739</v>
      </c>
      <c r="G246" s="57">
        <f t="shared" si="41"/>
        <v>22.977573374505806</v>
      </c>
      <c r="H246" s="117">
        <f t="shared" si="42"/>
        <v>22977.573374505806</v>
      </c>
      <c r="I246" s="115">
        <f t="shared" si="43"/>
        <v>17692.731498369471</v>
      </c>
      <c r="J246" s="118">
        <f t="shared" si="44"/>
        <v>23.153450398700002</v>
      </c>
      <c r="K246" s="102">
        <f t="shared" si="45"/>
        <v>23153.450398700003</v>
      </c>
      <c r="L246" s="103">
        <f t="shared" si="46"/>
        <v>17828.156806999003</v>
      </c>
      <c r="N246" s="167"/>
      <c r="O246" s="45">
        <v>2.19</v>
      </c>
      <c r="P246" s="153">
        <f t="shared" si="52"/>
        <v>22.472484000000005</v>
      </c>
      <c r="Q246" s="148">
        <f t="shared" si="47"/>
        <v>22472.484000000004</v>
      </c>
      <c r="R246" s="148">
        <f t="shared" si="48"/>
        <v>17303.812680000003</v>
      </c>
      <c r="S246" s="171"/>
      <c r="T246" s="45">
        <f t="shared" si="53"/>
        <v>2.1899999999999973</v>
      </c>
      <c r="U246" s="46">
        <f t="shared" si="49"/>
        <v>17692.731498369471</v>
      </c>
      <c r="V246" s="164">
        <f t="shared" si="50"/>
        <v>17303.812680000003</v>
      </c>
      <c r="W246" s="47">
        <f t="shared" si="51"/>
        <v>0.97801815856385377</v>
      </c>
      <c r="X246" s="167"/>
      <c r="Y246" s="48"/>
    </row>
    <row r="247" spans="1:25" ht="16.5" thickTop="1" thickBot="1" x14ac:dyDescent="0.3">
      <c r="A247" s="51"/>
      <c r="B247" s="51"/>
      <c r="C247">
        <f>E247-(E247*5)/100</f>
        <v>19.591041080192781</v>
      </c>
      <c r="D247" s="45">
        <v>2.2000000000000002</v>
      </c>
      <c r="E247" s="129">
        <f xml:space="preserve"> E$10*(E$8/2)^2*(ACOS(1-D247/(E$8/2)) - (1-D247/(E$8/2))*SIN(ACOS(1-D247/(E$8/2))))</f>
        <v>20.622148505466086</v>
      </c>
      <c r="F247" s="136">
        <f>(PI()*E$12*D247^2*(1-(D247/(1.5*E$8))))</f>
        <v>2.4037917239496958</v>
      </c>
      <c r="G247" s="57">
        <f t="shared" si="41"/>
        <v>23.025940229415781</v>
      </c>
      <c r="H247" s="117">
        <f t="shared" si="42"/>
        <v>23025.940229415781</v>
      </c>
      <c r="I247" s="115">
        <f t="shared" si="43"/>
        <v>17729.973976650152</v>
      </c>
      <c r="J247" s="118">
        <f t="shared" si="44"/>
        <v>23.212274399999998</v>
      </c>
      <c r="K247" s="102">
        <f t="shared" si="45"/>
        <v>23212.274399999998</v>
      </c>
      <c r="L247" s="103">
        <f t="shared" si="46"/>
        <v>17873.451288</v>
      </c>
      <c r="N247" s="167"/>
      <c r="O247" s="45">
        <v>2.2000000000000002</v>
      </c>
      <c r="P247" s="153">
        <f t="shared" si="52"/>
        <v>22.532800000000002</v>
      </c>
      <c r="Q247" s="148">
        <f t="shared" si="47"/>
        <v>22532.800000000003</v>
      </c>
      <c r="R247" s="148">
        <f t="shared" si="48"/>
        <v>17350.256000000001</v>
      </c>
      <c r="S247" s="171"/>
      <c r="T247" s="45">
        <f t="shared" si="53"/>
        <v>2.1999999999999971</v>
      </c>
      <c r="U247" s="46">
        <f t="shared" si="49"/>
        <v>17729.973976650152</v>
      </c>
      <c r="V247" s="164">
        <f t="shared" si="50"/>
        <v>17350.256000000001</v>
      </c>
      <c r="W247" s="47">
        <f t="shared" si="51"/>
        <v>0.97858327501494202</v>
      </c>
      <c r="X247" s="167"/>
      <c r="Y247" s="48"/>
    </row>
    <row r="248" spans="1:25" ht="16.5" thickTop="1" thickBot="1" x14ac:dyDescent="0.3">
      <c r="A248" s="51"/>
      <c r="B248" s="51"/>
      <c r="C248">
        <f>E248-(E248*5)/100</f>
        <v>19.632325853023186</v>
      </c>
      <c r="D248" s="45">
        <v>2.21</v>
      </c>
      <c r="E248" s="129">
        <f xml:space="preserve"> E$10*(E$8/2)^2*(ACOS(1-D248/(E$8/2)) - (1-D248/(E$8/2))*SIN(ACOS(1-D248/(E$8/2))))</f>
        <v>20.665606161077037</v>
      </c>
      <c r="F248" s="136">
        <f>(PI()*E$12*D248^2*(1-(D248/(1.5*E$8))))</f>
        <v>2.4060049660949057</v>
      </c>
      <c r="G248" s="57">
        <f t="shared" si="41"/>
        <v>23.071611127171941</v>
      </c>
      <c r="H248" s="117">
        <f t="shared" si="42"/>
        <v>23071.611127171942</v>
      </c>
      <c r="I248" s="115">
        <f t="shared" si="43"/>
        <v>17765.140567922397</v>
      </c>
      <c r="J248" s="118">
        <f t="shared" si="44"/>
        <v>23.269648117300004</v>
      </c>
      <c r="K248" s="102">
        <f t="shared" si="45"/>
        <v>23269.648117300003</v>
      </c>
      <c r="L248" s="103">
        <f t="shared" si="46"/>
        <v>17917.629050321004</v>
      </c>
      <c r="N248" s="167"/>
      <c r="O248" s="45">
        <v>2.21</v>
      </c>
      <c r="P248" s="153">
        <f t="shared" si="52"/>
        <v>22.591840000000001</v>
      </c>
      <c r="Q248" s="148">
        <f t="shared" si="47"/>
        <v>22591.84</v>
      </c>
      <c r="R248" s="148">
        <f t="shared" si="48"/>
        <v>17395.716800000002</v>
      </c>
      <c r="S248" s="173"/>
      <c r="T248" s="45">
        <f t="shared" si="53"/>
        <v>2.2099999999999969</v>
      </c>
      <c r="U248" s="46">
        <f t="shared" si="49"/>
        <v>17765.140567922397</v>
      </c>
      <c r="V248" s="164">
        <f t="shared" si="50"/>
        <v>17395.716800000002</v>
      </c>
      <c r="W248" s="47">
        <f t="shared" si="51"/>
        <v>0.97920513116628838</v>
      </c>
      <c r="X248" s="167"/>
      <c r="Y248" s="48"/>
    </row>
    <row r="249" spans="1:25" ht="16.5" thickTop="1" thickBot="1" x14ac:dyDescent="0.3">
      <c r="A249" s="51"/>
      <c r="B249" s="51"/>
      <c r="C249">
        <f>E249-(E249*5)/100</f>
        <v>19.671129714221895</v>
      </c>
      <c r="D249" s="45">
        <v>2.2200000000000002</v>
      </c>
      <c r="E249" s="129">
        <f xml:space="preserve"> E$10*(E$8/2)^2*(ACOS(1-D249/(E$8/2)) - (1-D249/(E$8/2))*SIN(ACOS(1-D249/(E$8/2))))</f>
        <v>20.706452330759888</v>
      </c>
      <c r="F249" s="136">
        <f>(PI()*E$12*D249^2*(1-(D249/(1.5*E$8))))</f>
        <v>2.407960368876144</v>
      </c>
      <c r="G249" s="57">
        <f t="shared" si="41"/>
        <v>23.114412699636031</v>
      </c>
      <c r="H249" s="117">
        <f t="shared" si="42"/>
        <v>23114.412699636032</v>
      </c>
      <c r="I249" s="115">
        <f t="shared" si="43"/>
        <v>17798.097778719744</v>
      </c>
      <c r="J249" s="118">
        <f t="shared" si="44"/>
        <v>23.325557746400005</v>
      </c>
      <c r="K249" s="102">
        <f t="shared" si="45"/>
        <v>23325.557746400005</v>
      </c>
      <c r="L249" s="103">
        <f t="shared" si="46"/>
        <v>17960.679464728004</v>
      </c>
      <c r="N249" s="167"/>
      <c r="O249" s="45">
        <v>2.2200000000000002</v>
      </c>
      <c r="P249" s="153">
        <f t="shared" si="52"/>
        <v>22.649592000000005</v>
      </c>
      <c r="Q249" s="148">
        <f t="shared" si="47"/>
        <v>22649.592000000004</v>
      </c>
      <c r="R249" s="148">
        <f t="shared" si="48"/>
        <v>17440.185840000002</v>
      </c>
      <c r="S249" s="173"/>
      <c r="T249" s="45">
        <f t="shared" si="53"/>
        <v>2.2199999999999966</v>
      </c>
      <c r="U249" s="46">
        <f t="shared" si="49"/>
        <v>17798.097778719744</v>
      </c>
      <c r="V249" s="164">
        <f t="shared" si="50"/>
        <v>17440.185840000002</v>
      </c>
      <c r="W249" s="47">
        <f t="shared" si="51"/>
        <v>0.97989043867667258</v>
      </c>
      <c r="X249" s="167"/>
      <c r="Y249" s="48"/>
    </row>
    <row r="250" spans="1:25" ht="16.5" thickTop="1" thickBot="1" x14ac:dyDescent="0.3">
      <c r="A250" s="51"/>
      <c r="B250" s="51"/>
      <c r="C250">
        <f>E250-(E250*5)/100</f>
        <v>19.707256715463277</v>
      </c>
      <c r="D250" s="45">
        <v>2.23</v>
      </c>
      <c r="E250" s="129">
        <f xml:space="preserve"> E$10*(E$8/2)^2*(ACOS(1-D250/(E$8/2)) - (1-D250/(E$8/2))*SIN(ACOS(1-D250/(E$8/2))))</f>
        <v>20.744480753119237</v>
      </c>
      <c r="F250" s="136">
        <f>(PI()*E$12*D250^2*(1-(D250/(1.5*E$8))))</f>
        <v>2.4096555135376514</v>
      </c>
      <c r="G250" s="57">
        <f t="shared" si="41"/>
        <v>23.154136266656888</v>
      </c>
      <c r="H250" s="117">
        <f t="shared" si="42"/>
        <v>23154.136266656889</v>
      </c>
      <c r="I250" s="115">
        <f t="shared" si="43"/>
        <v>17828.684925325804</v>
      </c>
      <c r="J250" s="118">
        <f t="shared" si="44"/>
        <v>23.379989483100005</v>
      </c>
      <c r="K250" s="102">
        <f t="shared" si="45"/>
        <v>23379.989483100006</v>
      </c>
      <c r="L250" s="103">
        <f t="shared" si="46"/>
        <v>18002.591901987005</v>
      </c>
      <c r="N250" s="167"/>
      <c r="O250" s="45">
        <v>2.23</v>
      </c>
      <c r="P250" s="153">
        <f t="shared" si="52"/>
        <v>22.706044000000006</v>
      </c>
      <c r="Q250" s="148">
        <f t="shared" si="47"/>
        <v>22706.044000000005</v>
      </c>
      <c r="R250" s="148">
        <f t="shared" si="48"/>
        <v>17483.653880000005</v>
      </c>
      <c r="S250" s="173"/>
      <c r="T250" s="45">
        <f t="shared" si="53"/>
        <v>2.2299999999999964</v>
      </c>
      <c r="U250" s="46">
        <f t="shared" si="49"/>
        <v>17828.684925325804</v>
      </c>
      <c r="V250" s="164">
        <f t="shared" si="50"/>
        <v>17483.653880000005</v>
      </c>
      <c r="W250" s="47">
        <f t="shared" si="51"/>
        <v>0.98064742033577146</v>
      </c>
      <c r="X250" s="167"/>
      <c r="Y250" s="48"/>
    </row>
    <row r="251" spans="1:25" ht="16.5" thickTop="1" thickBot="1" x14ac:dyDescent="0.3">
      <c r="A251" s="51"/>
      <c r="B251" s="51"/>
      <c r="C251">
        <f>E251-(E251*5)/100</f>
        <v>19.740463354795729</v>
      </c>
      <c r="D251" s="45">
        <v>2.2400000000000002</v>
      </c>
      <c r="E251" s="129">
        <f xml:space="preserve"> E$10*(E$8/2)^2*(ACOS(1-D251/(E$8/2)) - (1-D251/(E$8/2))*SIN(ACOS(1-D251/(E$8/2))))</f>
        <v>20.779435110311294</v>
      </c>
      <c r="F251" s="136">
        <f>(PI()*E$12*D251^2*(1-(D251/(1.5*E$8))))</f>
        <v>2.4110879813236679</v>
      </c>
      <c r="G251" s="57">
        <f t="shared" si="41"/>
        <v>23.190523091634962</v>
      </c>
      <c r="H251" s="117">
        <f t="shared" si="42"/>
        <v>23190.523091634961</v>
      </c>
      <c r="I251" s="115">
        <f t="shared" si="43"/>
        <v>17856.70278055892</v>
      </c>
      <c r="J251" s="118">
        <f t="shared" si="44"/>
        <v>23.432929523200002</v>
      </c>
      <c r="K251" s="102">
        <f t="shared" si="45"/>
        <v>23432.9295232</v>
      </c>
      <c r="L251" s="103">
        <f t="shared" si="46"/>
        <v>18043.355732864002</v>
      </c>
      <c r="N251" s="167"/>
      <c r="O251" s="45">
        <v>2.2400000000000002</v>
      </c>
      <c r="P251" s="153">
        <f t="shared" si="52"/>
        <v>22.761184</v>
      </c>
      <c r="Q251" s="148">
        <f t="shared" si="47"/>
        <v>22761.184000000001</v>
      </c>
      <c r="R251" s="148">
        <f t="shared" si="48"/>
        <v>17526.111680000002</v>
      </c>
      <c r="S251" s="173"/>
      <c r="T251" s="45">
        <f t="shared" si="53"/>
        <v>2.2399999999999962</v>
      </c>
      <c r="U251" s="46">
        <f t="shared" si="49"/>
        <v>17856.70278055892</v>
      </c>
      <c r="V251" s="164">
        <f t="shared" si="50"/>
        <v>17526.111680000002</v>
      </c>
      <c r="W251" s="47">
        <f t="shared" si="51"/>
        <v>0.98148644211523517</v>
      </c>
      <c r="X251" s="167"/>
      <c r="Y251" s="48"/>
    </row>
    <row r="252" spans="1:25" ht="16.5" thickTop="1" thickBot="1" x14ac:dyDescent="0.3">
      <c r="A252" s="51"/>
      <c r="B252" s="51"/>
      <c r="C252">
        <f>E252-(E252*5)/100</f>
        <v>19.770434606176728</v>
      </c>
      <c r="D252" s="45">
        <v>2.25</v>
      </c>
      <c r="E252" s="129">
        <f xml:space="preserve"> E$10*(E$8/2)^2*(ACOS(1-D252/(E$8/2)) - (1-D252/(E$8/2))*SIN(ACOS(1-D252/(E$8/2))))</f>
        <v>20.810983795975503</v>
      </c>
      <c r="F252" s="136">
        <f>(PI()*E$12*D252^2*(1-(D252/(1.5*E$8))))</f>
        <v>2.4122553534784341</v>
      </c>
      <c r="G252" s="57">
        <f t="shared" si="41"/>
        <v>23.223239149453939</v>
      </c>
      <c r="H252" s="117">
        <f t="shared" si="42"/>
        <v>23223.239149453937</v>
      </c>
      <c r="I252" s="115">
        <f t="shared" si="43"/>
        <v>17881.894145079532</v>
      </c>
      <c r="J252" s="118">
        <f t="shared" si="44"/>
        <v>23.484364062500003</v>
      </c>
      <c r="K252" s="102">
        <f t="shared" si="45"/>
        <v>23484.364062500004</v>
      </c>
      <c r="L252" s="103">
        <f t="shared" si="46"/>
        <v>18082.960328125002</v>
      </c>
      <c r="N252" s="167"/>
      <c r="O252" s="45">
        <v>2.25</v>
      </c>
      <c r="P252" s="153">
        <f t="shared" si="52"/>
        <v>22.815000000000005</v>
      </c>
      <c r="Q252" s="148">
        <f t="shared" si="47"/>
        <v>22815.000000000004</v>
      </c>
      <c r="R252" s="148">
        <f t="shared" si="48"/>
        <v>17567.550000000003</v>
      </c>
      <c r="S252" s="173"/>
      <c r="T252" s="45">
        <f t="shared" si="53"/>
        <v>2.249999999999996</v>
      </c>
      <c r="U252" s="46">
        <f t="shared" si="49"/>
        <v>17881.894145079532</v>
      </c>
      <c r="V252" s="164">
        <f t="shared" si="50"/>
        <v>17567.550000000003</v>
      </c>
      <c r="W252" s="47">
        <f t="shared" si="51"/>
        <v>0.98242109350781359</v>
      </c>
      <c r="X252" s="167"/>
      <c r="Y252" s="48"/>
    </row>
    <row r="253" spans="1:25" ht="16.5" thickTop="1" thickBot="1" x14ac:dyDescent="0.3">
      <c r="A253" s="51"/>
      <c r="B253" s="51"/>
      <c r="C253">
        <f>E253-(E253*5)/100</f>
        <v>19.796738367412626</v>
      </c>
      <c r="D253" s="45">
        <v>2.2599999999999998</v>
      </c>
      <c r="E253" s="129">
        <f xml:space="preserve"> E$10*(E$8/2)^2*(ACOS(1-D253/(E$8/2)) - (1-D253/(E$8/2))*SIN(ACOS(1-D253/(E$8/2))))</f>
        <v>20.8386719656975</v>
      </c>
      <c r="F253" s="136">
        <f>(PI()*E$12*D253^2*(1-(D253/(1.5*E$8))))</f>
        <v>2.4131552112461905</v>
      </c>
      <c r="G253" s="57">
        <f t="shared" si="41"/>
        <v>23.251827176943692</v>
      </c>
      <c r="H253" s="117">
        <f t="shared" si="42"/>
        <v>23251.827176943691</v>
      </c>
      <c r="I253" s="115">
        <f t="shared" si="43"/>
        <v>17903.906926246644</v>
      </c>
      <c r="J253" s="118">
        <f t="shared" si="44"/>
        <v>23.534279296800005</v>
      </c>
      <c r="K253" s="102">
        <f t="shared" si="45"/>
        <v>23534.279296800003</v>
      </c>
      <c r="L253" s="103">
        <f t="shared" si="46"/>
        <v>18121.395058536003</v>
      </c>
      <c r="N253" s="167"/>
      <c r="O253" s="45">
        <v>2.2599999999999998</v>
      </c>
      <c r="P253" s="153">
        <f t="shared" si="52"/>
        <v>22.86748</v>
      </c>
      <c r="Q253" s="148">
        <f t="shared" si="47"/>
        <v>22867.48</v>
      </c>
      <c r="R253" s="148">
        <f t="shared" si="48"/>
        <v>17607.959599999998</v>
      </c>
      <c r="S253" s="173"/>
      <c r="T253" s="45">
        <f t="shared" si="53"/>
        <v>2.2599999999999958</v>
      </c>
      <c r="U253" s="46">
        <f t="shared" si="49"/>
        <v>17903.906926246644</v>
      </c>
      <c r="V253" s="164">
        <f t="shared" si="50"/>
        <v>17607.959599999998</v>
      </c>
      <c r="W253" s="47">
        <f t="shared" si="51"/>
        <v>0.98347023767126518</v>
      </c>
      <c r="X253" s="167"/>
      <c r="Y253" s="48"/>
    </row>
    <row r="254" spans="1:25" ht="16.5" thickTop="1" thickBot="1" x14ac:dyDescent="0.3">
      <c r="A254" s="51"/>
      <c r="B254" s="51"/>
      <c r="C254">
        <f>E254-(E254*5)/100</f>
        <v>19.818723749995772</v>
      </c>
      <c r="D254" s="45">
        <v>2.27</v>
      </c>
      <c r="E254" s="129">
        <f xml:space="preserve"> E$10*(E$8/2)^2*(ACOS(1-D254/(E$8/2)) - (1-D254/(E$8/2))*SIN(ACOS(1-D254/(E$8/2))))</f>
        <v>20.861814473679761</v>
      </c>
      <c r="F254" s="136">
        <f>(PI()*E$12*D254^2*(1-(D254/(1.5*E$8))))</f>
        <v>2.4137851358711777</v>
      </c>
      <c r="G254" s="57">
        <f t="shared" si="41"/>
        <v>23.275599609550937</v>
      </c>
      <c r="H254" s="117">
        <f t="shared" si="42"/>
        <v>23275.599609550936</v>
      </c>
      <c r="I254" s="115">
        <f t="shared" si="43"/>
        <v>17922.211699354222</v>
      </c>
      <c r="J254" s="118">
        <f t="shared" si="44"/>
        <v>23.582661421900003</v>
      </c>
      <c r="K254" s="102">
        <f t="shared" si="45"/>
        <v>23582.661421900004</v>
      </c>
      <c r="L254" s="103">
        <f t="shared" si="46"/>
        <v>18158.649294863004</v>
      </c>
      <c r="N254" s="167"/>
      <c r="O254" s="45">
        <v>2.27</v>
      </c>
      <c r="P254" s="153">
        <f t="shared" si="52"/>
        <v>22.918612000000003</v>
      </c>
      <c r="Q254" s="148">
        <f t="shared" si="47"/>
        <v>22918.612000000005</v>
      </c>
      <c r="R254" s="148">
        <f t="shared" si="48"/>
        <v>17647.331240000003</v>
      </c>
      <c r="S254" s="173"/>
      <c r="T254" s="68">
        <f t="shared" si="53"/>
        <v>2.2699999999999956</v>
      </c>
      <c r="U254" s="46">
        <f t="shared" si="49"/>
        <v>17922.211699354222</v>
      </c>
      <c r="V254" s="164">
        <f t="shared" si="50"/>
        <v>17647.331240000003</v>
      </c>
      <c r="W254" s="47">
        <f t="shared" si="51"/>
        <v>0.98466258160737363</v>
      </c>
      <c r="X254" s="167"/>
      <c r="Y254" s="69"/>
    </row>
    <row r="255" spans="1:25" ht="16.5" thickTop="1" thickBot="1" x14ac:dyDescent="0.3">
      <c r="A255" s="51"/>
      <c r="B255" s="51"/>
      <c r="C255">
        <f>E255-(E255*5)/100</f>
        <v>19.835216159677572</v>
      </c>
      <c r="D255" s="45">
        <v>2.2799999999999998</v>
      </c>
      <c r="E255" s="129">
        <f xml:space="preserve"> E$10*(E$8/2)^2*(ACOS(1-D255/(E$8/2)) - (1-D255/(E$8/2))*SIN(ACOS(1-D255/(E$8/2))))</f>
        <v>20.879174904923758</v>
      </c>
      <c r="F255" s="136">
        <f>(PI()*E$12*D255^2*(1-(D255/(1.5*E$8))))</f>
        <v>2.4141427085976366</v>
      </c>
      <c r="G255" s="57">
        <f t="shared" si="41"/>
        <v>23.293317613521396</v>
      </c>
      <c r="H255" s="117">
        <f t="shared" si="42"/>
        <v>23293.317613521394</v>
      </c>
      <c r="I255" s="115">
        <f t="shared" si="43"/>
        <v>17935.854562411474</v>
      </c>
      <c r="J255" s="118">
        <f t="shared" si="44"/>
        <v>23.629496633600002</v>
      </c>
      <c r="K255" s="102">
        <f t="shared" si="45"/>
        <v>23629.496633600003</v>
      </c>
      <c r="L255" s="103">
        <f t="shared" si="46"/>
        <v>18194.712407872004</v>
      </c>
      <c r="N255" s="167"/>
      <c r="O255" s="45">
        <v>2.2799999999999998</v>
      </c>
      <c r="P255" s="153">
        <f t="shared" si="52"/>
        <v>22.968384000000004</v>
      </c>
      <c r="Q255" s="148">
        <f t="shared" si="47"/>
        <v>22968.384000000005</v>
      </c>
      <c r="R255" s="148">
        <f t="shared" si="48"/>
        <v>17685.655680000003</v>
      </c>
      <c r="S255" s="173"/>
      <c r="T255" s="45">
        <f t="shared" si="53"/>
        <v>2.2799999999999954</v>
      </c>
      <c r="U255" s="46">
        <f t="shared" si="49"/>
        <v>17935.854562411474</v>
      </c>
      <c r="V255" s="164">
        <f t="shared" si="50"/>
        <v>17685.655680000003</v>
      </c>
      <c r="W255" s="47">
        <f t="shared" si="51"/>
        <v>0.98605035062361523</v>
      </c>
      <c r="X255" s="167"/>
      <c r="Y255" s="48"/>
    </row>
    <row r="256" spans="1:25" ht="16.5" thickTop="1" thickBot="1" x14ac:dyDescent="0.3">
      <c r="A256" s="51"/>
      <c r="B256" s="51"/>
      <c r="C256" t="e">
        <f>E256-(E256*5)/100</f>
        <v>#NUM!</v>
      </c>
      <c r="D256" s="45">
        <v>2.29</v>
      </c>
      <c r="E256" s="129" t="e">
        <f xml:space="preserve"> E$10*(E$8/2)^2*(ACOS(1-D256/(E$8/2)) - (1-D256/(E$8/2))*SIN(ACOS(1-D256/(E$8/2))))</f>
        <v>#NUM!</v>
      </c>
      <c r="F256" s="136">
        <f>(PI()*E$12*D256^2*(1-(D256/(1.5*E$8))))</f>
        <v>2.4142255106698065</v>
      </c>
      <c r="G256" s="57" t="e">
        <f t="shared" si="41"/>
        <v>#NUM!</v>
      </c>
      <c r="H256" s="117" t="e">
        <f t="shared" si="42"/>
        <v>#NUM!</v>
      </c>
      <c r="I256" s="115" t="e">
        <f t="shared" si="43"/>
        <v>#NUM!</v>
      </c>
      <c r="J256" s="118">
        <f t="shared" si="44"/>
        <v>23.674771127699998</v>
      </c>
      <c r="K256" s="102">
        <f t="shared" si="45"/>
        <v>23674.771127699998</v>
      </c>
      <c r="L256" s="103">
        <f t="shared" si="46"/>
        <v>18229.573768328999</v>
      </c>
      <c r="N256" s="167"/>
      <c r="O256" s="45">
        <v>2.29</v>
      </c>
      <c r="P256" s="153">
        <f t="shared" si="52"/>
        <v>23.016784000000001</v>
      </c>
      <c r="Q256" s="148">
        <f t="shared" si="47"/>
        <v>23016.784</v>
      </c>
      <c r="R256" s="148">
        <f t="shared" si="48"/>
        <v>17722.92368</v>
      </c>
      <c r="S256" s="173"/>
      <c r="T256" s="45">
        <f t="shared" si="53"/>
        <v>2.2899999999999952</v>
      </c>
      <c r="U256" s="46" t="e">
        <f t="shared" si="49"/>
        <v>#NUM!</v>
      </c>
      <c r="V256" s="164">
        <f t="shared" si="50"/>
        <v>17722.92368</v>
      </c>
      <c r="W256" s="47" t="e">
        <f t="shared" si="51"/>
        <v>#NUM!</v>
      </c>
      <c r="X256" s="167"/>
      <c r="Y256" s="48"/>
    </row>
    <row r="257" spans="1:25" ht="15.75" thickTop="1" x14ac:dyDescent="0.25">
      <c r="A257" s="51"/>
      <c r="B257" s="51"/>
      <c r="C257" t="e">
        <f>E257-(E257*5)/100</f>
        <v>#NUM!</v>
      </c>
      <c r="D257" s="45">
        <v>2.2999999999999998</v>
      </c>
      <c r="E257" s="129" t="e">
        <f xml:space="preserve"> E$10*(E$8/2)^2*(ACOS(1-D257/(E$8/2)) - (1-D257/(E$8/2))*SIN(ACOS(1-D257/(E$8/2))))</f>
        <v>#NUM!</v>
      </c>
      <c r="F257" s="136">
        <f>(PI()*E$12*D257^2*(1-(D257/(1.5*E$8))))</f>
        <v>2.4140311233319278</v>
      </c>
      <c r="G257" s="57" t="e">
        <f t="shared" si="41"/>
        <v>#NUM!</v>
      </c>
      <c r="H257" s="117" t="e">
        <f t="shared" si="42"/>
        <v>#NUM!</v>
      </c>
      <c r="I257" s="115" t="e">
        <f t="shared" si="43"/>
        <v>#NUM!</v>
      </c>
      <c r="J257" s="118">
        <f t="shared" si="44"/>
        <v>23.718471099999999</v>
      </c>
      <c r="K257" s="102">
        <f t="shared" si="45"/>
        <v>23718.471099999999</v>
      </c>
      <c r="L257" s="103">
        <f t="shared" si="46"/>
        <v>18263.222747</v>
      </c>
      <c r="N257" s="167"/>
      <c r="O257" s="45">
        <v>2.2999999999999998</v>
      </c>
      <c r="P257" s="153">
        <f t="shared" si="52"/>
        <v>23.063800000000004</v>
      </c>
      <c r="Q257" s="152">
        <f t="shared" si="47"/>
        <v>23063.800000000003</v>
      </c>
      <c r="R257" s="148">
        <f t="shared" si="48"/>
        <v>17759.126000000004</v>
      </c>
      <c r="S257" s="173"/>
      <c r="T257" s="55">
        <f t="shared" si="53"/>
        <v>2.2999999999999949</v>
      </c>
      <c r="U257" s="46" t="e">
        <f t="shared" si="49"/>
        <v>#NUM!</v>
      </c>
      <c r="V257" s="163">
        <f t="shared" si="50"/>
        <v>17759.126000000004</v>
      </c>
      <c r="W257" s="47" t="e">
        <f t="shared" si="51"/>
        <v>#NUM!</v>
      </c>
      <c r="X257" s="167"/>
      <c r="Y257" s="48"/>
    </row>
    <row r="258" spans="1:25" ht="16.5" hidden="1" thickTop="1" thickBot="1" x14ac:dyDescent="0.3">
      <c r="A258" s="51"/>
      <c r="B258" s="51"/>
      <c r="C258" t="e">
        <f t="shared" ref="C258:C274" si="54">E258-(E258*5)/100</f>
        <v>#NUM!</v>
      </c>
      <c r="D258" s="45">
        <v>2.31</v>
      </c>
      <c r="E258" s="129" t="e">
        <f xml:space="preserve"> E$10*(E$8/2)^2*(ACOS(1-D258/(E$8/2)) - (1-D258/(E$8/2))*SIN(ACOS(1-D258/(E$8/2))))</f>
        <v>#NUM!</v>
      </c>
      <c r="F258" s="136">
        <f>(PI()*E$12*D258^2*(1-(D258/(1.5*E$8))))</f>
        <v>2.4135571278282408</v>
      </c>
      <c r="G258" s="57" t="e">
        <f t="shared" si="41"/>
        <v>#NUM!</v>
      </c>
      <c r="H258" s="117" t="e">
        <f t="shared" si="42"/>
        <v>#NUM!</v>
      </c>
      <c r="I258" s="115" t="e">
        <f t="shared" si="43"/>
        <v>#NUM!</v>
      </c>
      <c r="J258" s="118">
        <f t="shared" si="44"/>
        <v>23.760582746299999</v>
      </c>
      <c r="K258" s="102">
        <f t="shared" si="45"/>
        <v>23760.582746299999</v>
      </c>
      <c r="L258" s="103">
        <f t="shared" si="46"/>
        <v>18295.648714651001</v>
      </c>
      <c r="N258" s="167"/>
      <c r="O258" s="45">
        <v>2.31</v>
      </c>
      <c r="P258" s="153">
        <f t="shared" si="52"/>
        <v>23.109420000000004</v>
      </c>
      <c r="Q258" s="148">
        <f t="shared" si="47"/>
        <v>23109.420000000002</v>
      </c>
      <c r="R258" s="148">
        <f t="shared" si="48"/>
        <v>17794.253400000001</v>
      </c>
      <c r="S258" s="173"/>
      <c r="T258" s="45">
        <f t="shared" si="53"/>
        <v>2.3099999999999947</v>
      </c>
      <c r="U258" s="46" t="e">
        <f t="shared" si="49"/>
        <v>#NUM!</v>
      </c>
      <c r="V258" s="164">
        <f t="shared" si="50"/>
        <v>17794.253400000001</v>
      </c>
      <c r="W258" s="47" t="e">
        <f t="shared" si="51"/>
        <v>#NUM!</v>
      </c>
      <c r="X258" s="167"/>
      <c r="Y258" s="48"/>
    </row>
    <row r="259" spans="1:25" ht="16.5" hidden="1" thickTop="1" thickBot="1" x14ac:dyDescent="0.3">
      <c r="A259" s="51"/>
      <c r="B259" s="51"/>
      <c r="C259" t="e">
        <f t="shared" si="54"/>
        <v>#NUM!</v>
      </c>
      <c r="D259" s="45">
        <v>2.3199999999999998</v>
      </c>
      <c r="E259" s="129" t="e">
        <f xml:space="preserve"> E$10*(E$8/2)^2*(ACOS(1-D259/(E$8/2)) - (1-D259/(E$8/2))*SIN(ACOS(1-D259/(E$8/2))))</f>
        <v>#NUM!</v>
      </c>
      <c r="F259" s="136">
        <f>(PI()*E$12*D259^2*(1-(D259/(1.5*E$8))))</f>
        <v>2.4128011054029876</v>
      </c>
      <c r="G259" s="57" t="e">
        <f t="shared" si="41"/>
        <v>#NUM!</v>
      </c>
      <c r="H259" s="117" t="e">
        <f t="shared" si="42"/>
        <v>#NUM!</v>
      </c>
      <c r="I259" s="115" t="e">
        <f t="shared" si="43"/>
        <v>#NUM!</v>
      </c>
      <c r="J259" s="118">
        <f t="shared" si="44"/>
        <v>23.801092262400001</v>
      </c>
      <c r="K259" s="102">
        <f t="shared" si="45"/>
        <v>23801.092262400001</v>
      </c>
      <c r="L259" s="103">
        <f t="shared" si="46"/>
        <v>18326.841042048003</v>
      </c>
      <c r="N259" s="167"/>
      <c r="O259" s="45">
        <v>2.3199999999999998</v>
      </c>
      <c r="P259" s="153">
        <f t="shared" si="52"/>
        <v>23.153632000000002</v>
      </c>
      <c r="Q259" s="152">
        <f t="shared" si="47"/>
        <v>23153.632000000001</v>
      </c>
      <c r="R259" s="148">
        <f t="shared" si="48"/>
        <v>17828.29664</v>
      </c>
      <c r="S259" s="173"/>
      <c r="T259" s="55">
        <f t="shared" si="53"/>
        <v>2.3199999999999945</v>
      </c>
      <c r="U259" s="46" t="e">
        <f t="shared" si="49"/>
        <v>#NUM!</v>
      </c>
      <c r="V259" s="163">
        <f t="shared" si="50"/>
        <v>17828.29664</v>
      </c>
      <c r="W259" s="47" t="e">
        <f t="shared" si="51"/>
        <v>#NUM!</v>
      </c>
      <c r="X259" s="167"/>
      <c r="Y259" s="48"/>
    </row>
    <row r="260" spans="1:25" ht="16.5" hidden="1" thickTop="1" thickBot="1" x14ac:dyDescent="0.3">
      <c r="A260" s="173"/>
      <c r="B260" s="173"/>
      <c r="C260" t="e">
        <f t="shared" si="54"/>
        <v>#NUM!</v>
      </c>
      <c r="D260" s="45">
        <v>2.33</v>
      </c>
      <c r="E260" s="129" t="e">
        <f xml:space="preserve"> E$10*(E$8/2)^2*(ACOS(1-D260/(E$8/2)) - (1-D260/(E$8/2))*SIN(ACOS(1-D260/(E$8/2))))</f>
        <v>#NUM!</v>
      </c>
      <c r="F260" s="136">
        <f>(PI()*E$12*D260^2*(1-(D260/(1.5*E$8))))</f>
        <v>2.4117606373004077</v>
      </c>
      <c r="G260" s="57" t="e">
        <f t="shared" si="41"/>
        <v>#NUM!</v>
      </c>
      <c r="H260" s="117" t="e">
        <f t="shared" si="42"/>
        <v>#NUM!</v>
      </c>
      <c r="I260" s="115" t="e">
        <f t="shared" si="43"/>
        <v>#NUM!</v>
      </c>
      <c r="J260" s="118">
        <f t="shared" si="44"/>
        <v>23.839985844100006</v>
      </c>
      <c r="K260" s="102">
        <f t="shared" si="45"/>
        <v>23839.985844100007</v>
      </c>
      <c r="L260" s="103">
        <f t="shared" si="46"/>
        <v>18356.789099957005</v>
      </c>
      <c r="N260" s="173"/>
      <c r="O260" s="45">
        <v>2.33</v>
      </c>
      <c r="P260" s="153">
        <f t="shared" si="52"/>
        <v>23.196424000000007</v>
      </c>
      <c r="Q260" s="152">
        <f t="shared" si="47"/>
        <v>23196.424000000006</v>
      </c>
      <c r="R260" s="148">
        <f t="shared" si="48"/>
        <v>17861.246480000005</v>
      </c>
      <c r="S260" s="173"/>
      <c r="T260" s="55">
        <f t="shared" si="53"/>
        <v>2.3299999999999943</v>
      </c>
      <c r="U260" s="46" t="e">
        <f t="shared" si="49"/>
        <v>#NUM!</v>
      </c>
      <c r="V260" s="163">
        <f t="shared" si="50"/>
        <v>17861.246480000005</v>
      </c>
      <c r="W260" s="47" t="e">
        <f t="shared" si="51"/>
        <v>#NUM!</v>
      </c>
      <c r="X260" s="173"/>
      <c r="Y260" s="171"/>
    </row>
    <row r="261" spans="1:25" ht="16.5" hidden="1" thickTop="1" thickBot="1" x14ac:dyDescent="0.3">
      <c r="A261" s="1"/>
      <c r="B261" s="1"/>
      <c r="C261" t="e">
        <f t="shared" si="54"/>
        <v>#NUM!</v>
      </c>
      <c r="D261" s="45">
        <v>2.34</v>
      </c>
      <c r="E261" s="129" t="e">
        <f xml:space="preserve"> E$10*(E$8/2)^2*(ACOS(1-D261/(E$8/2)) - (1-D261/(E$8/2))*SIN(ACOS(1-D261/(E$8/2))))</f>
        <v>#NUM!</v>
      </c>
      <c r="F261" s="136">
        <f>(PI()*E$12*D261^2*(1-(D261/(1.5*E$8))))</f>
        <v>2.4104333047647408</v>
      </c>
      <c r="G261" s="57" t="e">
        <f t="shared" si="41"/>
        <v>#NUM!</v>
      </c>
      <c r="H261" s="117" t="e">
        <f t="shared" si="42"/>
        <v>#NUM!</v>
      </c>
      <c r="I261" s="115" t="e">
        <f t="shared" si="43"/>
        <v>#NUM!</v>
      </c>
      <c r="J261" s="118">
        <f t="shared" si="44"/>
        <v>23.877249687200003</v>
      </c>
      <c r="K261" s="102">
        <f t="shared" si="45"/>
        <v>23877.249687200001</v>
      </c>
      <c r="L261" s="103">
        <f t="shared" si="46"/>
        <v>18385.482259144002</v>
      </c>
      <c r="N261" s="1"/>
      <c r="O261" s="45">
        <v>2.34</v>
      </c>
      <c r="P261" s="153">
        <f t="shared" si="52"/>
        <v>23.237783999999998</v>
      </c>
      <c r="Q261" s="152">
        <f t="shared" si="47"/>
        <v>23237.783999999996</v>
      </c>
      <c r="R261" s="148">
        <f t="shared" si="48"/>
        <v>17893.093679999998</v>
      </c>
      <c r="S261" s="1"/>
      <c r="T261" s="55">
        <f t="shared" si="53"/>
        <v>2.3399999999999941</v>
      </c>
      <c r="U261" s="46" t="e">
        <f t="shared" si="49"/>
        <v>#NUM!</v>
      </c>
      <c r="V261" s="163">
        <f t="shared" si="50"/>
        <v>17893.093679999998</v>
      </c>
      <c r="W261" s="47" t="e">
        <f t="shared" si="51"/>
        <v>#NUM!</v>
      </c>
      <c r="X261" s="1"/>
      <c r="Y261" s="2"/>
    </row>
    <row r="262" spans="1:25" ht="16.5" hidden="1" thickTop="1" thickBot="1" x14ac:dyDescent="0.3">
      <c r="A262" s="1"/>
      <c r="B262" s="1"/>
      <c r="C262" t="e">
        <f t="shared" si="54"/>
        <v>#NUM!</v>
      </c>
      <c r="D262" s="45">
        <v>2.35</v>
      </c>
      <c r="E262" s="129" t="e">
        <f xml:space="preserve"> E$10*(E$8/2)^2*(ACOS(1-D262/(E$8/2)) - (1-D262/(E$8/2))*SIN(ACOS(1-D262/(E$8/2))))</f>
        <v>#NUM!</v>
      </c>
      <c r="F262" s="136">
        <f>(PI()*E$12*D262^2*(1-(D262/(1.5*E$8))))</f>
        <v>2.4088166890402283</v>
      </c>
      <c r="G262" s="57" t="e">
        <f t="shared" si="41"/>
        <v>#NUM!</v>
      </c>
      <c r="H262" s="117" t="e">
        <f t="shared" si="42"/>
        <v>#NUM!</v>
      </c>
      <c r="I262" s="115" t="e">
        <f t="shared" si="43"/>
        <v>#NUM!</v>
      </c>
      <c r="J262" s="118">
        <f t="shared" si="44"/>
        <v>23.912869987500006</v>
      </c>
      <c r="K262" s="102">
        <f t="shared" si="45"/>
        <v>23912.869987500006</v>
      </c>
      <c r="L262" s="103">
        <f t="shared" si="46"/>
        <v>18412.909890375005</v>
      </c>
      <c r="N262" s="1"/>
      <c r="O262" s="45">
        <v>2.35</v>
      </c>
      <c r="P262" s="153">
        <f t="shared" si="52"/>
        <v>23.277699999999999</v>
      </c>
      <c r="Q262" s="152">
        <f t="shared" si="47"/>
        <v>23277.7</v>
      </c>
      <c r="R262" s="148">
        <f t="shared" si="48"/>
        <v>17923.829000000002</v>
      </c>
      <c r="S262" s="1"/>
      <c r="T262" s="55">
        <f t="shared" si="53"/>
        <v>2.3499999999999939</v>
      </c>
      <c r="U262" s="46" t="e">
        <f t="shared" si="49"/>
        <v>#NUM!</v>
      </c>
      <c r="V262" s="163">
        <f t="shared" si="50"/>
        <v>17923.829000000002</v>
      </c>
      <c r="W262" s="47" t="e">
        <f t="shared" si="51"/>
        <v>#NUM!</v>
      </c>
      <c r="X262" s="1"/>
      <c r="Y262" s="2"/>
    </row>
    <row r="263" spans="1:25" ht="16.5" hidden="1" thickTop="1" thickBot="1" x14ac:dyDescent="0.3">
      <c r="A263" s="1"/>
      <c r="B263" s="1"/>
      <c r="C263" t="e">
        <f t="shared" si="54"/>
        <v>#NUM!</v>
      </c>
      <c r="D263" s="45">
        <v>2.36</v>
      </c>
      <c r="E263" s="129" t="e">
        <f xml:space="preserve"> E$10*(E$8/2)^2*(ACOS(1-D263/(E$8/2)) - (1-D263/(E$8/2))*SIN(ACOS(1-D263/(E$8/2))))</f>
        <v>#NUM!</v>
      </c>
      <c r="F263" s="136">
        <f>(PI()*E$12*D263^2*(1-(D263/(1.5*E$8))))</f>
        <v>2.4069083713711099</v>
      </c>
      <c r="G263" s="57" t="e">
        <f t="shared" si="41"/>
        <v>#NUM!</v>
      </c>
      <c r="H263" s="117" t="e">
        <f t="shared" si="42"/>
        <v>#NUM!</v>
      </c>
      <c r="I263" s="115" t="e">
        <f t="shared" si="43"/>
        <v>#NUM!</v>
      </c>
      <c r="J263" s="118">
        <f t="shared" si="44"/>
        <v>23.9468329408</v>
      </c>
      <c r="K263" s="102">
        <f t="shared" si="45"/>
        <v>23946.832940799999</v>
      </c>
      <c r="L263" s="103">
        <f t="shared" si="46"/>
        <v>18439.061364416</v>
      </c>
      <c r="N263" s="1"/>
      <c r="O263" s="45">
        <v>2.36</v>
      </c>
      <c r="P263" s="153">
        <f t="shared" si="52"/>
        <v>23.316159999999996</v>
      </c>
      <c r="Q263" s="152">
        <f t="shared" si="47"/>
        <v>23316.159999999996</v>
      </c>
      <c r="R263" s="148">
        <f t="shared" si="48"/>
        <v>17953.443199999998</v>
      </c>
      <c r="S263" s="1"/>
      <c r="T263" s="55">
        <f t="shared" si="53"/>
        <v>2.3599999999999937</v>
      </c>
      <c r="U263" s="46" t="e">
        <f t="shared" si="49"/>
        <v>#NUM!</v>
      </c>
      <c r="V263" s="163">
        <f t="shared" si="50"/>
        <v>17953.443199999998</v>
      </c>
      <c r="W263" s="47" t="e">
        <f t="shared" si="51"/>
        <v>#NUM!</v>
      </c>
      <c r="X263" s="1"/>
      <c r="Y263" s="2"/>
    </row>
    <row r="264" spans="1:25" ht="16.5" hidden="1" thickTop="1" thickBot="1" x14ac:dyDescent="0.3">
      <c r="A264" s="1"/>
      <c r="B264" s="1"/>
      <c r="C264" t="e">
        <f t="shared" si="54"/>
        <v>#NUM!</v>
      </c>
      <c r="D264" s="45">
        <v>2.37</v>
      </c>
      <c r="E264" s="129" t="e">
        <f xml:space="preserve"> E$10*(E$8/2)^2*(ACOS(1-D264/(E$8/2)) - (1-D264/(E$8/2))*SIN(ACOS(1-D264/(E$8/2))))</f>
        <v>#NUM!</v>
      </c>
      <c r="F264" s="136">
        <f>(PI()*E$12*D264^2*(1-(D264/(1.5*E$8))))</f>
        <v>2.4047059330016256</v>
      </c>
      <c r="G264" s="57" t="e">
        <f t="shared" si="41"/>
        <v>#NUM!</v>
      </c>
      <c r="H264" s="117" t="e">
        <f t="shared" si="42"/>
        <v>#NUM!</v>
      </c>
      <c r="I264" s="115" t="e">
        <f t="shared" si="43"/>
        <v>#NUM!</v>
      </c>
      <c r="J264" s="118">
        <f t="shared" si="44"/>
        <v>23.979124742900002</v>
      </c>
      <c r="K264" s="102">
        <f t="shared" si="45"/>
        <v>23979.124742900003</v>
      </c>
      <c r="L264" s="103">
        <f t="shared" si="46"/>
        <v>18463.926052033003</v>
      </c>
      <c r="N264" s="1"/>
      <c r="O264" s="45">
        <v>2.37</v>
      </c>
      <c r="P264" s="153">
        <f t="shared" si="52"/>
        <v>23.353152000000005</v>
      </c>
      <c r="Q264" s="152">
        <f t="shared" si="47"/>
        <v>23353.152000000006</v>
      </c>
      <c r="R264" s="148">
        <f t="shared" si="48"/>
        <v>17981.927040000006</v>
      </c>
      <c r="S264" s="1"/>
      <c r="T264" s="55">
        <f t="shared" si="53"/>
        <v>2.3699999999999934</v>
      </c>
      <c r="U264" s="46" t="e">
        <f t="shared" si="49"/>
        <v>#NUM!</v>
      </c>
      <c r="V264" s="163">
        <f t="shared" si="50"/>
        <v>17981.927040000006</v>
      </c>
      <c r="W264" s="47" t="e">
        <f t="shared" si="51"/>
        <v>#NUM!</v>
      </c>
      <c r="X264" s="1"/>
      <c r="Y264" s="2"/>
    </row>
    <row r="265" spans="1:25" ht="16.5" hidden="1" thickTop="1" thickBot="1" x14ac:dyDescent="0.3">
      <c r="A265" s="1"/>
      <c r="B265" s="1"/>
      <c r="C265" t="e">
        <f t="shared" si="54"/>
        <v>#NUM!</v>
      </c>
      <c r="D265" s="45">
        <v>2.38</v>
      </c>
      <c r="E265" s="129" t="e">
        <f xml:space="preserve"> E$10*(E$8/2)^2*(ACOS(1-D265/(E$8/2)) - (1-D265/(E$8/2))*SIN(ACOS(1-D265/(E$8/2))))</f>
        <v>#NUM!</v>
      </c>
      <c r="F265" s="136">
        <f>(PI()*E$12*D265^2*(1-(D265/(1.5*E$8))))</f>
        <v>2.402206955176017</v>
      </c>
      <c r="G265" s="57" t="e">
        <f t="shared" si="41"/>
        <v>#NUM!</v>
      </c>
      <c r="H265" s="117" t="e">
        <f t="shared" si="42"/>
        <v>#NUM!</v>
      </c>
      <c r="I265" s="115" t="e">
        <f t="shared" si="43"/>
        <v>#NUM!</v>
      </c>
      <c r="J265" s="118">
        <f t="shared" si="44"/>
        <v>24.009731589600005</v>
      </c>
      <c r="K265" s="102">
        <f t="shared" si="45"/>
        <v>24009.731589600004</v>
      </c>
      <c r="L265" s="103">
        <f t="shared" si="46"/>
        <v>18487.493323992003</v>
      </c>
      <c r="N265" s="1"/>
      <c r="O265" s="45">
        <v>2.38</v>
      </c>
      <c r="P265" s="153">
        <f t="shared" si="52"/>
        <v>23.388664000000002</v>
      </c>
      <c r="Q265" s="152">
        <f t="shared" si="47"/>
        <v>23388.664000000001</v>
      </c>
      <c r="R265" s="148">
        <f t="shared" si="48"/>
        <v>18009.271280000001</v>
      </c>
      <c r="S265" s="1"/>
      <c r="T265" s="55">
        <f t="shared" si="53"/>
        <v>2.3799999999999932</v>
      </c>
      <c r="U265" s="46" t="e">
        <f t="shared" si="49"/>
        <v>#NUM!</v>
      </c>
      <c r="V265" s="163">
        <f t="shared" si="50"/>
        <v>18009.271280000001</v>
      </c>
      <c r="W265" s="47" t="e">
        <f t="shared" si="51"/>
        <v>#NUM!</v>
      </c>
      <c r="X265" s="1"/>
      <c r="Y265" s="2"/>
    </row>
    <row r="266" spans="1:25" ht="16.5" hidden="1" thickTop="1" thickBot="1" x14ac:dyDescent="0.3">
      <c r="A266" s="1"/>
      <c r="B266" s="1"/>
      <c r="C266" t="e">
        <f t="shared" si="54"/>
        <v>#NUM!</v>
      </c>
      <c r="D266" s="45">
        <v>2.39</v>
      </c>
      <c r="E266" s="129" t="e">
        <f xml:space="preserve"> E$10*(E$8/2)^2*(ACOS(1-D266/(E$8/2)) - (1-D266/(E$8/2))*SIN(ACOS(1-D266/(E$8/2))))</f>
        <v>#NUM!</v>
      </c>
      <c r="F266" s="136">
        <f>(PI()*E$12*D266^2*(1-(D266/(1.5*E$8))))</f>
        <v>2.3994090191385244</v>
      </c>
      <c r="G266" s="57" t="e">
        <f t="shared" si="41"/>
        <v>#NUM!</v>
      </c>
      <c r="H266" s="117" t="e">
        <f t="shared" si="42"/>
        <v>#NUM!</v>
      </c>
      <c r="I266" s="115" t="e">
        <f t="shared" si="43"/>
        <v>#NUM!</v>
      </c>
      <c r="J266" s="118">
        <f t="shared" si="44"/>
        <v>24.038639676700004</v>
      </c>
      <c r="K266" s="102">
        <f t="shared" si="45"/>
        <v>24038.639676700004</v>
      </c>
      <c r="L266" s="103">
        <f t="shared" si="46"/>
        <v>18509.752551059002</v>
      </c>
      <c r="N266" s="1"/>
      <c r="O266" s="45">
        <v>2.39</v>
      </c>
      <c r="P266" s="153">
        <f t="shared" si="52"/>
        <v>23.422684000000004</v>
      </c>
      <c r="Q266" s="152">
        <f t="shared" si="47"/>
        <v>23422.684000000005</v>
      </c>
      <c r="R266" s="148">
        <f t="shared" si="48"/>
        <v>18035.466680000005</v>
      </c>
      <c r="S266" s="1"/>
      <c r="T266" s="55">
        <f t="shared" si="53"/>
        <v>2.389999999999993</v>
      </c>
      <c r="U266" s="46" t="e">
        <f t="shared" si="49"/>
        <v>#NUM!</v>
      </c>
      <c r="V266" s="163">
        <f t="shared" si="50"/>
        <v>18035.466680000005</v>
      </c>
      <c r="W266" s="47" t="e">
        <f t="shared" si="51"/>
        <v>#NUM!</v>
      </c>
      <c r="X266" s="1"/>
      <c r="Y266" s="2"/>
    </row>
    <row r="267" spans="1:25" ht="16.5" hidden="1" thickTop="1" thickBot="1" x14ac:dyDescent="0.3">
      <c r="A267" s="1"/>
      <c r="B267" s="1"/>
      <c r="C267" t="e">
        <f t="shared" si="54"/>
        <v>#NUM!</v>
      </c>
      <c r="D267" s="45">
        <v>2.4</v>
      </c>
      <c r="E267" s="129" t="e">
        <f xml:space="preserve"> E$10*(E$8/2)^2*(ACOS(1-D267/(E$8/2)) - (1-D267/(E$8/2))*SIN(ACOS(1-D267/(E$8/2))))</f>
        <v>#NUM!</v>
      </c>
      <c r="F267" s="136">
        <f>(PI()*E$12*D267^2*(1-(D267/(1.5*E$8))))</f>
        <v>2.3963097061333878</v>
      </c>
      <c r="G267" s="57" t="e">
        <f t="shared" si="41"/>
        <v>#NUM!</v>
      </c>
      <c r="H267" s="117" t="e">
        <f t="shared" si="42"/>
        <v>#NUM!</v>
      </c>
      <c r="I267" s="115" t="e">
        <f t="shared" si="43"/>
        <v>#NUM!</v>
      </c>
      <c r="J267" s="118">
        <f t="shared" si="44"/>
        <v>24.065835199999999</v>
      </c>
      <c r="K267" s="102">
        <f t="shared" si="45"/>
        <v>24065.835199999998</v>
      </c>
      <c r="L267" s="103">
        <f t="shared" si="46"/>
        <v>18530.693103999998</v>
      </c>
      <c r="N267" s="1"/>
      <c r="O267" s="45">
        <v>2.4</v>
      </c>
      <c r="P267" s="153">
        <f t="shared" si="52"/>
        <v>23.455200000000001</v>
      </c>
      <c r="Q267" s="152">
        <f t="shared" si="47"/>
        <v>23455.200000000001</v>
      </c>
      <c r="R267" s="148">
        <f t="shared" si="48"/>
        <v>18060.504000000001</v>
      </c>
      <c r="S267" s="1"/>
      <c r="T267" s="55">
        <f t="shared" si="53"/>
        <v>2.3999999999999928</v>
      </c>
      <c r="U267" s="46" t="e">
        <f t="shared" si="49"/>
        <v>#NUM!</v>
      </c>
      <c r="V267" s="163">
        <f t="shared" si="50"/>
        <v>18060.504000000001</v>
      </c>
      <c r="W267" s="47" t="e">
        <f t="shared" si="51"/>
        <v>#NUM!</v>
      </c>
      <c r="X267" s="1"/>
      <c r="Y267" s="2"/>
    </row>
    <row r="268" spans="1:25" ht="16.5" hidden="1" thickTop="1" thickBot="1" x14ac:dyDescent="0.3">
      <c r="A268" s="1"/>
      <c r="B268" s="1"/>
      <c r="C268" t="e">
        <f t="shared" si="54"/>
        <v>#NUM!</v>
      </c>
      <c r="D268" s="45">
        <v>2.41</v>
      </c>
      <c r="E268" s="129" t="e">
        <f xml:space="preserve"> E$10*(E$8/2)^2*(ACOS(1-D268/(E$8/2)) - (1-D268/(E$8/2))*SIN(ACOS(1-D268/(E$8/2))))</f>
        <v>#NUM!</v>
      </c>
      <c r="F268" s="136">
        <f>(PI()*E$12*D268^2*(1-(D268/(1.5*E$8))))</f>
        <v>2.3929065974048473</v>
      </c>
      <c r="G268" s="57" t="e">
        <f t="shared" si="41"/>
        <v>#NUM!</v>
      </c>
      <c r="H268" s="117" t="e">
        <f t="shared" si="42"/>
        <v>#NUM!</v>
      </c>
      <c r="I268" s="115" t="e">
        <f t="shared" si="43"/>
        <v>#NUM!</v>
      </c>
      <c r="J268" s="118">
        <f t="shared" si="44"/>
        <v>24.091304355300007</v>
      </c>
      <c r="K268" s="102">
        <f t="shared" si="45"/>
        <v>24091.304355300006</v>
      </c>
      <c r="L268" s="103">
        <f t="shared" si="46"/>
        <v>18550.304353581007</v>
      </c>
      <c r="N268" s="1"/>
      <c r="O268" s="45">
        <v>2.41</v>
      </c>
      <c r="P268" s="153">
        <f t="shared" si="52"/>
        <v>23.4862</v>
      </c>
      <c r="Q268" s="152">
        <f t="shared" si="47"/>
        <v>23486.2</v>
      </c>
      <c r="R268" s="148">
        <f t="shared" si="48"/>
        <v>18084.374</v>
      </c>
      <c r="S268" s="1"/>
      <c r="T268" s="55">
        <f t="shared" si="53"/>
        <v>2.4099999999999926</v>
      </c>
      <c r="U268" s="46" t="e">
        <f t="shared" si="49"/>
        <v>#NUM!</v>
      </c>
      <c r="V268" s="163">
        <f t="shared" si="50"/>
        <v>18084.374</v>
      </c>
      <c r="W268" s="47" t="e">
        <f t="shared" si="51"/>
        <v>#NUM!</v>
      </c>
      <c r="X268" s="1"/>
      <c r="Y268" s="2"/>
    </row>
    <row r="269" spans="1:25" ht="16.5" hidden="1" thickTop="1" thickBot="1" x14ac:dyDescent="0.3">
      <c r="A269" s="1"/>
      <c r="B269" s="1"/>
      <c r="C269" t="e">
        <f t="shared" si="54"/>
        <v>#NUM!</v>
      </c>
      <c r="D269" s="45">
        <v>2.42</v>
      </c>
      <c r="E269" s="129" t="e">
        <f xml:space="preserve"> E$10*(E$8/2)^2*(ACOS(1-D269/(E$8/2)) - (1-D269/(E$8/2))*SIN(ACOS(1-D269/(E$8/2))))</f>
        <v>#NUM!</v>
      </c>
      <c r="F269" s="136">
        <f>(PI()*E$12*D269^2*(1-(D269/(1.5*E$8))))</f>
        <v>2.3891972741971443</v>
      </c>
      <c r="G269" s="57" t="e">
        <f t="shared" si="41"/>
        <v>#NUM!</v>
      </c>
      <c r="H269" s="117" t="e">
        <f t="shared" si="42"/>
        <v>#NUM!</v>
      </c>
      <c r="I269" s="115" t="e">
        <f t="shared" si="43"/>
        <v>#NUM!</v>
      </c>
      <c r="J269" s="118">
        <f t="shared" si="44"/>
        <v>24.1150333384</v>
      </c>
      <c r="K269" s="102">
        <f t="shared" si="45"/>
        <v>24115.033338400001</v>
      </c>
      <c r="L269" s="103">
        <f t="shared" si="46"/>
        <v>18568.575670568</v>
      </c>
      <c r="N269" s="1"/>
      <c r="O269" s="45">
        <v>2.42</v>
      </c>
      <c r="P269" s="153">
        <f t="shared" si="52"/>
        <v>23.515672000000002</v>
      </c>
      <c r="Q269" s="152">
        <f t="shared" si="47"/>
        <v>23515.672000000002</v>
      </c>
      <c r="R269" s="148">
        <f t="shared" si="48"/>
        <v>18107.067440000003</v>
      </c>
      <c r="S269" s="1"/>
      <c r="T269" s="55">
        <f t="shared" si="53"/>
        <v>2.4199999999999924</v>
      </c>
      <c r="U269" s="46" t="e">
        <f t="shared" si="49"/>
        <v>#NUM!</v>
      </c>
      <c r="V269" s="163">
        <f t="shared" si="50"/>
        <v>18107.067440000003</v>
      </c>
      <c r="W269" s="47" t="e">
        <f t="shared" si="51"/>
        <v>#NUM!</v>
      </c>
      <c r="X269" s="1"/>
      <c r="Y269" s="2"/>
    </row>
    <row r="270" spans="1:25" ht="16.5" hidden="1" thickTop="1" thickBot="1" x14ac:dyDescent="0.3">
      <c r="A270" s="1"/>
      <c r="B270" s="1"/>
      <c r="C270" t="e">
        <f t="shared" si="54"/>
        <v>#NUM!</v>
      </c>
      <c r="D270" s="45">
        <v>2.4300000000000002</v>
      </c>
      <c r="E270" s="129" t="e">
        <f xml:space="preserve"> E$10*(E$8/2)^2*(ACOS(1-D270/(E$8/2)) - (1-D270/(E$8/2))*SIN(ACOS(1-D270/(E$8/2))))</f>
        <v>#NUM!</v>
      </c>
      <c r="F270" s="136">
        <f>(PI()*E$12*D270^2*(1-(D270/(1.5*E$8))))</f>
        <v>2.3851793177545173</v>
      </c>
      <c r="G270" s="57" t="e">
        <f t="shared" si="41"/>
        <v>#NUM!</v>
      </c>
      <c r="H270" s="117" t="e">
        <f t="shared" si="42"/>
        <v>#NUM!</v>
      </c>
      <c r="I270" s="115" t="e">
        <f t="shared" si="43"/>
        <v>#NUM!</v>
      </c>
      <c r="J270" s="118">
        <f t="shared" si="44"/>
        <v>24.1370083451</v>
      </c>
      <c r="K270" s="102">
        <f t="shared" si="45"/>
        <v>24137.008345099999</v>
      </c>
      <c r="L270" s="103">
        <f t="shared" si="46"/>
        <v>18585.496425727</v>
      </c>
      <c r="N270" s="1"/>
      <c r="O270" s="45">
        <v>2.4300000000000002</v>
      </c>
      <c r="P270" s="153">
        <f t="shared" si="52"/>
        <v>23.543604000000002</v>
      </c>
      <c r="Q270" s="152">
        <f t="shared" si="47"/>
        <v>23543.604000000003</v>
      </c>
      <c r="R270" s="148">
        <f t="shared" si="48"/>
        <v>18128.575080000002</v>
      </c>
      <c r="S270" s="1"/>
      <c r="T270" s="55">
        <f t="shared" si="53"/>
        <v>2.4299999999999922</v>
      </c>
      <c r="U270" s="46" t="e">
        <f t="shared" si="49"/>
        <v>#NUM!</v>
      </c>
      <c r="V270" s="163">
        <f t="shared" si="50"/>
        <v>18128.575080000002</v>
      </c>
      <c r="W270" s="47" t="e">
        <f t="shared" si="51"/>
        <v>#NUM!</v>
      </c>
      <c r="X270" s="1"/>
      <c r="Y270" s="2"/>
    </row>
    <row r="271" spans="1:25" ht="16.5" hidden="1" thickTop="1" thickBot="1" x14ac:dyDescent="0.3">
      <c r="A271" s="1"/>
      <c r="B271" s="1"/>
      <c r="C271" t="e">
        <f t="shared" si="54"/>
        <v>#NUM!</v>
      </c>
      <c r="D271" s="45">
        <v>2.44</v>
      </c>
      <c r="E271" s="129" t="e">
        <f xml:space="preserve"> E$10*(E$8/2)^2*(ACOS(1-D271/(E$8/2)) - (1-D271/(E$8/2))*SIN(ACOS(1-D271/(E$8/2))))</f>
        <v>#NUM!</v>
      </c>
      <c r="F271" s="136">
        <f>(PI()*E$12*D271^2*(1-(D271/(1.5*E$8))))</f>
        <v>2.3808503093212088</v>
      </c>
      <c r="G271" s="57" t="e">
        <f t="shared" si="41"/>
        <v>#NUM!</v>
      </c>
      <c r="H271" s="117" t="e">
        <f t="shared" si="42"/>
        <v>#NUM!</v>
      </c>
      <c r="I271" s="115" t="e">
        <f t="shared" si="43"/>
        <v>#NUM!</v>
      </c>
      <c r="J271" s="118">
        <f t="shared" si="44"/>
        <v>24.157215571200002</v>
      </c>
      <c r="K271" s="102">
        <f t="shared" si="45"/>
        <v>24157.215571200002</v>
      </c>
      <c r="L271" s="103">
        <f t="shared" si="46"/>
        <v>18601.055989824003</v>
      </c>
      <c r="N271" s="1"/>
      <c r="O271" s="45">
        <v>2.44</v>
      </c>
      <c r="P271" s="153">
        <f t="shared" si="52"/>
        <v>23.569984000000002</v>
      </c>
      <c r="Q271" s="152">
        <f t="shared" si="47"/>
        <v>23569.984</v>
      </c>
      <c r="R271" s="148">
        <f t="shared" si="48"/>
        <v>18148.88768</v>
      </c>
      <c r="S271" s="1"/>
      <c r="T271" s="55">
        <f t="shared" si="53"/>
        <v>2.439999999999992</v>
      </c>
      <c r="U271" s="46" t="e">
        <f t="shared" si="49"/>
        <v>#NUM!</v>
      </c>
      <c r="V271" s="163">
        <f t="shared" si="50"/>
        <v>18148.88768</v>
      </c>
      <c r="W271" s="47" t="e">
        <f t="shared" si="51"/>
        <v>#NUM!</v>
      </c>
      <c r="X271" s="1"/>
      <c r="Y271" s="2"/>
    </row>
    <row r="272" spans="1:25" ht="16.5" hidden="1" thickTop="1" thickBot="1" x14ac:dyDescent="0.3">
      <c r="A272" s="1"/>
      <c r="B272" s="1"/>
      <c r="C272" t="e">
        <f t="shared" si="54"/>
        <v>#NUM!</v>
      </c>
      <c r="D272" s="45">
        <v>2.4500000000000002</v>
      </c>
      <c r="E272" s="129" t="e">
        <f xml:space="preserve"> E$10*(E$8/2)^2*(ACOS(1-D272/(E$8/2)) - (1-D272/(E$8/2))*SIN(ACOS(1-D272/(E$8/2))))</f>
        <v>#NUM!</v>
      </c>
      <c r="F272" s="136">
        <f>(PI()*E$12*D272^2*(1-(D272/(1.5*E$8))))</f>
        <v>2.3762078301414586</v>
      </c>
      <c r="G272" s="57" t="e">
        <f t="shared" si="41"/>
        <v>#NUM!</v>
      </c>
      <c r="H272" s="117" t="e">
        <f t="shared" si="42"/>
        <v>#NUM!</v>
      </c>
      <c r="I272" s="115" t="e">
        <f t="shared" si="43"/>
        <v>#NUM!</v>
      </c>
      <c r="J272" s="118">
        <f t="shared" si="44"/>
        <v>24.1756412125</v>
      </c>
      <c r="K272" s="102">
        <f t="shared" si="45"/>
        <v>24175.641212499999</v>
      </c>
      <c r="L272" s="103">
        <f t="shared" si="46"/>
        <v>18615.243733625</v>
      </c>
      <c r="N272" s="1"/>
      <c r="O272" s="45">
        <v>2.4500000000000002</v>
      </c>
      <c r="P272" s="153">
        <f t="shared" si="52"/>
        <v>23.594800000000006</v>
      </c>
      <c r="Q272" s="152">
        <f t="shared" si="47"/>
        <v>23594.800000000007</v>
      </c>
      <c r="R272" s="148">
        <f t="shared" si="48"/>
        <v>18167.996000000006</v>
      </c>
      <c r="S272" s="1"/>
      <c r="T272" s="55">
        <f t="shared" si="53"/>
        <v>2.4499999999999917</v>
      </c>
      <c r="U272" s="46" t="e">
        <f t="shared" si="49"/>
        <v>#NUM!</v>
      </c>
      <c r="V272" s="163">
        <f t="shared" si="50"/>
        <v>18167.996000000006</v>
      </c>
      <c r="W272" s="47" t="e">
        <f t="shared" si="51"/>
        <v>#NUM!</v>
      </c>
      <c r="X272" s="1"/>
      <c r="Y272" s="2"/>
    </row>
    <row r="273" spans="1:25" ht="16.5" hidden="1" thickTop="1" thickBot="1" x14ac:dyDescent="0.3">
      <c r="A273" s="1"/>
      <c r="B273" s="1"/>
      <c r="C273" t="e">
        <f t="shared" si="54"/>
        <v>#NUM!</v>
      </c>
      <c r="D273" s="45">
        <v>2.46</v>
      </c>
      <c r="E273" s="129" t="e">
        <f xml:space="preserve"> E$10*(E$8/2)^2*(ACOS(1-D273/(E$8/2)) - (1-D273/(E$8/2))*SIN(ACOS(1-D273/(E$8/2))))</f>
        <v>#NUM!</v>
      </c>
      <c r="F273" s="136">
        <f>(PI()*E$12*D273^2*(1-(D273/(1.5*E$8))))</f>
        <v>2.3712494614595072</v>
      </c>
      <c r="G273" s="57" t="e">
        <f t="shared" si="41"/>
        <v>#NUM!</v>
      </c>
      <c r="H273" s="117" t="e">
        <f t="shared" si="42"/>
        <v>#NUM!</v>
      </c>
      <c r="I273" s="115" t="e">
        <f t="shared" si="43"/>
        <v>#NUM!</v>
      </c>
      <c r="J273" s="118">
        <f t="shared" si="44"/>
        <v>24.192271464800008</v>
      </c>
      <c r="K273" s="102">
        <f t="shared" si="45"/>
        <v>24192.271464800007</v>
      </c>
      <c r="L273" s="103">
        <f t="shared" si="46"/>
        <v>18628.049027896006</v>
      </c>
      <c r="N273" s="1"/>
      <c r="O273" s="45">
        <v>2.46</v>
      </c>
      <c r="P273" s="153">
        <f t="shared" si="52"/>
        <v>23.618040000000004</v>
      </c>
      <c r="Q273" s="152">
        <f t="shared" si="47"/>
        <v>23618.040000000005</v>
      </c>
      <c r="R273" s="148">
        <f t="shared" si="48"/>
        <v>18185.890800000005</v>
      </c>
      <c r="S273" s="1"/>
      <c r="T273" s="55">
        <f t="shared" si="53"/>
        <v>2.4599999999999915</v>
      </c>
      <c r="U273" s="46" t="e">
        <f t="shared" si="49"/>
        <v>#NUM!</v>
      </c>
      <c r="V273" s="163">
        <f t="shared" si="50"/>
        <v>18185.890800000005</v>
      </c>
      <c r="W273" s="47" t="e">
        <f t="shared" si="51"/>
        <v>#NUM!</v>
      </c>
      <c r="X273" s="1"/>
      <c r="Y273" s="2"/>
    </row>
    <row r="274" spans="1:25" ht="16.5" hidden="1" thickTop="1" thickBot="1" x14ac:dyDescent="0.3">
      <c r="A274" s="1"/>
      <c r="B274" s="1"/>
      <c r="C274" t="e">
        <f t="shared" si="54"/>
        <v>#NUM!</v>
      </c>
      <c r="D274" s="45">
        <v>2.4700000000000002</v>
      </c>
      <c r="E274" s="129" t="e">
        <f xml:space="preserve"> E$10*(E$8/2)^2*(ACOS(1-D274/(E$8/2)) - (1-D274/(E$8/2))*SIN(ACOS(1-D274/(E$8/2))))</f>
        <v>#NUM!</v>
      </c>
      <c r="F274" s="136">
        <f>(PI()*E$12*D274^2*(1-(D274/(1.5*E$8))))</f>
        <v>2.3659727845195944</v>
      </c>
      <c r="G274" s="57" t="e">
        <f t="shared" si="41"/>
        <v>#NUM!</v>
      </c>
      <c r="H274" s="117" t="e">
        <f t="shared" si="42"/>
        <v>#NUM!</v>
      </c>
      <c r="I274" s="115" t="e">
        <f t="shared" si="43"/>
        <v>#NUM!</v>
      </c>
      <c r="J274" s="118">
        <f t="shared" si="44"/>
        <v>24.207092523899998</v>
      </c>
      <c r="K274" s="102">
        <f t="shared" si="45"/>
        <v>24207.092523899999</v>
      </c>
      <c r="L274" s="103">
        <f t="shared" si="46"/>
        <v>18639.461243402999</v>
      </c>
      <c r="N274" s="1"/>
      <c r="O274" s="45">
        <v>2.4700000000000002</v>
      </c>
      <c r="P274" s="153">
        <f t="shared" si="52"/>
        <v>23.639692000000004</v>
      </c>
      <c r="Q274" s="152">
        <f t="shared" si="47"/>
        <v>23639.692000000003</v>
      </c>
      <c r="R274" s="148">
        <f t="shared" si="48"/>
        <v>18202.562840000002</v>
      </c>
      <c r="S274" s="1"/>
      <c r="T274" s="55">
        <f t="shared" si="53"/>
        <v>2.4699999999999913</v>
      </c>
      <c r="U274" s="46" t="e">
        <f t="shared" si="49"/>
        <v>#NUM!</v>
      </c>
      <c r="V274" s="163">
        <f t="shared" si="50"/>
        <v>18202.562840000002</v>
      </c>
      <c r="W274" s="47" t="e">
        <f t="shared" si="51"/>
        <v>#NUM!</v>
      </c>
      <c r="X274" s="1"/>
      <c r="Y274" s="2"/>
    </row>
    <row r="275" spans="1:25" ht="16.5" hidden="1" thickTop="1" thickBot="1" x14ac:dyDescent="0.3">
      <c r="A275" s="1"/>
      <c r="B275" s="1"/>
      <c r="C275" t="e">
        <f>E275-(E275*5)/100</f>
        <v>#NUM!</v>
      </c>
      <c r="D275" s="45">
        <v>2.48</v>
      </c>
      <c r="E275" s="129" t="e">
        <f xml:space="preserve"> E$10*(E$8/2)^2*(ACOS(1-D275/(E$8/2)) - (1-D275/(E$8/2))*SIN(ACOS(1-D275/(E$8/2))))</f>
        <v>#NUM!</v>
      </c>
      <c r="F275" s="136">
        <f>(PI()*E$12*D275^2*(1-(D275/(1.5*E$8))))</f>
        <v>2.3603753805659617</v>
      </c>
      <c r="G275" s="57" t="e">
        <f t="shared" si="41"/>
        <v>#NUM!</v>
      </c>
      <c r="H275" s="117" t="e">
        <f t="shared" si="42"/>
        <v>#NUM!</v>
      </c>
      <c r="I275" s="115" t="e">
        <f t="shared" si="43"/>
        <v>#NUM!</v>
      </c>
      <c r="J275" s="118">
        <f t="shared" si="44"/>
        <v>24.220090585600001</v>
      </c>
      <c r="K275" s="102">
        <f t="shared" si="45"/>
        <v>24220.090585600003</v>
      </c>
      <c r="L275" s="103">
        <f t="shared" si="46"/>
        <v>18649.469750912001</v>
      </c>
      <c r="N275" s="1"/>
      <c r="O275" s="45">
        <v>2.48</v>
      </c>
      <c r="P275" s="153">
        <f t="shared" si="52"/>
        <v>23.659744000000003</v>
      </c>
      <c r="Q275" s="152">
        <f t="shared" si="47"/>
        <v>23659.744000000002</v>
      </c>
      <c r="R275" s="148">
        <f t="shared" si="48"/>
        <v>18218.002880000004</v>
      </c>
      <c r="S275" s="1"/>
      <c r="T275" s="55">
        <f t="shared" si="53"/>
        <v>2.4799999999999911</v>
      </c>
      <c r="U275" s="46" t="e">
        <f t="shared" si="49"/>
        <v>#NUM!</v>
      </c>
      <c r="V275" s="163">
        <f t="shared" si="50"/>
        <v>18218.002880000004</v>
      </c>
      <c r="W275" s="47" t="e">
        <f t="shared" si="51"/>
        <v>#NUM!</v>
      </c>
      <c r="X275" s="1"/>
      <c r="Y275" s="2"/>
    </row>
    <row r="276" spans="1:25" ht="16.5" hidden="1" thickTop="1" thickBot="1" x14ac:dyDescent="0.3">
      <c r="A276" s="1"/>
      <c r="B276" s="1"/>
      <c r="D276" s="45">
        <v>2.4900000000000002</v>
      </c>
      <c r="E276" s="129" t="e">
        <f xml:space="preserve"> E$10*(E$8/2)^2*(ACOS(1-D276/(E$8/2)) - (1-D276/(E$8/2))*SIN(ACOS(1-D276/(E$8/2))))</f>
        <v>#NUM!</v>
      </c>
      <c r="F276" s="136">
        <f>(PI()*E$12*D276^2*(1-(D276/(1.5*E$8))))</f>
        <v>2.3544548308428466</v>
      </c>
      <c r="G276" s="57" t="e">
        <f t="shared" si="41"/>
        <v>#NUM!</v>
      </c>
      <c r="H276" s="117" t="e">
        <f t="shared" si="42"/>
        <v>#NUM!</v>
      </c>
      <c r="I276" s="115" t="e">
        <f t="shared" si="43"/>
        <v>#NUM!</v>
      </c>
      <c r="J276" s="118">
        <f t="shared" si="44"/>
        <v>24.231251845700005</v>
      </c>
      <c r="K276" s="102">
        <f t="shared" si="45"/>
        <v>24231.251845700004</v>
      </c>
      <c r="L276" s="103">
        <f t="shared" si="46"/>
        <v>18658.063921189005</v>
      </c>
      <c r="N276" s="1"/>
      <c r="O276" s="45">
        <v>2.4900000000000002</v>
      </c>
      <c r="P276" s="153">
        <f t="shared" si="52"/>
        <v>23.678184000000009</v>
      </c>
      <c r="Q276" s="152">
        <f t="shared" si="47"/>
        <v>23678.184000000008</v>
      </c>
      <c r="R276" s="148">
        <f t="shared" si="48"/>
        <v>18232.201680000006</v>
      </c>
      <c r="S276" s="1"/>
      <c r="T276" s="55">
        <f t="shared" si="53"/>
        <v>2.4899999999999909</v>
      </c>
      <c r="U276" s="46" t="e">
        <f t="shared" si="49"/>
        <v>#NUM!</v>
      </c>
      <c r="V276" s="163">
        <f t="shared" si="50"/>
        <v>18232.201680000006</v>
      </c>
      <c r="W276" s="47" t="e">
        <f t="shared" si="51"/>
        <v>#NUM!</v>
      </c>
      <c r="X276" s="1"/>
      <c r="Y276" s="2"/>
    </row>
    <row r="277" spans="1:25" ht="16.5" hidden="1" thickTop="1" thickBot="1" x14ac:dyDescent="0.3">
      <c r="A277" s="1"/>
      <c r="B277" s="1"/>
      <c r="D277" s="45">
        <v>2.5</v>
      </c>
      <c r="E277" s="129" t="e">
        <f xml:space="preserve"> E$10*(E$8/2)^2*(ACOS(1-D277/(E$8/2)) - (1-D277/(E$8/2))*SIN(ACOS(1-D277/(E$8/2))))</f>
        <v>#NUM!</v>
      </c>
      <c r="F277" s="136">
        <f>(PI()*E$12*D277^2*(1-(D277/(1.5*E$8))))</f>
        <v>2.348208716594494</v>
      </c>
      <c r="G277" s="57" t="e">
        <f t="shared" si="41"/>
        <v>#NUM!</v>
      </c>
      <c r="H277" s="117" t="e">
        <f t="shared" si="42"/>
        <v>#NUM!</v>
      </c>
      <c r="I277" s="115" t="e">
        <f t="shared" si="43"/>
        <v>#NUM!</v>
      </c>
      <c r="J277" s="119">
        <f>-2.3007*(D277)^3+7.9332*(D277)^2+4.3102*(D277)-0.169</f>
        <v>24.240562500000006</v>
      </c>
      <c r="K277" s="104">
        <f t="shared" si="45"/>
        <v>24240.562500000007</v>
      </c>
      <c r="L277" s="103">
        <f t="shared" si="46"/>
        <v>18665.233125000006</v>
      </c>
      <c r="N277" s="1"/>
      <c r="O277" s="45">
        <v>2.5</v>
      </c>
      <c r="P277" s="153">
        <f t="shared" si="52"/>
        <v>23.695</v>
      </c>
      <c r="Q277" s="152">
        <f t="shared" si="47"/>
        <v>23695</v>
      </c>
      <c r="R277" s="148">
        <f t="shared" si="48"/>
        <v>18245.150000000001</v>
      </c>
      <c r="S277" s="1"/>
      <c r="T277" s="55">
        <f t="shared" si="53"/>
        <v>2.4999999999999907</v>
      </c>
      <c r="U277" s="46" t="e">
        <f t="shared" si="49"/>
        <v>#NUM!</v>
      </c>
      <c r="V277" s="163">
        <f t="shared" si="50"/>
        <v>18245.150000000001</v>
      </c>
      <c r="W277" s="47" t="e">
        <f t="shared" si="51"/>
        <v>#NUM!</v>
      </c>
      <c r="X277" s="1"/>
      <c r="Y277" s="2"/>
    </row>
    <row r="278" spans="1:2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</row>
    <row r="281" spans="1:2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</row>
    <row r="295" spans="1:2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</row>
    <row r="297" spans="1:2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</row>
    <row r="298" spans="1:2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</row>
    <row r="300" spans="1:2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</row>
    <row r="301" spans="1:2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</row>
    <row r="304" spans="1:2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</row>
    <row r="305" spans="1:25" s="70" customFormat="1" x14ac:dyDescent="0.25">
      <c r="A305" s="78"/>
      <c r="B305" s="78"/>
      <c r="C305" s="78"/>
      <c r="D305" s="78"/>
      <c r="E305" s="78"/>
      <c r="F305" s="7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</sheetData>
  <mergeCells count="16">
    <mergeCell ref="AB2:AH2"/>
    <mergeCell ref="I3:J3"/>
    <mergeCell ref="AB3:AB4"/>
    <mergeCell ref="AC3:AE3"/>
    <mergeCell ref="AF3:AF4"/>
    <mergeCell ref="O18:R18"/>
    <mergeCell ref="D25:L25"/>
    <mergeCell ref="O25:R25"/>
    <mergeCell ref="A1:Y1"/>
    <mergeCell ref="G2:J2"/>
    <mergeCell ref="C4:E4"/>
    <mergeCell ref="E26:I26"/>
    <mergeCell ref="J26:L26"/>
    <mergeCell ref="I5:J5"/>
    <mergeCell ref="G9:I9"/>
    <mergeCell ref="G17:I17"/>
  </mergeCells>
  <conditionalFormatting sqref="E12">
    <cfRule type="cellIs" dxfId="1" priority="1" operator="equal">
      <formula>$E$11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5"/>
  <sheetViews>
    <sheetView workbookViewId="0">
      <selection activeCell="E6" sqref="E6:E11"/>
    </sheetView>
  </sheetViews>
  <sheetFormatPr baseColWidth="10" defaultRowHeight="15" x14ac:dyDescent="0.25"/>
  <cols>
    <col min="3" max="3" width="27.28515625" bestFit="1" customWidth="1"/>
    <col min="4" max="4" width="5.140625" bestFit="1" customWidth="1"/>
    <col min="5" max="5" width="22.42578125" bestFit="1" customWidth="1"/>
    <col min="6" max="6" width="29" bestFit="1" customWidth="1"/>
    <col min="7" max="7" width="27.7109375" bestFit="1" customWidth="1"/>
    <col min="8" max="8" width="46.5703125" bestFit="1" customWidth="1"/>
    <col min="9" max="9" width="12" bestFit="1" customWidth="1"/>
    <col min="10" max="10" width="12.7109375" bestFit="1" customWidth="1"/>
    <col min="11" max="11" width="13.7109375" bestFit="1" customWidth="1"/>
    <col min="13" max="20" width="11.42578125" customWidth="1"/>
    <col min="21" max="21" width="12" bestFit="1" customWidth="1"/>
    <col min="22" max="25" width="11.42578125" customWidth="1"/>
    <col min="28" max="28" width="26.7109375" bestFit="1" customWidth="1"/>
    <col min="29" max="29" width="33.28515625" bestFit="1" customWidth="1"/>
    <col min="30" max="31" width="32.7109375" bestFit="1" customWidth="1"/>
    <col min="32" max="33" width="34.42578125" bestFit="1" customWidth="1"/>
    <col min="34" max="34" width="31.85546875" customWidth="1"/>
  </cols>
  <sheetData>
    <row r="1" spans="1:37" x14ac:dyDescent="0.25">
      <c r="A1" s="193" t="s">
        <v>85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20"/>
    </row>
    <row r="2" spans="1:37" x14ac:dyDescent="0.25">
      <c r="A2" s="2"/>
      <c r="B2" s="2"/>
      <c r="F2" s="2"/>
      <c r="G2" s="189" t="s">
        <v>61</v>
      </c>
      <c r="H2" s="218"/>
      <c r="I2" s="218"/>
      <c r="J2" s="218"/>
      <c r="K2" s="1"/>
      <c r="L2" s="1"/>
      <c r="M2" s="1"/>
      <c r="N2" s="1"/>
      <c r="O2" s="1"/>
      <c r="P2" s="1"/>
      <c r="Q2" s="1"/>
      <c r="R2" s="1"/>
      <c r="S2" s="1"/>
      <c r="T2" s="2"/>
      <c r="Y2" s="3"/>
      <c r="AB2" s="198"/>
      <c r="AC2" s="198"/>
      <c r="AD2" s="198"/>
      <c r="AE2" s="198"/>
      <c r="AF2" s="198"/>
      <c r="AG2" s="198"/>
      <c r="AH2" s="198"/>
    </row>
    <row r="3" spans="1:37" x14ac:dyDescent="0.25">
      <c r="B3" s="173"/>
      <c r="C3" s="173"/>
      <c r="D3" s="2"/>
      <c r="G3" s="172" t="s">
        <v>0</v>
      </c>
      <c r="H3" s="172" t="s">
        <v>1</v>
      </c>
      <c r="I3" s="221" t="s">
        <v>62</v>
      </c>
      <c r="J3" s="221"/>
      <c r="K3" s="1"/>
      <c r="L3" s="1"/>
      <c r="M3" s="1"/>
      <c r="N3" s="1"/>
      <c r="P3" s="1"/>
      <c r="Q3" s="1"/>
      <c r="R3" s="1"/>
      <c r="S3" s="1"/>
      <c r="T3" s="2"/>
      <c r="Y3" s="3"/>
      <c r="AB3" s="201"/>
      <c r="AC3" s="198"/>
      <c r="AD3" s="198"/>
      <c r="AE3" s="198"/>
      <c r="AF3" s="202"/>
      <c r="AG3" s="171"/>
      <c r="AH3" s="171"/>
    </row>
    <row r="4" spans="1:37" x14ac:dyDescent="0.25">
      <c r="C4" s="195" t="s">
        <v>2</v>
      </c>
      <c r="D4" s="196"/>
      <c r="E4" s="197"/>
      <c r="F4" s="1"/>
      <c r="G4" s="4" t="s">
        <v>3</v>
      </c>
      <c r="H4" s="5" t="s">
        <v>52</v>
      </c>
      <c r="I4" s="81">
        <f>PI()*E8^2/4 * E7</f>
        <v>28.100786272265946</v>
      </c>
      <c r="J4" s="168">
        <f>PI()*(E8/2)^2*E7</f>
        <v>28.100786272265946</v>
      </c>
      <c r="K4" s="2"/>
      <c r="L4" s="1"/>
      <c r="M4" s="1"/>
      <c r="N4" s="1"/>
      <c r="P4" s="1"/>
      <c r="Q4" s="1"/>
      <c r="R4" s="1"/>
      <c r="S4" s="1"/>
      <c r="T4" s="2"/>
      <c r="Y4" s="3"/>
      <c r="AB4" s="201"/>
      <c r="AC4" s="169"/>
      <c r="AD4" s="169"/>
      <c r="AE4" s="169"/>
      <c r="AF4" s="202"/>
      <c r="AG4" s="169"/>
      <c r="AH4" s="169"/>
    </row>
    <row r="5" spans="1:37" x14ac:dyDescent="0.25">
      <c r="C5" s="6"/>
      <c r="D5" s="7" t="s">
        <v>4</v>
      </c>
      <c r="E5" s="7" t="s">
        <v>5</v>
      </c>
      <c r="F5" s="1"/>
      <c r="G5" s="8" t="s">
        <v>6</v>
      </c>
      <c r="H5" s="9" t="s">
        <v>7</v>
      </c>
      <c r="I5" s="217">
        <f>4/3* PI()*(E8/2)^2*E12</f>
        <v>3.1059608130957215</v>
      </c>
      <c r="J5" s="217"/>
      <c r="K5" s="1"/>
      <c r="L5" s="1"/>
      <c r="M5" s="1"/>
      <c r="N5" s="1"/>
      <c r="O5" s="1"/>
      <c r="P5" s="1"/>
      <c r="Q5" s="1"/>
      <c r="R5" s="1"/>
      <c r="S5" s="1"/>
      <c r="T5" s="2"/>
      <c r="Y5" s="3"/>
      <c r="AB5" s="169"/>
      <c r="AC5" s="169"/>
      <c r="AD5" s="169"/>
      <c r="AE5" s="169"/>
      <c r="AF5" s="169"/>
      <c r="AG5" s="169"/>
      <c r="AH5" s="169"/>
    </row>
    <row r="6" spans="1:37" x14ac:dyDescent="0.25">
      <c r="C6" s="6" t="s">
        <v>57</v>
      </c>
      <c r="D6" s="139">
        <f>6580</f>
        <v>6580</v>
      </c>
      <c r="E6" s="10">
        <f>D6/1000</f>
        <v>6.58</v>
      </c>
      <c r="F6" s="1"/>
      <c r="G6" s="8" t="s">
        <v>63</v>
      </c>
      <c r="H6" s="9" t="s">
        <v>8</v>
      </c>
      <c r="I6" s="82">
        <f>I4+I5</f>
        <v>31.206747085361666</v>
      </c>
      <c r="J6" s="11">
        <f>J4+I5</f>
        <v>31.206747085361666</v>
      </c>
      <c r="K6" s="1"/>
      <c r="L6" s="1"/>
      <c r="M6" s="1"/>
      <c r="N6" s="1"/>
      <c r="O6" s="1"/>
      <c r="P6" s="1"/>
      <c r="Q6" s="1"/>
      <c r="R6" s="1"/>
      <c r="S6" s="1"/>
      <c r="T6" s="2"/>
      <c r="Y6" s="3"/>
      <c r="AB6" s="169"/>
      <c r="AC6" s="169"/>
      <c r="AD6" s="169"/>
      <c r="AE6" s="169"/>
      <c r="AF6" s="169"/>
      <c r="AG6" s="169"/>
      <c r="AH6" s="169"/>
    </row>
    <row r="7" spans="1:37" x14ac:dyDescent="0.25">
      <c r="C7" s="6" t="s">
        <v>58</v>
      </c>
      <c r="D7" s="140">
        <f>D6-D11*2</f>
        <v>5780</v>
      </c>
      <c r="E7" s="10">
        <f>D7/1000</f>
        <v>5.78</v>
      </c>
      <c r="F7" s="12"/>
      <c r="K7" s="1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3"/>
      <c r="Z7" s="174"/>
      <c r="AA7" s="174"/>
      <c r="AB7" s="174"/>
      <c r="AC7" s="174"/>
      <c r="AD7" s="169"/>
      <c r="AE7" s="169"/>
      <c r="AF7" s="169"/>
      <c r="AG7" s="169"/>
      <c r="AH7" s="169"/>
    </row>
    <row r="8" spans="1:37" x14ac:dyDescent="0.25">
      <c r="C8" s="15" t="s">
        <v>64</v>
      </c>
      <c r="D8" s="139">
        <v>2500</v>
      </c>
      <c r="E8" s="10">
        <f>D8/1000-E9*2</f>
        <v>2.488</v>
      </c>
      <c r="F8" s="1"/>
      <c r="G8" s="14" t="s">
        <v>9</v>
      </c>
      <c r="H8" s="170" t="s">
        <v>60</v>
      </c>
      <c r="I8" s="124">
        <v>2.5</v>
      </c>
      <c r="K8" s="12"/>
      <c r="L8" s="1"/>
      <c r="M8" s="1"/>
      <c r="N8" s="1"/>
      <c r="O8" s="1"/>
      <c r="P8" s="1"/>
      <c r="Q8" s="1"/>
      <c r="R8" s="1"/>
      <c r="S8" s="1"/>
      <c r="T8" s="2"/>
      <c r="Y8" s="3"/>
      <c r="AB8" s="169"/>
      <c r="AC8" s="169"/>
      <c r="AE8" s="169"/>
      <c r="AF8" s="169"/>
      <c r="AG8" s="169"/>
      <c r="AH8" s="169"/>
    </row>
    <row r="9" spans="1:37" x14ac:dyDescent="0.25">
      <c r="B9" s="1"/>
      <c r="C9" s="17" t="s">
        <v>65</v>
      </c>
      <c r="D9" s="18">
        <v>6</v>
      </c>
      <c r="E9" s="10">
        <f>D9/1000</f>
        <v>6.0000000000000001E-3</v>
      </c>
      <c r="G9" s="187" t="s">
        <v>10</v>
      </c>
      <c r="H9" s="188"/>
      <c r="I9" s="189"/>
      <c r="K9" s="12"/>
      <c r="L9" s="1"/>
      <c r="M9" s="1"/>
      <c r="N9" s="1"/>
      <c r="Y9" s="3"/>
      <c r="AB9" s="169"/>
      <c r="AC9" s="169"/>
      <c r="AD9" s="169"/>
      <c r="AE9" s="169"/>
      <c r="AF9" s="169"/>
      <c r="AG9" s="169"/>
      <c r="AH9" s="169"/>
    </row>
    <row r="10" spans="1:37" x14ac:dyDescent="0.25">
      <c r="C10" s="19" t="s">
        <v>66</v>
      </c>
      <c r="D10" s="141">
        <f>D7+2*(1000*J25)</f>
        <v>5780</v>
      </c>
      <c r="E10" s="10">
        <f>D10/1000</f>
        <v>5.78</v>
      </c>
      <c r="F10" s="12"/>
      <c r="G10" s="172" t="s">
        <v>0</v>
      </c>
      <c r="H10" s="172" t="s">
        <v>1</v>
      </c>
      <c r="I10" s="172" t="s">
        <v>11</v>
      </c>
      <c r="K10" s="1"/>
      <c r="L10" s="1"/>
      <c r="M10" s="1"/>
      <c r="N10" s="173"/>
      <c r="Y10" s="3"/>
      <c r="AA10" s="2"/>
      <c r="AB10" s="169"/>
      <c r="AC10" s="169"/>
      <c r="AD10" s="169"/>
      <c r="AE10" s="169"/>
      <c r="AF10" s="169"/>
      <c r="AG10" s="169"/>
      <c r="AH10" s="169"/>
      <c r="AI10" s="2"/>
      <c r="AJ10" s="2"/>
      <c r="AK10" s="2"/>
    </row>
    <row r="11" spans="1:37" x14ac:dyDescent="0.25">
      <c r="B11" s="2"/>
      <c r="C11" s="6" t="s">
        <v>56</v>
      </c>
      <c r="D11" s="139">
        <v>400</v>
      </c>
      <c r="E11" s="10">
        <f>D11/1000</f>
        <v>0.4</v>
      </c>
      <c r="G11" s="125" t="s">
        <v>12</v>
      </c>
      <c r="H11" s="126" t="s">
        <v>13</v>
      </c>
      <c r="I11" s="127" t="e">
        <f xml:space="preserve"> E$10*(E8/2)^2*(ACOS(1-I8/(E8/2)) - (1-I8/(E8/2))*SIN(ACOS(1-I8/(E8/2))))</f>
        <v>#NUM!</v>
      </c>
      <c r="J11" s="120"/>
      <c r="K11" s="121"/>
      <c r="L11" s="1"/>
      <c r="M11" s="1"/>
      <c r="N11" s="20"/>
      <c r="Y11" s="3"/>
      <c r="AA11" s="2"/>
      <c r="AB11" s="169"/>
      <c r="AC11" s="169"/>
      <c r="AD11" s="169"/>
      <c r="AE11" s="169"/>
      <c r="AF11" s="169"/>
      <c r="AG11" s="169"/>
      <c r="AH11" s="169"/>
      <c r="AI11" s="2"/>
      <c r="AJ11" s="2"/>
      <c r="AK11" s="2"/>
    </row>
    <row r="12" spans="1:37" x14ac:dyDescent="0.25">
      <c r="C12" s="15" t="s">
        <v>67</v>
      </c>
      <c r="E12" s="142">
        <f>I21</f>
        <v>0.47914460450733287</v>
      </c>
      <c r="F12" s="2"/>
      <c r="G12" s="130" t="s">
        <v>14</v>
      </c>
      <c r="H12" s="130" t="s">
        <v>88</v>
      </c>
      <c r="I12" s="131">
        <f>(PI()*I$21*I8^2*(1-(I8/(1.5*E8))))</f>
        <v>3.1057433562061005</v>
      </c>
      <c r="J12" s="120"/>
      <c r="K12" s="121" t="s">
        <v>32</v>
      </c>
      <c r="L12" s="1"/>
      <c r="M12" s="1"/>
      <c r="N12" s="173"/>
      <c r="S12" s="1"/>
      <c r="T12" s="2"/>
      <c r="Y12" s="3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x14ac:dyDescent="0.25">
      <c r="C13" s="138" t="s">
        <v>54</v>
      </c>
      <c r="F13" s="2"/>
      <c r="G13" s="22" t="s">
        <v>68</v>
      </c>
      <c r="H13" s="22" t="s">
        <v>16</v>
      </c>
      <c r="I13" s="122" t="e">
        <f>I11+I12</f>
        <v>#NUM!</v>
      </c>
      <c r="J13" s="120"/>
      <c r="K13" s="121">
        <f>-3.1835*(I8)^3+11.407*(I8)^2+2.0763*(I8)-0.254</f>
        <v>26.488312500000003</v>
      </c>
      <c r="L13" s="1"/>
      <c r="M13" s="1"/>
      <c r="N13" s="1"/>
      <c r="P13" s="153">
        <f>-2*(I8)^3+6.82*(I8)^2+5*(I8)-0.18</f>
        <v>23.695</v>
      </c>
      <c r="Q13" s="1"/>
      <c r="R13" s="71"/>
      <c r="S13" s="71"/>
      <c r="T13" s="71"/>
      <c r="Y13" s="3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C14" s="175" t="s">
        <v>69</v>
      </c>
      <c r="F14" s="2"/>
      <c r="G14" s="172" t="s">
        <v>70</v>
      </c>
      <c r="H14" s="172" t="s">
        <v>18</v>
      </c>
      <c r="I14" s="123" t="e">
        <f>I13*1000</f>
        <v>#NUM!</v>
      </c>
      <c r="J14" s="120"/>
      <c r="K14" s="121">
        <f>K13*1000</f>
        <v>26488.312500000004</v>
      </c>
      <c r="L14" s="1"/>
      <c r="P14" s="148">
        <f>P13*1000</f>
        <v>23695</v>
      </c>
      <c r="Q14" s="1"/>
      <c r="R14" s="71"/>
      <c r="S14" s="71"/>
      <c r="T14" s="71"/>
      <c r="Y14" s="3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C15" s="24" t="s">
        <v>19</v>
      </c>
      <c r="F15" s="2"/>
      <c r="G15" s="172" t="s">
        <v>71</v>
      </c>
      <c r="H15" s="172" t="s">
        <v>20</v>
      </c>
      <c r="I15" s="123" t="e">
        <f>I14*D17</f>
        <v>#NUM!</v>
      </c>
      <c r="J15" s="120"/>
      <c r="K15" s="121">
        <f>K14*$D$17</f>
        <v>23309.715000000004</v>
      </c>
      <c r="L15" s="1"/>
      <c r="P15" s="148">
        <f>P14*$D$17</f>
        <v>20851.599999999999</v>
      </c>
      <c r="Q15" s="1"/>
      <c r="R15" s="71"/>
      <c r="S15" s="71"/>
      <c r="T15" s="71"/>
      <c r="Y15" s="3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F16" s="26"/>
      <c r="L16" s="1"/>
      <c r="M16" s="1"/>
      <c r="S16" s="27"/>
      <c r="T16" s="173"/>
      <c r="Y16" s="3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C17" s="30" t="s">
        <v>21</v>
      </c>
      <c r="D17" s="29">
        <v>0.88</v>
      </c>
      <c r="F17" s="31"/>
      <c r="G17" s="218" t="s">
        <v>22</v>
      </c>
      <c r="H17" s="218"/>
      <c r="I17" s="218"/>
      <c r="L17" s="1"/>
      <c r="M17" s="1"/>
      <c r="N17" s="1"/>
      <c r="O17" s="27"/>
      <c r="R17" s="27"/>
      <c r="S17" s="27"/>
      <c r="T17" s="173"/>
      <c r="Y17" s="3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5.75" customHeight="1" x14ac:dyDescent="0.25">
      <c r="D18" s="31"/>
      <c r="G18" s="172" t="s">
        <v>0</v>
      </c>
      <c r="H18" s="172" t="s">
        <v>1</v>
      </c>
      <c r="I18" s="172" t="s">
        <v>62</v>
      </c>
      <c r="K18" s="1"/>
      <c r="L18" s="1"/>
      <c r="M18" s="1"/>
      <c r="N18" s="1"/>
      <c r="O18" s="209"/>
      <c r="P18" s="209"/>
      <c r="Q18" s="209"/>
      <c r="R18" s="209"/>
      <c r="T18" s="173"/>
      <c r="Y18" s="3"/>
      <c r="AA18" s="2"/>
      <c r="AB18" s="12"/>
      <c r="AC18" s="73"/>
      <c r="AD18" s="73"/>
      <c r="AE18" s="2"/>
      <c r="AF18" s="2"/>
      <c r="AG18" s="2"/>
      <c r="AH18" s="2"/>
      <c r="AI18" s="2"/>
      <c r="AJ18" s="2"/>
      <c r="AK18" s="2"/>
    </row>
    <row r="19" spans="1:37" x14ac:dyDescent="0.25">
      <c r="A19" s="25"/>
      <c r="B19" s="25"/>
      <c r="C19" s="25"/>
      <c r="D19" s="31"/>
      <c r="G19" s="172" t="s">
        <v>23</v>
      </c>
      <c r="H19" s="172" t="s">
        <v>24</v>
      </c>
      <c r="I19" s="32">
        <f>E8</f>
        <v>2.488</v>
      </c>
      <c r="K19" s="1"/>
      <c r="L19" s="1"/>
      <c r="M19" s="1"/>
      <c r="N19" s="1"/>
      <c r="S19" s="33"/>
      <c r="T19" s="173"/>
      <c r="Y19" s="3"/>
      <c r="AA19" s="2"/>
      <c r="AB19" s="74"/>
      <c r="AC19" s="73"/>
      <c r="AD19" s="73"/>
      <c r="AE19" s="2"/>
      <c r="AF19" s="2"/>
      <c r="AG19" s="2"/>
      <c r="AH19" s="2"/>
      <c r="AI19" s="2"/>
      <c r="AJ19" s="2"/>
      <c r="AK19" s="2"/>
    </row>
    <row r="20" spans="1:37" ht="15.75" thickBot="1" x14ac:dyDescent="0.3">
      <c r="A20" s="28"/>
      <c r="B20" s="28"/>
      <c r="D20" s="31"/>
      <c r="G20" s="172" t="s">
        <v>25</v>
      </c>
      <c r="H20" s="172" t="s">
        <v>26</v>
      </c>
      <c r="I20" s="32">
        <f>0.1*I19</f>
        <v>0.24880000000000002</v>
      </c>
      <c r="L20" s="1"/>
      <c r="M20" s="1"/>
      <c r="N20" s="1"/>
      <c r="T20" s="173"/>
      <c r="Y20" s="3"/>
      <c r="AA20" s="2"/>
      <c r="AB20" s="2"/>
      <c r="AC20" s="2"/>
      <c r="AD20" s="2"/>
      <c r="AE20" s="2"/>
      <c r="AF20" s="2"/>
      <c r="AG20" s="2"/>
      <c r="AH20" s="58"/>
      <c r="AI20" s="58"/>
      <c r="AJ20" s="2"/>
      <c r="AK20" s="2"/>
    </row>
    <row r="21" spans="1:37" ht="16.5" thickTop="1" thickBot="1" x14ac:dyDescent="0.3">
      <c r="A21" s="28"/>
      <c r="B21" s="28"/>
      <c r="D21" s="31"/>
      <c r="E21" s="34" t="s">
        <v>55</v>
      </c>
      <c r="G21" s="172" t="s">
        <v>72</v>
      </c>
      <c r="H21" s="172" t="s">
        <v>27</v>
      </c>
      <c r="I21" s="32">
        <f>I19-(SQRT(ABS(((I19-I20)^2)-((I22-I20)^2))))</f>
        <v>0.47914460450733287</v>
      </c>
      <c r="L21" s="1"/>
      <c r="M21" s="35"/>
      <c r="N21" s="1"/>
      <c r="P21" s="36"/>
      <c r="T21" s="37"/>
      <c r="Y21" s="3"/>
      <c r="AA21" s="2"/>
      <c r="AB21" s="74"/>
      <c r="AC21" s="74"/>
      <c r="AD21" s="74"/>
      <c r="AE21" s="74"/>
      <c r="AF21" s="74"/>
      <c r="AG21" s="74"/>
      <c r="AH21" s="58"/>
      <c r="AI21" s="58"/>
      <c r="AJ21" s="2"/>
      <c r="AK21" s="2"/>
    </row>
    <row r="22" spans="1:37" ht="15.75" thickTop="1" x14ac:dyDescent="0.25">
      <c r="D22" s="31"/>
      <c r="G22" s="172" t="s">
        <v>28</v>
      </c>
      <c r="H22" s="172" t="s">
        <v>29</v>
      </c>
      <c r="I22" s="32">
        <f>(I19-2*E9)/2</f>
        <v>1.238</v>
      </c>
      <c r="M22" s="1"/>
      <c r="N22" s="1"/>
      <c r="O22" s="173"/>
      <c r="P22" s="173"/>
      <c r="Q22" s="173"/>
      <c r="R22" s="37"/>
      <c r="S22" s="37"/>
      <c r="T22" s="37"/>
      <c r="Y22" s="3"/>
      <c r="AA22" s="2"/>
      <c r="AB22" s="171"/>
      <c r="AC22" s="171"/>
      <c r="AD22" s="61"/>
      <c r="AE22" s="61"/>
      <c r="AF22" s="171"/>
      <c r="AG22" s="61"/>
      <c r="AH22" s="61"/>
      <c r="AI22" s="61"/>
      <c r="AJ22" s="2"/>
      <c r="AK22" s="2"/>
    </row>
    <row r="23" spans="1:37" x14ac:dyDescent="0.25">
      <c r="D23" s="31"/>
      <c r="G23" s="172" t="s">
        <v>30</v>
      </c>
      <c r="H23" s="172" t="s">
        <v>31</v>
      </c>
      <c r="I23" s="32">
        <f>IF(E9=0.008,50,40)/1000</f>
        <v>0.04</v>
      </c>
      <c r="M23" s="1"/>
      <c r="N23" s="1"/>
      <c r="O23" s="1"/>
      <c r="P23" s="1"/>
      <c r="Q23" s="1"/>
      <c r="R23" s="1"/>
      <c r="S23" s="1"/>
      <c r="T23" s="1"/>
      <c r="Y23" s="3"/>
      <c r="AA23" s="2"/>
      <c r="AB23" s="75"/>
      <c r="AC23" s="75"/>
      <c r="AD23" s="171"/>
      <c r="AE23" s="171"/>
      <c r="AF23" s="75"/>
      <c r="AG23" s="61"/>
      <c r="AH23" s="61"/>
      <c r="AI23" s="61"/>
      <c r="AJ23" s="2"/>
      <c r="AK23" s="2"/>
    </row>
    <row r="24" spans="1:37" x14ac:dyDescent="0.25">
      <c r="D24" s="31"/>
      <c r="E24" s="38"/>
      <c r="F24" s="38"/>
      <c r="G24" s="173"/>
      <c r="M24" s="1"/>
      <c r="N24" s="1"/>
      <c r="P24" s="39"/>
      <c r="Q24" s="1"/>
      <c r="R24" s="1"/>
      <c r="S24" s="1"/>
      <c r="T24" s="2"/>
      <c r="U24" s="2"/>
      <c r="V24" s="2"/>
      <c r="W24" s="1"/>
      <c r="X24" s="1"/>
      <c r="Y24" s="3"/>
      <c r="AA24" s="2"/>
      <c r="AB24" s="59"/>
      <c r="AC24" s="171"/>
      <c r="AD24" s="171"/>
      <c r="AE24" s="171"/>
      <c r="AF24" s="171"/>
      <c r="AG24" s="62"/>
      <c r="AH24" s="62"/>
      <c r="AI24" s="62"/>
      <c r="AJ24" s="2"/>
      <c r="AK24" s="2"/>
    </row>
    <row r="25" spans="1:37" ht="20.25" x14ac:dyDescent="0.3">
      <c r="B25">
        <v>5.0999999999999996</v>
      </c>
      <c r="D25" s="190" t="s">
        <v>51</v>
      </c>
      <c r="E25" s="191"/>
      <c r="F25" s="191"/>
      <c r="G25" s="191"/>
      <c r="H25" s="191"/>
      <c r="I25" s="191"/>
      <c r="J25" s="191"/>
      <c r="K25" s="191"/>
      <c r="L25" s="192"/>
      <c r="M25" s="1"/>
      <c r="O25" s="210" t="s">
        <v>33</v>
      </c>
      <c r="P25" s="210"/>
      <c r="Q25" s="210"/>
      <c r="R25" s="210"/>
      <c r="S25" s="1"/>
      <c r="T25" s="2"/>
      <c r="U25" s="2"/>
      <c r="V25" s="2"/>
      <c r="W25" s="1"/>
      <c r="X25" s="1"/>
      <c r="Y25" s="3"/>
      <c r="AA25" s="2"/>
      <c r="AB25" s="59"/>
      <c r="AC25" s="76"/>
      <c r="AD25" s="76"/>
      <c r="AE25" s="76"/>
      <c r="AF25" s="76"/>
      <c r="AG25" s="66"/>
      <c r="AH25" s="66"/>
      <c r="AI25" s="66"/>
      <c r="AJ25" s="2"/>
      <c r="AK25" s="2"/>
    </row>
    <row r="26" spans="1:37" ht="15.75" thickBot="1" x14ac:dyDescent="0.3">
      <c r="D26" s="31"/>
      <c r="E26" s="211" t="s">
        <v>73</v>
      </c>
      <c r="F26" s="212"/>
      <c r="G26" s="212"/>
      <c r="H26" s="212"/>
      <c r="I26" s="213"/>
      <c r="J26" s="214" t="s">
        <v>32</v>
      </c>
      <c r="K26" s="215"/>
      <c r="L26" s="216"/>
      <c r="M26" s="1"/>
      <c r="O26" s="2"/>
      <c r="P26" s="1"/>
      <c r="Q26" s="1"/>
      <c r="R26" s="1"/>
      <c r="S26" s="1"/>
      <c r="T26" s="2"/>
      <c r="U26" s="144" t="s">
        <v>53</v>
      </c>
      <c r="V26" s="158" t="s">
        <v>33</v>
      </c>
      <c r="W26" s="12" t="s">
        <v>34</v>
      </c>
      <c r="Y26" s="3"/>
      <c r="AA26" s="2"/>
      <c r="AB26" s="77"/>
      <c r="AC26" s="77"/>
      <c r="AD26" s="77"/>
      <c r="AE26" s="2"/>
      <c r="AF26" s="2"/>
      <c r="AG26" s="2"/>
      <c r="AH26" s="2"/>
      <c r="AI26" s="2"/>
      <c r="AJ26" s="2"/>
      <c r="AK26" s="2"/>
    </row>
    <row r="27" spans="1:37" ht="15.75" thickBot="1" x14ac:dyDescent="0.3">
      <c r="D27" s="31" t="s">
        <v>35</v>
      </c>
      <c r="E27" s="128" t="s">
        <v>12</v>
      </c>
      <c r="F27" s="132" t="s">
        <v>14</v>
      </c>
      <c r="G27" s="143" t="s">
        <v>38</v>
      </c>
      <c r="H27" s="40" t="s">
        <v>74</v>
      </c>
      <c r="I27" s="40" t="s">
        <v>37</v>
      </c>
      <c r="J27" s="41" t="s">
        <v>39</v>
      </c>
      <c r="K27" s="40" t="s">
        <v>74</v>
      </c>
      <c r="L27" s="40" t="s">
        <v>40</v>
      </c>
      <c r="M27" s="1"/>
      <c r="O27" s="83" t="s">
        <v>41</v>
      </c>
      <c r="P27" s="154" t="s">
        <v>39</v>
      </c>
      <c r="Q27" s="84" t="s">
        <v>42</v>
      </c>
      <c r="R27" s="84" t="s">
        <v>43</v>
      </c>
      <c r="S27" s="1"/>
      <c r="T27" s="42" t="s">
        <v>44</v>
      </c>
      <c r="U27" s="145" t="s">
        <v>45</v>
      </c>
      <c r="V27" s="159" t="s">
        <v>37</v>
      </c>
      <c r="W27" s="1"/>
      <c r="Y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6.5" thickTop="1" thickBot="1" x14ac:dyDescent="0.3">
      <c r="B28" s="129">
        <f xml:space="preserve"> B$25*(E$8/2)^2*(ACOS(1-D28/(E$8/2)) - (1-D28/(E$8/2))*SIN(ACOS(1-D28/(E$8/2))))</f>
        <v>1.0712966352431099E-2</v>
      </c>
      <c r="D28" s="43">
        <v>0.01</v>
      </c>
      <c r="E28" s="129">
        <f xml:space="preserve"> E$10*(E$8/2)^2*(ACOS(1-D28/(E$8/2)) - (1-D28/(E$8/2))*SIN(ACOS(1-D28/(E$8/2))))</f>
        <v>1.2141361866088579E-2</v>
      </c>
      <c r="F28" s="133">
        <f>(PI()*E$12*D28^2*(1-(D28/(1.5*E$8))))</f>
        <v>1.5012437365972861E-4</v>
      </c>
      <c r="G28" s="44">
        <f>F28+B28</f>
        <v>1.0863090726090827E-2</v>
      </c>
      <c r="H28" s="105">
        <f t="shared" ref="H28:H91" si="0">G28*1000</f>
        <v>10.863090726090826</v>
      </c>
      <c r="I28" s="106">
        <f t="shared" ref="I28:I91" si="1">H28*$D$17</f>
        <v>9.5595198389599272</v>
      </c>
      <c r="J28" s="107">
        <f t="shared" ref="J28:J91" si="2">-2.3896*(D28)^3+8.9567*(D28)^2+5.3298*(D28)-0.2268</f>
        <v>-0.17260871960000002</v>
      </c>
      <c r="K28" s="94">
        <f t="shared" ref="K28:K91" si="3">J28*1000</f>
        <v>-172.60871960000003</v>
      </c>
      <c r="L28" s="95">
        <f t="shared" ref="L28:L91" si="4">K28*$D$17</f>
        <v>-151.89567324800004</v>
      </c>
      <c r="M28" s="1"/>
      <c r="N28" s="167"/>
      <c r="O28" s="43">
        <v>0.01</v>
      </c>
      <c r="P28" s="155">
        <f>-2*(O28)^3+6.83*(O28)^2+5.03*(O28)-0.18</f>
        <v>-0.12901899999999999</v>
      </c>
      <c r="Q28" s="146">
        <f t="shared" ref="Q28:Q91" si="5">P28*1000</f>
        <v>-129.01900000000001</v>
      </c>
      <c r="R28" s="147">
        <f t="shared" ref="R28:R91" si="6">Q28*$D$17</f>
        <v>-113.53672</v>
      </c>
      <c r="S28" s="173"/>
      <c r="T28" s="43">
        <v>0.01</v>
      </c>
      <c r="U28" s="86">
        <f t="shared" ref="U28:U91" si="7">I28</f>
        <v>9.5595198389599272</v>
      </c>
      <c r="V28" s="160">
        <f t="shared" ref="V28:V91" si="8">R28</f>
        <v>-113.53672</v>
      </c>
      <c r="W28" s="47">
        <f t="shared" ref="W28:W91" si="9">V28/U28</f>
        <v>-11.876822467304253</v>
      </c>
      <c r="X28" s="167"/>
      <c r="Y28" s="48"/>
      <c r="AA28" s="2"/>
      <c r="AB28" s="12"/>
      <c r="AC28" s="73"/>
      <c r="AD28" s="73"/>
      <c r="AE28" s="2"/>
      <c r="AF28" s="2"/>
      <c r="AG28" s="2"/>
      <c r="AH28" s="2"/>
      <c r="AI28" s="2"/>
      <c r="AJ28" s="2"/>
      <c r="AK28" s="2"/>
    </row>
    <row r="29" spans="1:37" ht="16.5" thickTop="1" thickBot="1" x14ac:dyDescent="0.3">
      <c r="B29" s="129">
        <f xml:space="preserve"> B$25*(E$8/2)^2*(ACOS(1-D29/(E$8/2)) - (1-D29/(E$8/2))*SIN(ACOS(1-D29/(E$8/2))))</f>
        <v>3.0264185035987434E-2</v>
      </c>
      <c r="D29" s="49">
        <v>0.02</v>
      </c>
      <c r="E29" s="129">
        <f xml:space="preserve"> E$10*(E$8/2)^2*(ACOS(1-D29/(E$8/2)) - (1-D29/(E$8/2))*SIN(ACOS(1-D29/(E$8/2))))</f>
        <v>3.4299409707452426E-2</v>
      </c>
      <c r="F29" s="134">
        <f>(PI()*E$12*D29^2*(1-(D29/(1.5*E$8))))</f>
        <v>5.988841214668593E-4</v>
      </c>
      <c r="G29" s="50">
        <f t="shared" ref="G29:G91" si="10">F29+E29</f>
        <v>3.4898293828919284E-2</v>
      </c>
      <c r="H29" s="108">
        <f t="shared" si="0"/>
        <v>34.898293828919286</v>
      </c>
      <c r="I29" s="109">
        <f t="shared" si="1"/>
        <v>30.710498569448973</v>
      </c>
      <c r="J29" s="110">
        <f t="shared" si="2"/>
        <v>-0.11664043680000001</v>
      </c>
      <c r="K29" s="96">
        <f t="shared" si="3"/>
        <v>-116.64043680000002</v>
      </c>
      <c r="L29" s="97">
        <f t="shared" si="4"/>
        <v>-102.64358438400002</v>
      </c>
      <c r="N29" s="167"/>
      <c r="O29" s="49">
        <v>0.02</v>
      </c>
      <c r="P29" s="153">
        <f t="shared" ref="P29:P92" si="11">-2*(O29)^3+6.83*(O29)^2+5.03*(O29)-0.18</f>
        <v>-7.6683999999999988E-2</v>
      </c>
      <c r="Q29" s="148">
        <f t="shared" si="5"/>
        <v>-76.683999999999983</v>
      </c>
      <c r="R29" s="149">
        <f t="shared" si="6"/>
        <v>-67.481919999999988</v>
      </c>
      <c r="S29" s="173"/>
      <c r="T29" s="49">
        <f t="shared" ref="T29:T92" si="12">T28+0.01</f>
        <v>0.02</v>
      </c>
      <c r="U29" s="46">
        <f t="shared" si="7"/>
        <v>30.710498569448973</v>
      </c>
      <c r="V29" s="161">
        <f t="shared" si="8"/>
        <v>-67.481919999999988</v>
      </c>
      <c r="W29" s="47">
        <f t="shared" si="9"/>
        <v>-2.1973567067755617</v>
      </c>
      <c r="X29" s="167"/>
      <c r="Y29" s="48"/>
      <c r="AA29" s="2"/>
      <c r="AB29" s="74"/>
      <c r="AC29" s="73"/>
      <c r="AD29" s="73"/>
      <c r="AE29" s="2"/>
      <c r="AF29" s="2"/>
      <c r="AG29" s="2"/>
      <c r="AH29" s="2"/>
      <c r="AI29" s="2"/>
      <c r="AJ29" s="2"/>
      <c r="AK29" s="2"/>
    </row>
    <row r="30" spans="1:37" ht="16.5" thickTop="1" thickBot="1" x14ac:dyDescent="0.3">
      <c r="B30" s="129">
        <f xml:space="preserve"> B$25*(E$8/2)^2*(ACOS(1-D30/(E$8/2)) - (1-D30/(E$8/2))*SIN(ACOS(1-D30/(E$8/2))))</f>
        <v>5.5531412783011179E-2</v>
      </c>
      <c r="D30" s="49">
        <v>0.03</v>
      </c>
      <c r="E30" s="129">
        <f xml:space="preserve"> E$10*(E$8/2)^2*(ACOS(1-D30/(E$8/2)) - (1-D30/(E$8/2))*SIN(ACOS(1-D30/(E$8/2))))</f>
        <v>6.293560115407934E-2</v>
      </c>
      <c r="F30" s="134">
        <f>(PI()*E$12*D30^2*(1-(D30/(1.5*E$8))))</f>
        <v>1.3438591836633094E-3</v>
      </c>
      <c r="G30" s="50">
        <f t="shared" si="10"/>
        <v>6.427946033774265E-2</v>
      </c>
      <c r="H30" s="108">
        <f t="shared" si="0"/>
        <v>64.279460337742648</v>
      </c>
      <c r="I30" s="109">
        <f t="shared" si="1"/>
        <v>56.56592509721353</v>
      </c>
      <c r="J30" s="110">
        <f t="shared" si="2"/>
        <v>-5.8909489200000026E-2</v>
      </c>
      <c r="K30" s="96">
        <f t="shared" si="3"/>
        <v>-58.909489200000024</v>
      </c>
      <c r="L30" s="97">
        <f t="shared" si="4"/>
        <v>-51.840350496000021</v>
      </c>
      <c r="N30" s="167"/>
      <c r="O30" s="49">
        <v>0.03</v>
      </c>
      <c r="P30" s="153">
        <f t="shared" si="11"/>
        <v>-2.3007E-2</v>
      </c>
      <c r="Q30" s="148">
        <f t="shared" si="5"/>
        <v>-23.006999999999998</v>
      </c>
      <c r="R30" s="149">
        <f t="shared" si="6"/>
        <v>-20.24616</v>
      </c>
      <c r="S30" s="173"/>
      <c r="T30" s="49">
        <f t="shared" si="12"/>
        <v>0.03</v>
      </c>
      <c r="U30" s="46">
        <f t="shared" si="7"/>
        <v>56.56592509721353</v>
      </c>
      <c r="V30" s="161">
        <f t="shared" si="8"/>
        <v>-20.24616</v>
      </c>
      <c r="W30" s="47">
        <f t="shared" si="9"/>
        <v>-0.35792148656996575</v>
      </c>
      <c r="X30" s="167"/>
      <c r="Y30" s="48"/>
      <c r="AA30" s="2"/>
      <c r="AB30" s="2"/>
      <c r="AC30" s="2"/>
      <c r="AD30" s="2"/>
      <c r="AE30" s="2"/>
      <c r="AF30" s="2"/>
      <c r="AG30" s="2"/>
      <c r="AH30" s="58"/>
      <c r="AI30" s="58"/>
      <c r="AJ30" s="2"/>
      <c r="AK30" s="2"/>
    </row>
    <row r="31" spans="1:37" ht="16.5" thickTop="1" thickBot="1" x14ac:dyDescent="0.3">
      <c r="B31" s="129">
        <f xml:space="preserve"> B$25*(E$8/2)^2*(ACOS(1-D31/(E$8/2)) - (1-D31/(E$8/2))*SIN(ACOS(1-D31/(E$8/2))))</f>
        <v>8.5392213466111297E-2</v>
      </c>
      <c r="D31" s="49">
        <v>0.04</v>
      </c>
      <c r="E31" s="129">
        <f xml:space="preserve"> E$10*(E$8/2)^2*(ACOS(1-D31/(E$8/2)) - (1-D31/(E$8/2))*SIN(ACOS(1-D31/(E$8/2))))</f>
        <v>9.6777841928259459E-2</v>
      </c>
      <c r="F31" s="134">
        <f>(PI()*E$12*D31^2*(1-(D31/(1.5*E$8))))</f>
        <v>2.3826295004909966E-3</v>
      </c>
      <c r="G31" s="50">
        <f t="shared" si="10"/>
        <v>9.9160471428750452E-2</v>
      </c>
      <c r="H31" s="108">
        <f t="shared" si="0"/>
        <v>99.160471428750455</v>
      </c>
      <c r="I31" s="109">
        <f t="shared" si="1"/>
        <v>87.261214857300402</v>
      </c>
      <c r="J31" s="110">
        <f t="shared" si="2"/>
        <v>5.6978559999998346E-4</v>
      </c>
      <c r="K31" s="96">
        <f t="shared" si="3"/>
        <v>0.56978559999998346</v>
      </c>
      <c r="L31" s="97">
        <f t="shared" si="4"/>
        <v>0.50141132799998545</v>
      </c>
      <c r="N31" s="167"/>
      <c r="O31" s="49">
        <v>0.04</v>
      </c>
      <c r="P31" s="153">
        <f t="shared" si="11"/>
        <v>3.2000000000000028E-2</v>
      </c>
      <c r="Q31" s="148">
        <f t="shared" si="5"/>
        <v>32.000000000000028</v>
      </c>
      <c r="R31" s="149">
        <f t="shared" si="6"/>
        <v>28.160000000000025</v>
      </c>
      <c r="S31" s="173"/>
      <c r="T31" s="49">
        <f t="shared" si="12"/>
        <v>0.04</v>
      </c>
      <c r="U31" s="46">
        <f t="shared" si="7"/>
        <v>87.261214857300402</v>
      </c>
      <c r="V31" s="161">
        <f t="shared" si="8"/>
        <v>28.160000000000025</v>
      </c>
      <c r="W31" s="47">
        <f t="shared" si="9"/>
        <v>0.32270923624029879</v>
      </c>
      <c r="X31" s="167"/>
      <c r="Y31" s="48"/>
      <c r="AA31" s="2"/>
      <c r="AB31" s="74"/>
      <c r="AC31" s="74"/>
      <c r="AD31" s="74"/>
      <c r="AE31" s="74"/>
      <c r="AF31" s="74"/>
      <c r="AG31" s="74"/>
      <c r="AH31" s="58"/>
      <c r="AI31" s="58"/>
      <c r="AJ31" s="2"/>
      <c r="AK31" s="2"/>
    </row>
    <row r="32" spans="1:37" ht="16.5" thickTop="1" thickBot="1" x14ac:dyDescent="0.3">
      <c r="B32" s="129">
        <f xml:space="preserve"> B$25*(E$8/2)^2*(ACOS(1-D32/(E$8/2)) - (1-D32/(E$8/2))*SIN(ACOS(1-D32/(E$8/2))))</f>
        <v>0.11919370499596602</v>
      </c>
      <c r="D32" s="49">
        <v>0.05</v>
      </c>
      <c r="E32" s="129">
        <f xml:space="preserve"> E$10*(E$8/2)^2*(ACOS(1-D32/(E$8/2)) - (1-D32/(E$8/2))*SIN(ACOS(1-D32/(E$8/2))))</f>
        <v>0.13508619899542815</v>
      </c>
      <c r="F32" s="134">
        <f>(PI()*E$12*D32^2*(1-(D32/(1.5*E$8))))</f>
        <v>3.712775012191838E-3</v>
      </c>
      <c r="G32" s="50">
        <f t="shared" si="10"/>
        <v>0.13879897400761998</v>
      </c>
      <c r="H32" s="108">
        <f t="shared" si="0"/>
        <v>138.79897400761999</v>
      </c>
      <c r="I32" s="109">
        <f t="shared" si="1"/>
        <v>122.1430971267056</v>
      </c>
      <c r="J32" s="110">
        <f t="shared" si="2"/>
        <v>6.1783050000000006E-2</v>
      </c>
      <c r="K32" s="96">
        <f t="shared" si="3"/>
        <v>61.783050000000003</v>
      </c>
      <c r="L32" s="97">
        <f t="shared" si="4"/>
        <v>54.369084000000001</v>
      </c>
      <c r="N32" s="167"/>
      <c r="O32" s="49">
        <v>0.05</v>
      </c>
      <c r="P32" s="153">
        <f t="shared" si="11"/>
        <v>8.8324999999999987E-2</v>
      </c>
      <c r="Q32" s="148">
        <f t="shared" si="5"/>
        <v>88.324999999999989</v>
      </c>
      <c r="R32" s="149">
        <f t="shared" si="6"/>
        <v>77.725999999999985</v>
      </c>
      <c r="S32" s="173"/>
      <c r="T32" s="49">
        <f t="shared" si="12"/>
        <v>0.05</v>
      </c>
      <c r="U32" s="46">
        <f t="shared" si="7"/>
        <v>122.1430971267056</v>
      </c>
      <c r="V32" s="161">
        <f t="shared" si="8"/>
        <v>77.725999999999985</v>
      </c>
      <c r="W32" s="47">
        <f t="shared" si="9"/>
        <v>0.63635196608262379</v>
      </c>
      <c r="X32" s="167"/>
      <c r="Y32" s="48"/>
      <c r="AA32" s="2"/>
      <c r="AB32" s="171"/>
      <c r="AC32" s="61"/>
      <c r="AD32" s="61"/>
      <c r="AE32" s="61"/>
      <c r="AF32" s="61"/>
      <c r="AG32" s="61"/>
      <c r="AH32" s="61"/>
      <c r="AI32" s="61"/>
      <c r="AJ32" s="2"/>
      <c r="AK32" s="2"/>
    </row>
    <row r="33" spans="1:37" ht="16.5" thickTop="1" thickBot="1" x14ac:dyDescent="0.3">
      <c r="B33" s="129">
        <f xml:space="preserve"> B$25*(E$8/2)^2*(ACOS(1-D33/(E$8/2)) - (1-D33/(E$8/2))*SIN(ACOS(1-D33/(E$8/2))))</f>
        <v>0.1564925958757068</v>
      </c>
      <c r="D33" s="49">
        <v>0.06</v>
      </c>
      <c r="E33" s="129">
        <f xml:space="preserve"> E$10*(E$8/2)^2*(ACOS(1-D33/(E$8/2)) - (1-D33/(E$8/2))*SIN(ACOS(1-D33/(E$8/2))))</f>
        <v>0.17735827532580103</v>
      </c>
      <c r="F33" s="134">
        <f>(PI()*E$12*D33^2*(1-(D33/(1.5*E$8))))</f>
        <v>5.3318756590077501E-3</v>
      </c>
      <c r="G33" s="50">
        <f t="shared" si="10"/>
        <v>0.18269015098480879</v>
      </c>
      <c r="H33" s="108">
        <f t="shared" si="0"/>
        <v>182.69015098480878</v>
      </c>
      <c r="I33" s="109">
        <f t="shared" si="1"/>
        <v>160.76733286663173</v>
      </c>
      <c r="J33" s="110">
        <f t="shared" si="2"/>
        <v>0.12471596639999993</v>
      </c>
      <c r="K33" s="96">
        <f t="shared" si="3"/>
        <v>124.71596639999993</v>
      </c>
      <c r="L33" s="97">
        <f t="shared" si="4"/>
        <v>109.75005043199994</v>
      </c>
      <c r="N33" s="167"/>
      <c r="O33" s="49">
        <v>0.06</v>
      </c>
      <c r="P33" s="153">
        <f t="shared" si="11"/>
        <v>0.14595600000000003</v>
      </c>
      <c r="Q33" s="148">
        <f t="shared" si="5"/>
        <v>145.95600000000002</v>
      </c>
      <c r="R33" s="149">
        <f t="shared" si="6"/>
        <v>128.44128000000001</v>
      </c>
      <c r="S33" s="173"/>
      <c r="T33" s="49">
        <f t="shared" si="12"/>
        <v>6.0000000000000005E-2</v>
      </c>
      <c r="U33" s="46">
        <f t="shared" si="7"/>
        <v>160.76733286663173</v>
      </c>
      <c r="V33" s="161">
        <f t="shared" si="8"/>
        <v>128.44128000000001</v>
      </c>
      <c r="W33" s="47">
        <f t="shared" si="9"/>
        <v>0.79892648406720446</v>
      </c>
      <c r="X33" s="167"/>
      <c r="Y33" s="48"/>
      <c r="AA33" s="2"/>
      <c r="AB33" s="75"/>
      <c r="AC33" s="171"/>
      <c r="AD33" s="171"/>
      <c r="AE33" s="171"/>
      <c r="AF33" s="171"/>
      <c r="AG33" s="61"/>
      <c r="AH33" s="61"/>
      <c r="AI33" s="61"/>
      <c r="AJ33" s="2"/>
      <c r="AK33" s="2"/>
    </row>
    <row r="34" spans="1:37" ht="16.5" thickTop="1" thickBot="1" x14ac:dyDescent="0.3">
      <c r="B34" s="129">
        <f xml:space="preserve"> B$25*(E$8/2)^2*(ACOS(1-D34/(E$8/2)) - (1-D34/(E$8/2))*SIN(ACOS(1-D34/(E$8/2))))</f>
        <v>0.196961414301146</v>
      </c>
      <c r="D34" s="49">
        <v>7.0000000000000007E-2</v>
      </c>
      <c r="E34" s="129">
        <f xml:space="preserve"> E$10*(E$8/2)^2*(ACOS(1-D34/(E$8/2)) - (1-D34/(E$8/2))*SIN(ACOS(1-D34/(E$8/2))))</f>
        <v>0.22322293620796549</v>
      </c>
      <c r="F34" s="134">
        <f>(PI()*E$12*D34^2*(1-(D34/(1.5*E$8))))</f>
        <v>7.2375113811806516E-3</v>
      </c>
      <c r="G34" s="50">
        <f t="shared" si="10"/>
        <v>0.23046044758914613</v>
      </c>
      <c r="H34" s="108">
        <f t="shared" si="0"/>
        <v>230.46044758914613</v>
      </c>
      <c r="I34" s="109">
        <f t="shared" si="1"/>
        <v>202.80519387844859</v>
      </c>
      <c r="J34" s="110">
        <f t="shared" si="2"/>
        <v>0.18935419720000002</v>
      </c>
      <c r="K34" s="96">
        <f t="shared" si="3"/>
        <v>189.35419720000002</v>
      </c>
      <c r="L34" s="97">
        <f t="shared" si="4"/>
        <v>166.63169353600003</v>
      </c>
      <c r="N34" s="167"/>
      <c r="O34" s="49">
        <v>7.0000000000000007E-2</v>
      </c>
      <c r="P34" s="153">
        <f t="shared" si="11"/>
        <v>0.20488100000000004</v>
      </c>
      <c r="Q34" s="148">
        <f t="shared" si="5"/>
        <v>204.88100000000003</v>
      </c>
      <c r="R34" s="149">
        <f t="shared" si="6"/>
        <v>180.29528000000002</v>
      </c>
      <c r="S34" s="173"/>
      <c r="T34" s="49">
        <f t="shared" si="12"/>
        <v>7.0000000000000007E-2</v>
      </c>
      <c r="U34" s="46">
        <f t="shared" si="7"/>
        <v>202.80519387844859</v>
      </c>
      <c r="V34" s="161">
        <f t="shared" si="8"/>
        <v>180.29528000000002</v>
      </c>
      <c r="W34" s="47">
        <f t="shared" si="9"/>
        <v>0.88900721205424404</v>
      </c>
      <c r="X34" s="167"/>
      <c r="Y34" s="48"/>
      <c r="AA34" s="2"/>
      <c r="AB34" s="59"/>
      <c r="AC34" s="171"/>
      <c r="AD34" s="171"/>
      <c r="AE34" s="171"/>
      <c r="AF34" s="171"/>
      <c r="AG34" s="62"/>
      <c r="AH34" s="62"/>
      <c r="AI34" s="62"/>
      <c r="AJ34" s="2"/>
      <c r="AK34" s="2"/>
    </row>
    <row r="35" spans="1:37" ht="16.5" thickTop="1" thickBot="1" x14ac:dyDescent="0.3">
      <c r="B35" s="129">
        <f xml:space="preserve"> B$25*(E$8/2)^2*(ACOS(1-D35/(E$8/2)) - (1-D35/(E$8/2))*SIN(ACOS(1-D35/(E$8/2))))</f>
        <v>0.24034484427206285</v>
      </c>
      <c r="D35" s="49">
        <v>0.08</v>
      </c>
      <c r="E35" s="129">
        <f xml:space="preserve"> E$10*(E$8/2)^2*(ACOS(1-D35/(E$8/2)) - (1-D35/(E$8/2))*SIN(ACOS(1-D35/(E$8/2))))</f>
        <v>0.27239082350833793</v>
      </c>
      <c r="F35" s="134">
        <f>(PI()*E$12*D35^2*(1-(D35/(1.5*E$8))))</f>
        <v>9.4272621189524577E-3</v>
      </c>
      <c r="G35" s="50">
        <f t="shared" si="10"/>
        <v>0.28181808562729038</v>
      </c>
      <c r="H35" s="108">
        <f t="shared" si="0"/>
        <v>281.81808562729037</v>
      </c>
      <c r="I35" s="109">
        <f t="shared" si="1"/>
        <v>247.99991535201553</v>
      </c>
      <c r="J35" s="110">
        <f t="shared" si="2"/>
        <v>0.25568340479999996</v>
      </c>
      <c r="K35" s="96">
        <f t="shared" si="3"/>
        <v>255.68340479999995</v>
      </c>
      <c r="L35" s="97">
        <f t="shared" si="4"/>
        <v>225.00139622399996</v>
      </c>
      <c r="N35" s="167"/>
      <c r="O35" s="49">
        <v>0.08</v>
      </c>
      <c r="P35" s="153">
        <f t="shared" si="11"/>
        <v>0.26508800000000005</v>
      </c>
      <c r="Q35" s="148">
        <f t="shared" si="5"/>
        <v>265.08800000000002</v>
      </c>
      <c r="R35" s="149">
        <f t="shared" si="6"/>
        <v>233.27744000000001</v>
      </c>
      <c r="S35" s="173"/>
      <c r="T35" s="49">
        <f t="shared" si="12"/>
        <v>0.08</v>
      </c>
      <c r="U35" s="46">
        <f t="shared" si="7"/>
        <v>247.99991535201553</v>
      </c>
      <c r="V35" s="161">
        <f t="shared" si="8"/>
        <v>233.27744000000001</v>
      </c>
      <c r="W35" s="47">
        <f t="shared" si="9"/>
        <v>0.94063515976963874</v>
      </c>
      <c r="X35" s="167"/>
      <c r="Y35" s="48"/>
      <c r="AA35" s="2"/>
      <c r="AB35" s="59"/>
      <c r="AC35" s="76"/>
      <c r="AD35" s="76"/>
      <c r="AE35" s="76"/>
      <c r="AF35" s="76"/>
      <c r="AG35" s="66"/>
      <c r="AH35" s="66"/>
      <c r="AI35" s="66"/>
      <c r="AJ35" s="2"/>
      <c r="AK35" s="2"/>
    </row>
    <row r="36" spans="1:37" ht="16.5" thickTop="1" thickBot="1" x14ac:dyDescent="0.3">
      <c r="A36" s="51"/>
      <c r="B36" s="129">
        <f xml:space="preserve"> B$25*(E$8/2)^2*(ACOS(1-D36/(E$8/2)) - (1-D36/(E$8/2))*SIN(ACOS(1-D36/(E$8/2))))</f>
        <v>0.28643618597501241</v>
      </c>
      <c r="D36" s="49">
        <v>0.09</v>
      </c>
      <c r="E36" s="129">
        <f xml:space="preserve"> E$10*(E$8/2)^2*(ACOS(1-D36/(E$8/2)) - (1-D36/(E$8/2))*SIN(ACOS(1-D36/(E$8/2))))</f>
        <v>0.32462767743834742</v>
      </c>
      <c r="F36" s="134">
        <f>(PI()*E$12*D36^2*(1-(D36/(1.5*E$8))))</f>
        <v>1.1898707812565088E-2</v>
      </c>
      <c r="G36" s="50">
        <f t="shared" si="10"/>
        <v>0.3365263852509125</v>
      </c>
      <c r="H36" s="108">
        <f t="shared" si="0"/>
        <v>336.52638525091248</v>
      </c>
      <c r="I36" s="109">
        <f t="shared" si="1"/>
        <v>296.14321902080297</v>
      </c>
      <c r="J36" s="110">
        <f t="shared" si="2"/>
        <v>0.32368925159999995</v>
      </c>
      <c r="K36" s="96">
        <f t="shared" si="3"/>
        <v>323.68925159999998</v>
      </c>
      <c r="L36" s="97">
        <f t="shared" si="4"/>
        <v>284.84654140800001</v>
      </c>
      <c r="N36" s="167"/>
      <c r="O36" s="49">
        <v>0.09</v>
      </c>
      <c r="P36" s="153">
        <f t="shared" si="11"/>
        <v>0.32656499999999994</v>
      </c>
      <c r="Q36" s="148">
        <f t="shared" si="5"/>
        <v>326.56499999999994</v>
      </c>
      <c r="R36" s="149">
        <f t="shared" si="6"/>
        <v>287.37719999999996</v>
      </c>
      <c r="S36" s="173"/>
      <c r="T36" s="49">
        <f t="shared" si="12"/>
        <v>0.09</v>
      </c>
      <c r="U36" s="46">
        <f t="shared" si="7"/>
        <v>296.14321902080297</v>
      </c>
      <c r="V36" s="161">
        <f t="shared" si="8"/>
        <v>287.37719999999996</v>
      </c>
      <c r="W36" s="47">
        <f t="shared" si="9"/>
        <v>0.97039939307140699</v>
      </c>
      <c r="X36" s="167"/>
      <c r="Y36" s="48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6.5" thickTop="1" thickBot="1" x14ac:dyDescent="0.3">
      <c r="A37" s="51"/>
      <c r="B37" s="129">
        <f xml:space="preserve"> B$25*(E$8/2)^2*(ACOS(1-D37/(E$8/2)) - (1-D37/(E$8/2))*SIN(ACOS(1-D37/(E$8/2))))</f>
        <v>0.33506336861817043</v>
      </c>
      <c r="D37" s="49">
        <v>0.1</v>
      </c>
      <c r="E37" s="129">
        <f xml:space="preserve"> E$10*(E$8/2)^2*(ACOS(1-D37/(E$8/2)) - (1-D37/(E$8/2))*SIN(ACOS(1-D37/(E$8/2))))</f>
        <v>0.37973848443392655</v>
      </c>
      <c r="F37" s="134">
        <f>(PI()*E$12*D37^2*(1-(D37/(1.5*E$8))))</f>
        <v>1.4649428402260462E-2</v>
      </c>
      <c r="G37" s="50">
        <f t="shared" si="10"/>
        <v>0.39438791283618702</v>
      </c>
      <c r="H37" s="108">
        <f t="shared" si="0"/>
        <v>394.38791283618701</v>
      </c>
      <c r="I37" s="109">
        <f t="shared" si="1"/>
        <v>347.06136329584456</v>
      </c>
      <c r="J37" s="110">
        <f t="shared" si="2"/>
        <v>0.39335739999999997</v>
      </c>
      <c r="K37" s="96">
        <f t="shared" si="3"/>
        <v>393.35739999999998</v>
      </c>
      <c r="L37" s="97">
        <f t="shared" si="4"/>
        <v>346.15451200000001</v>
      </c>
      <c r="N37" s="167"/>
      <c r="O37" s="49">
        <v>0.1</v>
      </c>
      <c r="P37" s="153">
        <f t="shared" si="11"/>
        <v>0.38930000000000003</v>
      </c>
      <c r="Q37" s="148">
        <f t="shared" si="5"/>
        <v>389.3</v>
      </c>
      <c r="R37" s="149">
        <f t="shared" si="6"/>
        <v>342.584</v>
      </c>
      <c r="S37" s="173"/>
      <c r="T37" s="49">
        <f t="shared" si="12"/>
        <v>9.9999999999999992E-2</v>
      </c>
      <c r="U37" s="46">
        <f t="shared" si="7"/>
        <v>347.06136329584456</v>
      </c>
      <c r="V37" s="161">
        <f t="shared" si="8"/>
        <v>342.584</v>
      </c>
      <c r="W37" s="47">
        <f t="shared" si="9"/>
        <v>0.98709921711444459</v>
      </c>
      <c r="X37" s="167"/>
      <c r="Y37" s="48"/>
      <c r="AA37" s="2"/>
      <c r="AB37" s="2"/>
      <c r="AD37" s="2"/>
      <c r="AE37" s="2"/>
      <c r="AF37" s="2"/>
      <c r="AG37" s="2"/>
      <c r="AH37" s="2"/>
      <c r="AI37" s="2"/>
      <c r="AJ37" s="2"/>
      <c r="AK37" s="2"/>
    </row>
    <row r="38" spans="1:37" ht="16.5" thickTop="1" thickBot="1" x14ac:dyDescent="0.3">
      <c r="A38" s="51"/>
      <c r="B38" s="129">
        <f xml:space="preserve"> B$25*(E$8/2)^2*(ACOS(1-D38/(E$8/2)) - (1-D38/(E$8/2))*SIN(ACOS(1-D38/(E$8/2))))</f>
        <v>0.38608003694084836</v>
      </c>
      <c r="D38" s="49">
        <v>0.11</v>
      </c>
      <c r="E38" s="129">
        <f xml:space="preserve"> E$10*(E$8/2)^2*(ACOS(1-D38/(E$8/2)) - (1-D38/(E$8/2))*SIN(ACOS(1-D38/(E$8/2))))</f>
        <v>0.43755737519962817</v>
      </c>
      <c r="F38" s="134">
        <f>(PI()*E$12*D38^2*(1-(D38/(1.5*E$8))))</f>
        <v>1.7677003828280486E-2</v>
      </c>
      <c r="G38" s="50">
        <f t="shared" si="10"/>
        <v>0.45523437902790864</v>
      </c>
      <c r="H38" s="108">
        <f t="shared" si="0"/>
        <v>455.23437902790863</v>
      </c>
      <c r="I38" s="109">
        <f t="shared" si="1"/>
        <v>400.60625354455959</v>
      </c>
      <c r="J38" s="110">
        <f t="shared" si="2"/>
        <v>0.46467351239999999</v>
      </c>
      <c r="K38" s="96">
        <f t="shared" si="3"/>
        <v>464.67351239999999</v>
      </c>
      <c r="L38" s="97">
        <f t="shared" si="4"/>
        <v>408.91269091200002</v>
      </c>
      <c r="N38" s="167"/>
      <c r="O38" s="49">
        <v>0.11</v>
      </c>
      <c r="P38" s="153">
        <f t="shared" si="11"/>
        <v>0.45328099999999999</v>
      </c>
      <c r="Q38" s="148">
        <f t="shared" si="5"/>
        <v>453.28100000000001</v>
      </c>
      <c r="R38" s="149">
        <f t="shared" si="6"/>
        <v>398.88728000000003</v>
      </c>
      <c r="S38" s="173"/>
      <c r="T38" s="49">
        <f t="shared" si="12"/>
        <v>0.10999999999999999</v>
      </c>
      <c r="U38" s="46">
        <f t="shared" si="7"/>
        <v>400.60625354455959</v>
      </c>
      <c r="V38" s="161">
        <f t="shared" si="8"/>
        <v>398.88728000000003</v>
      </c>
      <c r="W38" s="47">
        <f t="shared" si="9"/>
        <v>0.995709069617985</v>
      </c>
      <c r="X38" s="167"/>
      <c r="Y38" s="48"/>
      <c r="AA38" s="2"/>
      <c r="AB38" s="2"/>
      <c r="AD38" s="2"/>
      <c r="AE38" s="2"/>
      <c r="AF38" s="2"/>
      <c r="AG38" s="2"/>
      <c r="AH38" s="2"/>
      <c r="AI38" s="2"/>
      <c r="AJ38" s="2"/>
      <c r="AK38" s="2"/>
    </row>
    <row r="39" spans="1:37" ht="16.5" thickTop="1" thickBot="1" x14ac:dyDescent="0.3">
      <c r="A39" s="51"/>
      <c r="B39" s="129">
        <f xml:space="preserve"> B$25*(E$8/2)^2*(ACOS(1-D39/(E$8/2)) - (1-D39/(E$8/2))*SIN(ACOS(1-D39/(E$8/2))))</f>
        <v>0.43935956187603686</v>
      </c>
      <c r="D39" s="49">
        <v>0.12</v>
      </c>
      <c r="E39" s="129">
        <f xml:space="preserve"> E$10*(E$8/2)^2*(ACOS(1-D39/(E$8/2)) - (1-D39/(E$8/2))*SIN(ACOS(1-D39/(E$8/2))))</f>
        <v>0.49794083679284179</v>
      </c>
      <c r="F39" s="134">
        <f>(PI()*E$12*D39^2*(1-(D39/(1.5*E$8))))</f>
        <v>2.0979014030867091E-2</v>
      </c>
      <c r="G39" s="50">
        <f t="shared" si="10"/>
        <v>0.51891985082370884</v>
      </c>
      <c r="H39" s="108">
        <f t="shared" si="0"/>
        <v>518.91985082370888</v>
      </c>
      <c r="I39" s="109">
        <f t="shared" si="1"/>
        <v>456.64946872486382</v>
      </c>
      <c r="J39" s="110">
        <f t="shared" si="2"/>
        <v>0.53762325119999999</v>
      </c>
      <c r="K39" s="96">
        <f t="shared" si="3"/>
        <v>537.62325120000003</v>
      </c>
      <c r="L39" s="97">
        <f t="shared" si="4"/>
        <v>473.10846105600001</v>
      </c>
      <c r="N39" s="167"/>
      <c r="O39" s="49">
        <v>0.12</v>
      </c>
      <c r="P39" s="153">
        <f t="shared" si="11"/>
        <v>0.51849600000000007</v>
      </c>
      <c r="Q39" s="148">
        <f t="shared" si="5"/>
        <v>518.49600000000009</v>
      </c>
      <c r="R39" s="149">
        <f t="shared" si="6"/>
        <v>456.27648000000011</v>
      </c>
      <c r="S39" s="173"/>
      <c r="T39" s="49">
        <f t="shared" si="12"/>
        <v>0.11999999999999998</v>
      </c>
      <c r="U39" s="46">
        <f t="shared" si="7"/>
        <v>456.64946872486382</v>
      </c>
      <c r="V39" s="161">
        <f t="shared" si="8"/>
        <v>456.27648000000011</v>
      </c>
      <c r="W39" s="47">
        <f t="shared" si="9"/>
        <v>0.99918320560865814</v>
      </c>
      <c r="X39" s="167"/>
      <c r="Y39" s="48"/>
      <c r="AA39" s="2"/>
      <c r="AB39" s="12"/>
      <c r="AC39" s="73"/>
      <c r="AD39" s="73"/>
      <c r="AE39" s="2"/>
      <c r="AF39" s="2"/>
      <c r="AG39" s="2"/>
      <c r="AH39" s="2"/>
      <c r="AI39" s="2"/>
      <c r="AJ39" s="2"/>
      <c r="AK39" s="2"/>
    </row>
    <row r="40" spans="1:37" ht="16.5" thickTop="1" thickBot="1" x14ac:dyDescent="0.3">
      <c r="A40" s="51"/>
      <c r="B40" s="129">
        <f xml:space="preserve"> B$25*(E$8/2)^2*(ACOS(1-D40/(E$8/2)) - (1-D40/(E$8/2))*SIN(ACOS(1-D40/(E$8/2))))</f>
        <v>0.49479084499245712</v>
      </c>
      <c r="D40" s="49">
        <v>0.13</v>
      </c>
      <c r="E40" s="129">
        <f xml:space="preserve"> E$10*(E$8/2)^2*(ACOS(1-D40/(E$8/2)) - (1-D40/(E$8/2))*SIN(ACOS(1-D40/(E$8/2))))</f>
        <v>0.56076295765811812</v>
      </c>
      <c r="F40" s="134">
        <f>(PI()*E$12*D40^2*(1-(D40/(1.5*E$8))))</f>
        <v>2.4553038950262195E-2</v>
      </c>
      <c r="G40" s="50">
        <f t="shared" si="10"/>
        <v>0.5853159966083803</v>
      </c>
      <c r="H40" s="108">
        <f t="shared" si="0"/>
        <v>585.31599660838026</v>
      </c>
      <c r="I40" s="109">
        <f t="shared" si="1"/>
        <v>515.07807701537467</v>
      </c>
      <c r="J40" s="110">
        <f t="shared" si="2"/>
        <v>0.61219227880000004</v>
      </c>
      <c r="K40" s="96">
        <f t="shared" si="3"/>
        <v>612.19227880000005</v>
      </c>
      <c r="L40" s="97">
        <f t="shared" si="4"/>
        <v>538.72920534400009</v>
      </c>
      <c r="N40" s="167"/>
      <c r="O40" s="49">
        <v>0.13</v>
      </c>
      <c r="P40" s="153">
        <f t="shared" si="11"/>
        <v>0.58493300000000015</v>
      </c>
      <c r="Q40" s="148">
        <f t="shared" si="5"/>
        <v>584.93300000000011</v>
      </c>
      <c r="R40" s="149">
        <f t="shared" si="6"/>
        <v>514.74104000000011</v>
      </c>
      <c r="S40" s="173"/>
      <c r="T40" s="49">
        <f t="shared" si="12"/>
        <v>0.12999999999999998</v>
      </c>
      <c r="U40" s="46">
        <f t="shared" si="7"/>
        <v>515.07807701537467</v>
      </c>
      <c r="V40" s="161">
        <f t="shared" si="8"/>
        <v>514.74104000000011</v>
      </c>
      <c r="W40" s="47">
        <f t="shared" si="9"/>
        <v>0.99934565839546596</v>
      </c>
      <c r="X40" s="167"/>
      <c r="Y40" s="48"/>
      <c r="AA40" s="2"/>
      <c r="AB40" s="74"/>
      <c r="AC40" s="73"/>
      <c r="AD40" s="73"/>
      <c r="AE40" s="2"/>
      <c r="AF40" s="2"/>
      <c r="AG40" s="2"/>
      <c r="AH40" s="2"/>
      <c r="AI40" s="2"/>
      <c r="AJ40" s="2"/>
      <c r="AK40" s="2"/>
    </row>
    <row r="41" spans="1:37" ht="16.5" thickTop="1" thickBot="1" x14ac:dyDescent="0.3">
      <c r="A41" s="51"/>
      <c r="B41" s="129">
        <f xml:space="preserve"> B$25*(E$8/2)^2*(ACOS(1-D41/(E$8/2)) - (1-D41/(E$8/2))*SIN(ACOS(1-D41/(E$8/2))))</f>
        <v>0.55227527898237139</v>
      </c>
      <c r="D41" s="49">
        <v>0.14000000000000001</v>
      </c>
      <c r="E41" s="129">
        <f xml:space="preserve"> E$10*(E$8/2)^2*(ACOS(1-D41/(E$8/2)) - (1-D41/(E$8/2))*SIN(ACOS(1-D41/(E$8/2))))</f>
        <v>0.62591198284668759</v>
      </c>
      <c r="F41" s="134">
        <f>(PI()*E$12*D41^2*(1-(D41/(1.5*E$8))))</f>
        <v>2.8396658526707703E-2</v>
      </c>
      <c r="G41" s="50">
        <f t="shared" si="10"/>
        <v>0.65430864137339528</v>
      </c>
      <c r="H41" s="108">
        <f t="shared" si="0"/>
        <v>654.30864137339529</v>
      </c>
      <c r="I41" s="109">
        <f t="shared" si="1"/>
        <v>575.79160440858789</v>
      </c>
      <c r="J41" s="110">
        <f t="shared" si="2"/>
        <v>0.68836625760000003</v>
      </c>
      <c r="K41" s="96">
        <f t="shared" si="3"/>
        <v>688.36625760000004</v>
      </c>
      <c r="L41" s="97">
        <f t="shared" si="4"/>
        <v>605.76230668800008</v>
      </c>
      <c r="N41" s="167"/>
      <c r="O41" s="49">
        <v>0.14000000000000001</v>
      </c>
      <c r="P41" s="153">
        <f t="shared" si="11"/>
        <v>0.65258000000000016</v>
      </c>
      <c r="Q41" s="148">
        <f t="shared" si="5"/>
        <v>652.58000000000015</v>
      </c>
      <c r="R41" s="149">
        <f t="shared" si="6"/>
        <v>574.27040000000011</v>
      </c>
      <c r="S41" s="173"/>
      <c r="T41" s="49">
        <f t="shared" si="12"/>
        <v>0.13999999999999999</v>
      </c>
      <c r="U41" s="46">
        <f t="shared" si="7"/>
        <v>575.79160440858789</v>
      </c>
      <c r="V41" s="161">
        <f t="shared" si="8"/>
        <v>574.27040000000011</v>
      </c>
      <c r="W41" s="47">
        <f t="shared" si="9"/>
        <v>0.99735806427717844</v>
      </c>
      <c r="X41" s="167"/>
      <c r="Y41" s="48"/>
      <c r="AA41" s="2"/>
      <c r="AB41" s="2"/>
      <c r="AC41" s="2"/>
      <c r="AD41" s="2"/>
      <c r="AE41" s="2"/>
      <c r="AF41" s="2"/>
      <c r="AG41" s="2"/>
      <c r="AH41" s="58"/>
      <c r="AI41" s="58"/>
      <c r="AJ41" s="2"/>
      <c r="AK41" s="2"/>
    </row>
    <row r="42" spans="1:37" ht="16.5" thickTop="1" thickBot="1" x14ac:dyDescent="0.3">
      <c r="A42" s="51"/>
      <c r="B42" s="129">
        <f xml:space="preserve"> B$25*(E$8/2)^2*(ACOS(1-D42/(E$8/2)) - (1-D42/(E$8/2))*SIN(ACOS(1-D42/(E$8/2))))</f>
        <v>0.61172448368403065</v>
      </c>
      <c r="D42" s="49">
        <v>0.15</v>
      </c>
      <c r="E42" s="129">
        <f xml:space="preserve"> E$10*(E$8/2)^2*(ACOS(1-D42/(E$8/2)) - (1-D42/(E$8/2))*SIN(ACOS(1-D42/(E$8/2))))</f>
        <v>0.69328774817523475</v>
      </c>
      <c r="F42" s="134">
        <f>(PI()*E$12*D42^2*(1-(D42/(1.5*E$8))))</f>
        <v>3.2507452700445527E-2</v>
      </c>
      <c r="G42" s="50">
        <f t="shared" si="10"/>
        <v>0.72579520087568028</v>
      </c>
      <c r="H42" s="108">
        <f t="shared" si="0"/>
        <v>725.79520087568028</v>
      </c>
      <c r="I42" s="109">
        <f t="shared" si="1"/>
        <v>638.69977677059865</v>
      </c>
      <c r="J42" s="110">
        <f t="shared" si="2"/>
        <v>0.76613084999999981</v>
      </c>
      <c r="K42" s="96">
        <f t="shared" si="3"/>
        <v>766.13084999999978</v>
      </c>
      <c r="L42" s="97">
        <f t="shared" si="4"/>
        <v>674.19514799999979</v>
      </c>
      <c r="N42" s="167"/>
      <c r="O42" s="49">
        <v>0.15</v>
      </c>
      <c r="P42" s="153">
        <f t="shared" si="11"/>
        <v>0.72142499999999998</v>
      </c>
      <c r="Q42" s="148">
        <f t="shared" si="5"/>
        <v>721.42499999999995</v>
      </c>
      <c r="R42" s="149">
        <f t="shared" si="6"/>
        <v>634.85399999999993</v>
      </c>
      <c r="S42" s="173"/>
      <c r="T42" s="49">
        <f t="shared" si="12"/>
        <v>0.15</v>
      </c>
      <c r="U42" s="46">
        <f t="shared" si="7"/>
        <v>638.69977677059865</v>
      </c>
      <c r="V42" s="161">
        <f t="shared" si="8"/>
        <v>634.85399999999993</v>
      </c>
      <c r="W42" s="47">
        <f t="shared" si="9"/>
        <v>0.99397874101343231</v>
      </c>
      <c r="X42" s="167"/>
      <c r="Y42" s="48"/>
      <c r="AA42" s="2"/>
      <c r="AB42" s="74"/>
      <c r="AC42" s="74"/>
      <c r="AD42" s="74"/>
      <c r="AE42" s="74"/>
      <c r="AF42" s="74"/>
      <c r="AG42" s="74"/>
      <c r="AH42" s="58"/>
      <c r="AI42" s="58"/>
      <c r="AJ42" s="2"/>
      <c r="AK42" s="2"/>
    </row>
    <row r="43" spans="1:37" ht="16.5" thickTop="1" thickBot="1" x14ac:dyDescent="0.3">
      <c r="A43" s="51"/>
      <c r="B43" s="129">
        <f xml:space="preserve"> B$25*(E$8/2)^2*(ACOS(1-D43/(E$8/2)) - (1-D43/(E$8/2))*SIN(ACOS(1-D43/(E$8/2))))</f>
        <v>0.67305857997989615</v>
      </c>
      <c r="D43" s="49">
        <v>0.16</v>
      </c>
      <c r="E43" s="129">
        <f xml:space="preserve"> E$10*(E$8/2)^2*(ACOS(1-D43/(E$8/2)) - (1-D43/(E$8/2))*SIN(ACOS(1-D43/(E$8/2))))</f>
        <v>0.76279972397721574</v>
      </c>
      <c r="F43" s="134">
        <f>(PI()*E$12*D43^2*(1-(D43/(1.5*E$8))))</f>
        <v>3.688300141171761E-2</v>
      </c>
      <c r="G43" s="50">
        <f t="shared" si="10"/>
        <v>0.79968272538893337</v>
      </c>
      <c r="H43" s="108">
        <f t="shared" si="0"/>
        <v>799.68272538893336</v>
      </c>
      <c r="I43" s="109">
        <f t="shared" si="1"/>
        <v>703.72079834226133</v>
      </c>
      <c r="J43" s="110">
        <f t="shared" si="2"/>
        <v>0.84547171839999991</v>
      </c>
      <c r="K43" s="96">
        <f t="shared" si="3"/>
        <v>845.47171839999987</v>
      </c>
      <c r="L43" s="97">
        <f t="shared" si="4"/>
        <v>744.01511219199995</v>
      </c>
      <c r="N43" s="167"/>
      <c r="O43" s="49">
        <v>0.16</v>
      </c>
      <c r="P43" s="153">
        <f t="shared" si="11"/>
        <v>0.79145600000000016</v>
      </c>
      <c r="Q43" s="148">
        <f t="shared" si="5"/>
        <v>791.45600000000013</v>
      </c>
      <c r="R43" s="149">
        <f t="shared" si="6"/>
        <v>696.48128000000008</v>
      </c>
      <c r="S43" s="173"/>
      <c r="T43" s="49">
        <f t="shared" si="12"/>
        <v>0.16</v>
      </c>
      <c r="U43" s="46">
        <f t="shared" si="7"/>
        <v>703.72079834226133</v>
      </c>
      <c r="V43" s="161">
        <f t="shared" si="8"/>
        <v>696.48128000000008</v>
      </c>
      <c r="W43" s="47">
        <f t="shared" si="9"/>
        <v>0.98971251331591281</v>
      </c>
      <c r="X43" s="167"/>
      <c r="Y43" s="48"/>
      <c r="AA43" s="2"/>
      <c r="AB43" s="171"/>
      <c r="AC43" s="61"/>
      <c r="AD43" s="61"/>
      <c r="AE43" s="61"/>
      <c r="AF43" s="61"/>
      <c r="AG43" s="61"/>
      <c r="AH43" s="61"/>
      <c r="AI43" s="61"/>
      <c r="AJ43" s="2"/>
      <c r="AK43" s="2"/>
    </row>
    <row r="44" spans="1:37" ht="16.5" thickTop="1" thickBot="1" x14ac:dyDescent="0.3">
      <c r="A44" s="51"/>
      <c r="B44" s="129">
        <f xml:space="preserve"> B$25*(E$8/2)^2*(ACOS(1-D44/(E$8/2)) - (1-D44/(E$8/2))*SIN(ACOS(1-D44/(E$8/2))))</f>
        <v>0.7362048473672167</v>
      </c>
      <c r="D44" s="49">
        <v>0.17</v>
      </c>
      <c r="E44" s="129">
        <f xml:space="preserve"> E$10*(E$8/2)^2*(ACOS(1-D44/(E$8/2)) - (1-D44/(E$8/2))*SIN(ACOS(1-D44/(E$8/2))))</f>
        <v>0.83436549368284563</v>
      </c>
      <c r="F44" s="134">
        <f>(PI()*E$12*D44^2*(1-(D44/(1.5*E$8))))</f>
        <v>4.1520884600765862E-2</v>
      </c>
      <c r="G44" s="50">
        <f t="shared" si="10"/>
        <v>0.87588637828361149</v>
      </c>
      <c r="H44" s="108">
        <f t="shared" si="0"/>
        <v>875.88637828361152</v>
      </c>
      <c r="I44" s="109">
        <f t="shared" si="1"/>
        <v>770.78001288957819</v>
      </c>
      <c r="J44" s="110">
        <f t="shared" si="2"/>
        <v>0.92637452520000008</v>
      </c>
      <c r="K44" s="96">
        <f t="shared" si="3"/>
        <v>926.37452520000011</v>
      </c>
      <c r="L44" s="97">
        <f t="shared" si="4"/>
        <v>815.20958217600014</v>
      </c>
      <c r="N44" s="167"/>
      <c r="O44" s="49">
        <v>0.17</v>
      </c>
      <c r="P44" s="153">
        <f t="shared" si="11"/>
        <v>0.86266100000000012</v>
      </c>
      <c r="Q44" s="148">
        <f t="shared" si="5"/>
        <v>862.66100000000017</v>
      </c>
      <c r="R44" s="149">
        <f t="shared" si="6"/>
        <v>759.14168000000018</v>
      </c>
      <c r="S44" s="173"/>
      <c r="T44" s="49">
        <f t="shared" si="12"/>
        <v>0.17</v>
      </c>
      <c r="U44" s="46">
        <f t="shared" si="7"/>
        <v>770.78001288957819</v>
      </c>
      <c r="V44" s="161">
        <f t="shared" si="8"/>
        <v>759.14168000000018</v>
      </c>
      <c r="W44" s="47">
        <f t="shared" si="9"/>
        <v>0.9849005777330071</v>
      </c>
      <c r="X44" s="167"/>
      <c r="Y44" s="48"/>
      <c r="AA44" s="2"/>
      <c r="AB44" s="171"/>
      <c r="AC44" s="61"/>
      <c r="AD44" s="61"/>
      <c r="AE44" s="61"/>
      <c r="AF44" s="61"/>
      <c r="AG44" s="61"/>
      <c r="AH44" s="61"/>
      <c r="AI44" s="61"/>
      <c r="AJ44" s="2"/>
      <c r="AK44" s="2"/>
    </row>
    <row r="45" spans="1:37" ht="16.5" thickTop="1" thickBot="1" x14ac:dyDescent="0.3">
      <c r="A45" s="51"/>
      <c r="B45" s="129">
        <f xml:space="preserve"> B$25*(E$8/2)^2*(ACOS(1-D45/(E$8/2)) - (1-D45/(E$8/2))*SIN(ACOS(1-D45/(E$8/2))))</f>
        <v>0.80109666186337314</v>
      </c>
      <c r="D45" s="49">
        <v>0.18</v>
      </c>
      <c r="E45" s="129">
        <f xml:space="preserve"> E$10*(E$8/2)^2*(ACOS(1-D45/(E$8/2)) - (1-D45/(E$8/2))*SIN(ACOS(1-D45/(E$8/2))))</f>
        <v>0.90790955011182295</v>
      </c>
      <c r="F45" s="134">
        <f>(PI()*E$12*D45^2*(1-(D45/(1.5*E$8))))</f>
        <v>4.6418682207832171E-2</v>
      </c>
      <c r="G45" s="50">
        <f t="shared" si="10"/>
        <v>0.95432823231965513</v>
      </c>
      <c r="H45" s="108">
        <f t="shared" si="0"/>
        <v>954.32823231965517</v>
      </c>
      <c r="I45" s="109">
        <f t="shared" si="1"/>
        <v>839.80884444129651</v>
      </c>
      <c r="J45" s="110">
        <f t="shared" si="2"/>
        <v>1.0088249328000001</v>
      </c>
      <c r="K45" s="96">
        <f t="shared" si="3"/>
        <v>1008.8249328000001</v>
      </c>
      <c r="L45" s="97">
        <f t="shared" si="4"/>
        <v>887.76594086400007</v>
      </c>
      <c r="N45" s="167"/>
      <c r="O45" s="49">
        <v>0.18</v>
      </c>
      <c r="P45" s="153">
        <f t="shared" si="11"/>
        <v>0.93502799999999997</v>
      </c>
      <c r="Q45" s="148">
        <f t="shared" si="5"/>
        <v>935.02800000000002</v>
      </c>
      <c r="R45" s="149">
        <f t="shared" si="6"/>
        <v>822.82464000000004</v>
      </c>
      <c r="S45" s="173"/>
      <c r="T45" s="49">
        <f t="shared" si="12"/>
        <v>0.18000000000000002</v>
      </c>
      <c r="U45" s="46">
        <f t="shared" si="7"/>
        <v>839.80884444129651</v>
      </c>
      <c r="V45" s="161">
        <f t="shared" si="8"/>
        <v>822.82464000000004</v>
      </c>
      <c r="W45" s="47">
        <f t="shared" si="9"/>
        <v>0.97977610672510163</v>
      </c>
      <c r="X45" s="167"/>
      <c r="Y45" s="48"/>
      <c r="AA45" s="2"/>
      <c r="AB45" s="59"/>
      <c r="AC45" s="171"/>
      <c r="AD45" s="171"/>
      <c r="AE45" s="171"/>
      <c r="AF45" s="171"/>
      <c r="AG45" s="62"/>
      <c r="AH45" s="62"/>
      <c r="AI45" s="62"/>
      <c r="AJ45" s="2"/>
      <c r="AK45" s="2"/>
    </row>
    <row r="46" spans="1:37" ht="16.5" thickTop="1" thickBot="1" x14ac:dyDescent="0.3">
      <c r="A46" s="51"/>
      <c r="B46" s="129">
        <f xml:space="preserve"> B$25*(E$8/2)^2*(ACOS(1-D46/(E$8/2)) - (1-D46/(E$8/2))*SIN(ACOS(1-D46/(E$8/2))))</f>
        <v>0.86767264304817993</v>
      </c>
      <c r="D46" s="49">
        <v>0.19</v>
      </c>
      <c r="E46" s="129">
        <f xml:space="preserve"> E$10*(E$8/2)^2*(ACOS(1-D46/(E$8/2)) - (1-D46/(E$8/2))*SIN(ACOS(1-D46/(E$8/2))))</f>
        <v>0.98336232878793728</v>
      </c>
      <c r="F46" s="134">
        <f>(PI()*E$12*D46^2*(1-(D46/(1.5*E$8))))</f>
        <v>5.1573974173158489E-2</v>
      </c>
      <c r="G46" s="50">
        <f t="shared" si="10"/>
        <v>1.0349363029610958</v>
      </c>
      <c r="H46" s="108">
        <f t="shared" si="0"/>
        <v>1034.9363029610959</v>
      </c>
      <c r="I46" s="109">
        <f t="shared" si="1"/>
        <v>910.74394660576434</v>
      </c>
      <c r="J46" s="110">
        <f t="shared" si="2"/>
        <v>1.0928086036</v>
      </c>
      <c r="K46" s="96">
        <f t="shared" si="3"/>
        <v>1092.8086036</v>
      </c>
      <c r="L46" s="97">
        <f t="shared" si="4"/>
        <v>961.67157116800001</v>
      </c>
      <c r="N46" s="167"/>
      <c r="O46" s="49">
        <v>0.19</v>
      </c>
      <c r="P46" s="153">
        <f t="shared" si="11"/>
        <v>1.0085450000000002</v>
      </c>
      <c r="Q46" s="148">
        <f t="shared" si="5"/>
        <v>1008.5450000000003</v>
      </c>
      <c r="R46" s="149">
        <f t="shared" si="6"/>
        <v>887.51960000000031</v>
      </c>
      <c r="S46" s="173"/>
      <c r="T46" s="49">
        <f t="shared" si="12"/>
        <v>0.19000000000000003</v>
      </c>
      <c r="U46" s="46">
        <f t="shared" si="7"/>
        <v>910.74394660576434</v>
      </c>
      <c r="V46" s="161">
        <f t="shared" si="8"/>
        <v>887.51960000000031</v>
      </c>
      <c r="W46" s="47">
        <f t="shared" si="9"/>
        <v>0.97449958718658691</v>
      </c>
      <c r="X46" s="167"/>
      <c r="Y46" s="48"/>
      <c r="AA46" s="2"/>
      <c r="AB46" s="59"/>
      <c r="AC46" s="76"/>
      <c r="AD46" s="76"/>
      <c r="AE46" s="76"/>
      <c r="AF46" s="76"/>
      <c r="AG46" s="66"/>
      <c r="AH46" s="66"/>
      <c r="AI46" s="66"/>
      <c r="AJ46" s="2"/>
      <c r="AK46" s="2"/>
    </row>
    <row r="47" spans="1:37" ht="16.5" thickTop="1" thickBot="1" x14ac:dyDescent="0.3">
      <c r="A47" s="51"/>
      <c r="B47" s="129">
        <f xml:space="preserve"> B$25*(E$8/2)^2*(ACOS(1-D47/(E$8/2)) - (1-D47/(E$8/2))*SIN(ACOS(1-D47/(E$8/2))))</f>
        <v>0.93587595999322393</v>
      </c>
      <c r="D47" s="49">
        <v>0.2</v>
      </c>
      <c r="E47" s="129">
        <f xml:space="preserve"> E$10*(E$8/2)^2*(ACOS(1-D47/(E$8/2)) - (1-D47/(E$8/2))*SIN(ACOS(1-D47/(E$8/2))))</f>
        <v>1.0606594213256539</v>
      </c>
      <c r="F47" s="134">
        <f>(PI()*E$12*D47^2*(1-(D47/(1.5*E$8))))</f>
        <v>5.6984340436986733E-2</v>
      </c>
      <c r="G47" s="50">
        <f t="shared" si="10"/>
        <v>1.1176437617626407</v>
      </c>
      <c r="H47" s="108">
        <f t="shared" si="0"/>
        <v>1117.6437617626407</v>
      </c>
      <c r="I47" s="109">
        <f t="shared" si="1"/>
        <v>983.52651035112376</v>
      </c>
      <c r="J47" s="110">
        <f t="shared" si="2"/>
        <v>1.1783112</v>
      </c>
      <c r="K47" s="96">
        <f t="shared" si="3"/>
        <v>1178.3112000000001</v>
      </c>
      <c r="L47" s="97">
        <f t="shared" si="4"/>
        <v>1036.9138560000001</v>
      </c>
      <c r="N47" s="167"/>
      <c r="O47" s="49">
        <v>0.2</v>
      </c>
      <c r="P47" s="153">
        <f t="shared" si="11"/>
        <v>1.0832000000000002</v>
      </c>
      <c r="Q47" s="148">
        <f t="shared" si="5"/>
        <v>1083.2000000000003</v>
      </c>
      <c r="R47" s="149">
        <f t="shared" si="6"/>
        <v>953.21600000000024</v>
      </c>
      <c r="S47" s="173"/>
      <c r="T47" s="49">
        <f t="shared" si="12"/>
        <v>0.20000000000000004</v>
      </c>
      <c r="U47" s="46">
        <f t="shared" si="7"/>
        <v>983.52651035112376</v>
      </c>
      <c r="V47" s="161">
        <f t="shared" si="8"/>
        <v>953.21600000000024</v>
      </c>
      <c r="W47" s="47">
        <f t="shared" si="9"/>
        <v>0.96918180645654128</v>
      </c>
      <c r="X47" s="52"/>
      <c r="Y47" s="48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6.5" thickTop="1" thickBot="1" x14ac:dyDescent="0.3">
      <c r="A48" s="51"/>
      <c r="B48" s="129">
        <f xml:space="preserve"> B$25*(E$8/2)^2*(ACOS(1-D48/(E$8/2)) - (1-D48/(E$8/2))*SIN(ACOS(1-D48/(E$8/2))))</f>
        <v>1.0056537598557138</v>
      </c>
      <c r="D48" s="49">
        <v>0.21</v>
      </c>
      <c r="E48" s="129">
        <f xml:space="preserve"> E$10*(E$8/2)^2*(ACOS(1-D48/(E$8/2)) - (1-D48/(E$8/2))*SIN(ACOS(1-D48/(E$8/2))))</f>
        <v>1.1397409278364756</v>
      </c>
      <c r="F48" s="134">
        <f>(PI()*E$12*D48^2*(1-(D48/(1.5*E$8))))</f>
        <v>6.2647360939558777E-2</v>
      </c>
      <c r="G48" s="50">
        <f t="shared" si="10"/>
        <v>1.2023882887760344</v>
      </c>
      <c r="H48" s="108">
        <f t="shared" si="0"/>
        <v>1202.3882887760344</v>
      </c>
      <c r="I48" s="109">
        <f t="shared" si="1"/>
        <v>1058.1016941229102</v>
      </c>
      <c r="J48" s="110">
        <f t="shared" si="2"/>
        <v>1.2653183844</v>
      </c>
      <c r="K48" s="96">
        <f t="shared" si="3"/>
        <v>1265.3183844</v>
      </c>
      <c r="L48" s="97">
        <f t="shared" si="4"/>
        <v>1113.4801782720001</v>
      </c>
      <c r="N48" s="167"/>
      <c r="O48" s="49">
        <v>0.21</v>
      </c>
      <c r="P48" s="153">
        <f t="shared" si="11"/>
        <v>1.158981</v>
      </c>
      <c r="Q48" s="148">
        <f t="shared" si="5"/>
        <v>1158.981</v>
      </c>
      <c r="R48" s="149">
        <f t="shared" si="6"/>
        <v>1019.90328</v>
      </c>
      <c r="S48" s="173"/>
      <c r="T48" s="49">
        <f t="shared" si="12"/>
        <v>0.21000000000000005</v>
      </c>
      <c r="U48" s="46">
        <f t="shared" si="7"/>
        <v>1058.1016941229102</v>
      </c>
      <c r="V48" s="161">
        <f t="shared" si="8"/>
        <v>1019.90328</v>
      </c>
      <c r="W48" s="47">
        <f t="shared" si="9"/>
        <v>0.96389910881432439</v>
      </c>
      <c r="X48" s="167"/>
      <c r="Y48" s="48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6.5" thickTop="1" thickBot="1" x14ac:dyDescent="0.3">
      <c r="A49" s="51"/>
      <c r="B49" s="129">
        <f xml:space="preserve"> B$25*(E$8/2)^2*(ACOS(1-D49/(E$8/2)) - (1-D49/(E$8/2))*SIN(ACOS(1-D49/(E$8/2))))</f>
        <v>1.0769566925334566</v>
      </c>
      <c r="D49" s="49">
        <v>0.22</v>
      </c>
      <c r="E49" s="129">
        <f xml:space="preserve"> E$10*(E$8/2)^2*(ACOS(1-D49/(E$8/2)) - (1-D49/(E$8/2))*SIN(ACOS(1-D49/(E$8/2))))</f>
        <v>1.2205509182045844</v>
      </c>
      <c r="F49" s="134">
        <f>(PI()*E$12*D49^2*(1-(D49/(1.5*E$8))))</f>
        <v>6.856061562111658E-2</v>
      </c>
      <c r="G49" s="50">
        <f t="shared" si="10"/>
        <v>1.2891115338257009</v>
      </c>
      <c r="H49" s="108">
        <f t="shared" si="0"/>
        <v>1289.1115338257009</v>
      </c>
      <c r="I49" s="109">
        <f t="shared" si="1"/>
        <v>1134.4181497666168</v>
      </c>
      <c r="J49" s="110">
        <f t="shared" si="2"/>
        <v>1.3538158191999998</v>
      </c>
      <c r="K49" s="96">
        <f t="shared" si="3"/>
        <v>1353.8158191999999</v>
      </c>
      <c r="L49" s="97">
        <f t="shared" si="4"/>
        <v>1191.3579208959998</v>
      </c>
      <c r="N49" s="167"/>
      <c r="O49" s="49">
        <v>0.22</v>
      </c>
      <c r="P49" s="153">
        <f t="shared" si="11"/>
        <v>1.235876</v>
      </c>
      <c r="Q49" s="148">
        <f t="shared" si="5"/>
        <v>1235.876</v>
      </c>
      <c r="R49" s="149">
        <f t="shared" si="6"/>
        <v>1087.57088</v>
      </c>
      <c r="S49" s="173"/>
      <c r="T49" s="49">
        <f t="shared" si="12"/>
        <v>0.22000000000000006</v>
      </c>
      <c r="U49" s="46">
        <f t="shared" si="7"/>
        <v>1134.4181497666168</v>
      </c>
      <c r="V49" s="161">
        <f t="shared" si="8"/>
        <v>1087.57088</v>
      </c>
      <c r="W49" s="47">
        <f t="shared" si="9"/>
        <v>0.95870370217872958</v>
      </c>
      <c r="X49" s="167"/>
      <c r="Y49" s="48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6.5" thickTop="1" thickBot="1" x14ac:dyDescent="0.3">
      <c r="A50" s="51"/>
      <c r="B50" s="129">
        <f xml:space="preserve"> B$25*(E$8/2)^2*(ACOS(1-D50/(E$8/2)) - (1-D50/(E$8/2))*SIN(ACOS(1-D50/(E$8/2))))</f>
        <v>1.1497385115143153</v>
      </c>
      <c r="D50" s="49">
        <v>0.23</v>
      </c>
      <c r="E50" s="129">
        <f xml:space="preserve"> E$10*(E$8/2)^2*(ACOS(1-D50/(E$8/2)) - (1-D50/(E$8/2))*SIN(ACOS(1-D50/(E$8/2))))</f>
        <v>1.303036979716224</v>
      </c>
      <c r="F50" s="134">
        <f>(PI()*E$12*D50^2*(1-(D50/(1.5*E$8))))</f>
        <v>7.4721684421902079E-2</v>
      </c>
      <c r="G50" s="50">
        <f t="shared" si="10"/>
        <v>1.3777586641381261</v>
      </c>
      <c r="H50" s="108">
        <f t="shared" si="0"/>
        <v>1377.7586641381261</v>
      </c>
      <c r="I50" s="109">
        <f t="shared" si="1"/>
        <v>1212.427624441551</v>
      </c>
      <c r="J50" s="110">
        <f t="shared" si="2"/>
        <v>1.4437891668000002</v>
      </c>
      <c r="K50" s="96">
        <f t="shared" si="3"/>
        <v>1443.7891668000002</v>
      </c>
      <c r="L50" s="97">
        <f t="shared" si="4"/>
        <v>1270.5344667840002</v>
      </c>
      <c r="N50" s="167"/>
      <c r="O50" s="49">
        <v>0.23</v>
      </c>
      <c r="P50" s="153">
        <f t="shared" si="11"/>
        <v>1.3138730000000001</v>
      </c>
      <c r="Q50" s="148">
        <f t="shared" si="5"/>
        <v>1313.873</v>
      </c>
      <c r="R50" s="149">
        <f t="shared" si="6"/>
        <v>1156.2082400000002</v>
      </c>
      <c r="S50" s="173"/>
      <c r="T50" s="49">
        <f t="shared" si="12"/>
        <v>0.23000000000000007</v>
      </c>
      <c r="U50" s="46">
        <f t="shared" si="7"/>
        <v>1212.427624441551</v>
      </c>
      <c r="V50" s="161">
        <f t="shared" si="8"/>
        <v>1156.2082400000002</v>
      </c>
      <c r="W50" s="47">
        <f t="shared" si="9"/>
        <v>0.95363072953121997</v>
      </c>
      <c r="X50" s="167"/>
      <c r="Y50" s="48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6.5" thickTop="1" thickBot="1" x14ac:dyDescent="0.3">
      <c r="A51" s="51"/>
      <c r="B51" s="129">
        <f xml:space="preserve"> B$25*(E$8/2)^2*(ACOS(1-D51/(E$8/2)) - (1-D51/(E$8/2))*SIN(ACOS(1-D51/(E$8/2))))</f>
        <v>1.2239557358611164</v>
      </c>
      <c r="D51" s="49">
        <v>0.24</v>
      </c>
      <c r="E51" s="129">
        <f xml:space="preserve"> E$10*(E$8/2)^2*(ACOS(1-D51/(E$8/2)) - (1-D51/(E$8/2))*SIN(ACOS(1-D51/(E$8/2))))</f>
        <v>1.3871498339759321</v>
      </c>
      <c r="F51" s="134">
        <f>(PI()*E$12*D51^2*(1-(D51/(1.5*E$8))))</f>
        <v>8.1128147282157129E-2</v>
      </c>
      <c r="G51" s="50">
        <f t="shared" si="10"/>
        <v>1.4682779812580893</v>
      </c>
      <c r="H51" s="108">
        <f t="shared" si="0"/>
        <v>1468.2779812580893</v>
      </c>
      <c r="I51" s="109">
        <f t="shared" si="1"/>
        <v>1292.0846235071185</v>
      </c>
      <c r="J51" s="110">
        <f t="shared" si="2"/>
        <v>1.5352240895999998</v>
      </c>
      <c r="K51" s="96">
        <f t="shared" si="3"/>
        <v>1535.2240895999998</v>
      </c>
      <c r="L51" s="97">
        <f t="shared" si="4"/>
        <v>1350.9971988479999</v>
      </c>
      <c r="N51" s="167"/>
      <c r="O51" s="49">
        <v>0.24</v>
      </c>
      <c r="P51" s="153">
        <f t="shared" si="11"/>
        <v>1.3929600000000002</v>
      </c>
      <c r="Q51" s="148">
        <f t="shared" si="5"/>
        <v>1392.9600000000003</v>
      </c>
      <c r="R51" s="149">
        <f t="shared" si="6"/>
        <v>1225.8048000000003</v>
      </c>
      <c r="S51" s="173"/>
      <c r="T51" s="49">
        <f t="shared" si="12"/>
        <v>0.24000000000000007</v>
      </c>
      <c r="U51" s="46">
        <f t="shared" si="7"/>
        <v>1292.0846235071185</v>
      </c>
      <c r="V51" s="161">
        <f t="shared" si="8"/>
        <v>1225.8048000000003</v>
      </c>
      <c r="W51" s="47">
        <f t="shared" si="9"/>
        <v>0.94870318684916</v>
      </c>
      <c r="X51" s="167"/>
      <c r="Y51" s="48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6.5" thickTop="1" thickBot="1" x14ac:dyDescent="0.3">
      <c r="A52" s="51"/>
      <c r="B52" s="129">
        <f xml:space="preserve"> B$25*(E$8/2)^2*(ACOS(1-D52/(E$8/2)) - (1-D52/(E$8/2))*SIN(ACOS(1-D52/(E$8/2))))</f>
        <v>1.2995673617624317</v>
      </c>
      <c r="D52" s="49">
        <v>0.25</v>
      </c>
      <c r="E52" s="129">
        <f xml:space="preserve"> E$10*(E$8/2)^2*(ACOS(1-D52/(E$8/2)) - (1-D52/(E$8/2))*SIN(ACOS(1-D52/(E$8/2))))</f>
        <v>1.4728430099974226</v>
      </c>
      <c r="F52" s="134">
        <f>(PI()*E$12*D52^2*(1-(D52/(1.5*E$8))))</f>
        <v>8.7777584142123694E-2</v>
      </c>
      <c r="G52" s="50">
        <f t="shared" si="10"/>
        <v>1.5606205941395463</v>
      </c>
      <c r="H52" s="108">
        <f t="shared" si="0"/>
        <v>1560.6205941395463</v>
      </c>
      <c r="I52" s="109">
        <f t="shared" si="1"/>
        <v>1373.3461228428007</v>
      </c>
      <c r="J52" s="110">
        <f t="shared" si="2"/>
        <v>1.6281062500000001</v>
      </c>
      <c r="K52" s="96">
        <f t="shared" si="3"/>
        <v>1628.10625</v>
      </c>
      <c r="L52" s="97">
        <f t="shared" si="4"/>
        <v>1432.7335</v>
      </c>
      <c r="N52" s="167"/>
      <c r="O52" s="49">
        <v>0.25</v>
      </c>
      <c r="P52" s="153">
        <f t="shared" si="11"/>
        <v>1.4731250000000002</v>
      </c>
      <c r="Q52" s="148">
        <f t="shared" si="5"/>
        <v>1473.1250000000002</v>
      </c>
      <c r="R52" s="149">
        <f t="shared" si="6"/>
        <v>1296.3500000000001</v>
      </c>
      <c r="S52" s="173"/>
      <c r="T52" s="49">
        <f t="shared" si="12"/>
        <v>0.25000000000000006</v>
      </c>
      <c r="U52" s="46">
        <f t="shared" si="7"/>
        <v>1373.3461228428007</v>
      </c>
      <c r="V52" s="161">
        <f t="shared" si="8"/>
        <v>1296.3500000000001</v>
      </c>
      <c r="W52" s="47">
        <f t="shared" si="9"/>
        <v>0.94393538412339928</v>
      </c>
      <c r="X52" s="167"/>
      <c r="Y52" s="48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5.75" customHeight="1" thickTop="1" thickBot="1" x14ac:dyDescent="0.3">
      <c r="A53" s="51"/>
      <c r="B53" s="129">
        <f xml:space="preserve"> B$25*(E$8/2)^2*(ACOS(1-D53/(E$8/2)) - (1-D53/(E$8/2))*SIN(ACOS(1-D53/(E$8/2))))</f>
        <v>1.3765346146513051</v>
      </c>
      <c r="D53" s="49">
        <v>0.26</v>
      </c>
      <c r="E53" s="129">
        <f xml:space="preserve"> E$10*(E$8/2)^2*(ACOS(1-D53/(E$8/2)) - (1-D53/(E$8/2))*SIN(ACOS(1-D53/(E$8/2))))</f>
        <v>1.5600725632714791</v>
      </c>
      <c r="F53" s="134">
        <f>(PI()*E$12*D53^2*(1-(D53/(1.5*E$8))))</f>
        <v>9.466757494204367E-2</v>
      </c>
      <c r="G53" s="50">
        <f t="shared" si="10"/>
        <v>1.6547401382135227</v>
      </c>
      <c r="H53" s="108">
        <f t="shared" si="0"/>
        <v>1654.7401382135226</v>
      </c>
      <c r="I53" s="109">
        <f t="shared" si="1"/>
        <v>1456.1713216278999</v>
      </c>
      <c r="J53" s="110">
        <f t="shared" si="2"/>
        <v>1.7224213104000001</v>
      </c>
      <c r="K53" s="96">
        <f t="shared" si="3"/>
        <v>1722.4213104</v>
      </c>
      <c r="L53" s="97">
        <f t="shared" si="4"/>
        <v>1515.730753152</v>
      </c>
      <c r="N53" s="167"/>
      <c r="O53" s="49">
        <v>0.26</v>
      </c>
      <c r="P53" s="153">
        <f t="shared" si="11"/>
        <v>1.5543560000000001</v>
      </c>
      <c r="Q53" s="148">
        <f t="shared" si="5"/>
        <v>1554.356</v>
      </c>
      <c r="R53" s="149">
        <f t="shared" si="6"/>
        <v>1367.8332800000001</v>
      </c>
      <c r="S53" s="173"/>
      <c r="T53" s="49">
        <f t="shared" si="12"/>
        <v>0.26000000000000006</v>
      </c>
      <c r="U53" s="46">
        <f t="shared" si="7"/>
        <v>1456.1713216278999</v>
      </c>
      <c r="V53" s="161">
        <f t="shared" si="8"/>
        <v>1367.8332800000001</v>
      </c>
      <c r="W53" s="47">
        <f t="shared" si="9"/>
        <v>0.9393354062699546</v>
      </c>
      <c r="X53" s="167"/>
      <c r="Y53" s="48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6.5" thickTop="1" thickBot="1" x14ac:dyDescent="0.3">
      <c r="A54" s="51"/>
      <c r="B54" s="129">
        <f xml:space="preserve"> B$25*(E$8/2)^2*(ACOS(1-D54/(E$8/2)) - (1-D54/(E$8/2))*SIN(ACOS(1-D54/(E$8/2))))</f>
        <v>1.4548207348157918</v>
      </c>
      <c r="D54" s="49">
        <v>0.27</v>
      </c>
      <c r="E54" s="129">
        <f xml:space="preserve"> E$10*(E$8/2)^2*(ACOS(1-D54/(E$8/2)) - (1-D54/(E$8/2))*SIN(ACOS(1-D54/(E$8/2))))</f>
        <v>1.6487968327912306</v>
      </c>
      <c r="F54" s="134">
        <f>(PI()*E$12*D54^2*(1-(D54/(1.5*E$8))))</f>
        <v>0.10179569962215898</v>
      </c>
      <c r="G54" s="50">
        <f t="shared" si="10"/>
        <v>1.7505925324133895</v>
      </c>
      <c r="H54" s="108">
        <f t="shared" si="0"/>
        <v>1750.5925324133896</v>
      </c>
      <c r="I54" s="109">
        <f t="shared" si="1"/>
        <v>1540.5214285237828</v>
      </c>
      <c r="J54" s="110">
        <f t="shared" si="2"/>
        <v>1.8181549332000002</v>
      </c>
      <c r="K54" s="96">
        <f t="shared" si="3"/>
        <v>1818.1549332000002</v>
      </c>
      <c r="L54" s="97">
        <f t="shared" si="4"/>
        <v>1599.9763412160003</v>
      </c>
      <c r="N54" s="167"/>
      <c r="O54" s="49">
        <v>0.27</v>
      </c>
      <c r="P54" s="153">
        <f t="shared" si="11"/>
        <v>1.6366410000000002</v>
      </c>
      <c r="Q54" s="148">
        <f t="shared" si="5"/>
        <v>1636.6410000000003</v>
      </c>
      <c r="R54" s="149">
        <f t="shared" si="6"/>
        <v>1440.2440800000002</v>
      </c>
      <c r="S54" s="173"/>
      <c r="T54" s="49">
        <f t="shared" si="12"/>
        <v>0.27000000000000007</v>
      </c>
      <c r="U54" s="46">
        <f t="shared" si="7"/>
        <v>1540.5214285237828</v>
      </c>
      <c r="V54" s="161">
        <f t="shared" si="8"/>
        <v>1440.2440800000002</v>
      </c>
      <c r="W54" s="47">
        <f t="shared" si="9"/>
        <v>0.93490687849770826</v>
      </c>
      <c r="X54" s="167"/>
      <c r="Y54" s="48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6.5" thickTop="1" thickBot="1" x14ac:dyDescent="0.3">
      <c r="A55" s="51"/>
      <c r="B55" s="129">
        <f xml:space="preserve"> B$25*(E$8/2)^2*(ACOS(1-D55/(E$8/2)) - (1-D55/(E$8/2))*SIN(ACOS(1-D55/(E$8/2))))</f>
        <v>1.5343907908795127</v>
      </c>
      <c r="D55" s="49">
        <v>0.28000000000000003</v>
      </c>
      <c r="E55" s="129">
        <f xml:space="preserve"> E$10*(E$8/2)^2*(ACOS(1-D55/(E$8/2)) - (1-D55/(E$8/2))*SIN(ACOS(1-D55/(E$8/2))))</f>
        <v>1.7389762296634477</v>
      </c>
      <c r="F55" s="134">
        <f>(PI()*E$12*D55^2*(1-(D55/(1.5*E$8))))</f>
        <v>0.10915953812271156</v>
      </c>
      <c r="G55" s="50">
        <f t="shared" si="10"/>
        <v>1.8481357677861592</v>
      </c>
      <c r="H55" s="108">
        <f t="shared" si="0"/>
        <v>1848.1357677861592</v>
      </c>
      <c r="I55" s="109">
        <f t="shared" si="1"/>
        <v>1626.35947565182</v>
      </c>
      <c r="J55" s="110">
        <f t="shared" si="2"/>
        <v>1.9152927808000002</v>
      </c>
      <c r="K55" s="96">
        <f t="shared" si="3"/>
        <v>1915.2927808000002</v>
      </c>
      <c r="L55" s="97">
        <f t="shared" si="4"/>
        <v>1685.4576471040002</v>
      </c>
      <c r="N55" s="167"/>
      <c r="O55" s="49">
        <v>0.28000000000000003</v>
      </c>
      <c r="P55" s="153">
        <f t="shared" si="11"/>
        <v>1.7199680000000002</v>
      </c>
      <c r="Q55" s="148">
        <f t="shared" si="5"/>
        <v>1719.9680000000001</v>
      </c>
      <c r="R55" s="149">
        <f t="shared" si="6"/>
        <v>1513.5718400000001</v>
      </c>
      <c r="S55" s="173"/>
      <c r="T55" s="49">
        <f t="shared" si="12"/>
        <v>0.28000000000000008</v>
      </c>
      <c r="U55" s="46">
        <f t="shared" si="7"/>
        <v>1626.35947565182</v>
      </c>
      <c r="V55" s="161">
        <f t="shared" si="8"/>
        <v>1513.5718400000001</v>
      </c>
      <c r="W55" s="47">
        <f t="shared" si="9"/>
        <v>0.93065024224941639</v>
      </c>
      <c r="X55" s="167"/>
      <c r="Y55" s="48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6.5" thickTop="1" thickBot="1" x14ac:dyDescent="0.3">
      <c r="A56" s="51"/>
      <c r="B56" s="129">
        <f xml:space="preserve"> B$25*(E$8/2)^2*(ACOS(1-D56/(E$8/2)) - (1-D56/(E$8/2))*SIN(ACOS(1-D56/(E$8/2))))</f>
        <v>1.6152115166440153</v>
      </c>
      <c r="D56" s="49">
        <v>0.28999999999999998</v>
      </c>
      <c r="E56" s="129">
        <f xml:space="preserve"> E$10*(E$8/2)^2*(ACOS(1-D56/(E$8/2)) - (1-D56/(E$8/2))*SIN(ACOS(1-D56/(E$8/2))))</f>
        <v>1.8305730521965509</v>
      </c>
      <c r="F56" s="134">
        <f>(PI()*E$12*D56^2*(1-(D56/(1.5*E$8))))</f>
        <v>0.11675667038394327</v>
      </c>
      <c r="G56" s="50">
        <f t="shared" si="10"/>
        <v>1.9473297225804942</v>
      </c>
      <c r="H56" s="108">
        <f t="shared" si="0"/>
        <v>1947.3297225804943</v>
      </c>
      <c r="I56" s="109">
        <f t="shared" si="1"/>
        <v>1713.6501558708349</v>
      </c>
      <c r="J56" s="110">
        <f t="shared" si="2"/>
        <v>2.0138205156</v>
      </c>
      <c r="K56" s="96">
        <f t="shared" si="3"/>
        <v>2013.8205155999999</v>
      </c>
      <c r="L56" s="97">
        <f t="shared" si="4"/>
        <v>1772.1620537279998</v>
      </c>
      <c r="N56" s="167"/>
      <c r="O56" s="49">
        <v>0.28999999999999998</v>
      </c>
      <c r="P56" s="153">
        <f t="shared" si="11"/>
        <v>1.804325</v>
      </c>
      <c r="Q56" s="148">
        <f t="shared" si="5"/>
        <v>1804.325</v>
      </c>
      <c r="R56" s="149">
        <f t="shared" si="6"/>
        <v>1587.806</v>
      </c>
      <c r="S56" s="173"/>
      <c r="T56" s="49">
        <f t="shared" si="12"/>
        <v>0.29000000000000009</v>
      </c>
      <c r="U56" s="46">
        <f t="shared" si="7"/>
        <v>1713.6501558708349</v>
      </c>
      <c r="V56" s="161">
        <f t="shared" si="8"/>
        <v>1587.806</v>
      </c>
      <c r="W56" s="47">
        <f t="shared" si="9"/>
        <v>0.92656368311834114</v>
      </c>
      <c r="X56" s="167"/>
      <c r="Y56" s="48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5.75" customHeight="1" thickTop="1" thickBot="1" x14ac:dyDescent="0.3">
      <c r="A57" s="51"/>
      <c r="B57" s="129">
        <f xml:space="preserve"> B$25*(E$8/2)^2*(ACOS(1-D57/(E$8/2)) - (1-D57/(E$8/2))*SIN(ACOS(1-D57/(E$8/2))))</f>
        <v>1.6972511676463418</v>
      </c>
      <c r="D57" s="53">
        <v>0.3</v>
      </c>
      <c r="E57" s="129">
        <f xml:space="preserve"> E$10*(E$8/2)^2*(ACOS(1-D57/(E$8/2)) - (1-D57/(E$8/2))*SIN(ACOS(1-D57/(E$8/2))))</f>
        <v>1.9235513233325205</v>
      </c>
      <c r="F57" s="135">
        <f>(PI()*E$12*D57^2*(1-(D57/(1.5*E$8))))</f>
        <v>0.12458467634609612</v>
      </c>
      <c r="G57" s="54">
        <f t="shared" si="10"/>
        <v>2.0481359996786166</v>
      </c>
      <c r="H57" s="111">
        <f t="shared" si="0"/>
        <v>2048.1359996786164</v>
      </c>
      <c r="I57" s="112">
        <f t="shared" si="1"/>
        <v>1802.3596797171824</v>
      </c>
      <c r="J57" s="113">
        <f t="shared" si="2"/>
        <v>2.1137237999999998</v>
      </c>
      <c r="K57" s="98">
        <f t="shared" si="3"/>
        <v>2113.7237999999998</v>
      </c>
      <c r="L57" s="99">
        <f t="shared" si="4"/>
        <v>1860.0769439999997</v>
      </c>
      <c r="N57" s="167"/>
      <c r="O57" s="53">
        <v>0.3</v>
      </c>
      <c r="P57" s="156">
        <f t="shared" si="11"/>
        <v>1.8897000000000002</v>
      </c>
      <c r="Q57" s="150">
        <f t="shared" si="5"/>
        <v>1889.7</v>
      </c>
      <c r="R57" s="151">
        <f t="shared" si="6"/>
        <v>1662.9360000000001</v>
      </c>
      <c r="S57" s="173"/>
      <c r="T57" s="53">
        <f t="shared" si="12"/>
        <v>0.3000000000000001</v>
      </c>
      <c r="U57" s="87">
        <f t="shared" si="7"/>
        <v>1802.3596797171824</v>
      </c>
      <c r="V57" s="162">
        <f t="shared" si="8"/>
        <v>1662.9360000000001</v>
      </c>
      <c r="W57" s="47">
        <f t="shared" si="9"/>
        <v>0.92264380895434817</v>
      </c>
      <c r="X57" s="167"/>
      <c r="Y57" s="48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6.5" thickTop="1" thickBot="1" x14ac:dyDescent="0.3">
      <c r="A58" s="51"/>
      <c r="B58" s="129">
        <f xml:space="preserve"> B$25*(E$8/2)^2*(ACOS(1-D58/(E$8/2)) - (1-D58/(E$8/2))*SIN(ACOS(1-D58/(E$8/2))))</f>
        <v>1.7804793944586628</v>
      </c>
      <c r="D58" s="55">
        <v>0.31</v>
      </c>
      <c r="E58" s="129">
        <f xml:space="preserve"> E$10*(E$8/2)^2*(ACOS(1-D58/(E$8/2)) - (1-D58/(E$8/2))*SIN(ACOS(1-D58/(E$8/2))))</f>
        <v>2.0178766470531513</v>
      </c>
      <c r="F58" s="136">
        <f>(PI()*E$12*D58^2*(1-(D58/(1.5*E$8))))</f>
        <v>0.13264113594941196</v>
      </c>
      <c r="G58" s="56">
        <f t="shared" si="10"/>
        <v>2.150517783002563</v>
      </c>
      <c r="H58" s="114">
        <f t="shared" si="0"/>
        <v>2150.5177830025632</v>
      </c>
      <c r="I58" s="115">
        <f t="shared" si="1"/>
        <v>1892.4556490422556</v>
      </c>
      <c r="J58" s="116">
        <f t="shared" si="2"/>
        <v>2.2149882964000001</v>
      </c>
      <c r="K58" s="100">
        <f t="shared" si="3"/>
        <v>2214.9882963999999</v>
      </c>
      <c r="L58" s="101">
        <f t="shared" si="4"/>
        <v>1949.189700832</v>
      </c>
      <c r="N58" s="167"/>
      <c r="O58" s="55">
        <v>0.31</v>
      </c>
      <c r="P58" s="157">
        <f t="shared" si="11"/>
        <v>1.9760810000000004</v>
      </c>
      <c r="Q58" s="152">
        <f t="shared" si="5"/>
        <v>1976.0810000000004</v>
      </c>
      <c r="R58" s="152">
        <f t="shared" si="6"/>
        <v>1738.9512800000002</v>
      </c>
      <c r="S58" s="173"/>
      <c r="T58" s="55">
        <f t="shared" si="12"/>
        <v>0.31000000000000011</v>
      </c>
      <c r="U58" s="85">
        <f t="shared" si="7"/>
        <v>1892.4556490422556</v>
      </c>
      <c r="V58" s="163">
        <f t="shared" si="8"/>
        <v>1738.9512800000002</v>
      </c>
      <c r="W58" s="47">
        <f t="shared" si="9"/>
        <v>0.91888614714963512</v>
      </c>
      <c r="X58" s="167"/>
      <c r="Y58" s="4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6.5" thickTop="1" thickBot="1" x14ac:dyDescent="0.3">
      <c r="A59" s="51"/>
      <c r="B59" s="129">
        <f xml:space="preserve"> B$25*(E$8/2)^2*(ACOS(1-D59/(E$8/2)) - (1-D59/(E$8/2))*SIN(ACOS(1-D59/(E$8/2))))</f>
        <v>1.864867130287881</v>
      </c>
      <c r="D59" s="45">
        <v>0.32</v>
      </c>
      <c r="E59" s="129">
        <f xml:space="preserve"> E$10*(E$8/2)^2*(ACOS(1-D59/(E$8/2)) - (1-D59/(E$8/2))*SIN(ACOS(1-D59/(E$8/2))))</f>
        <v>2.1135160809929321</v>
      </c>
      <c r="F59" s="136">
        <f>(PI()*E$12*D59^2*(1-(D59/(1.5*E$8))))</f>
        <v>0.1409236291341327</v>
      </c>
      <c r="G59" s="57">
        <f t="shared" si="10"/>
        <v>2.2544397101270648</v>
      </c>
      <c r="H59" s="117">
        <f t="shared" si="0"/>
        <v>2254.4397101270647</v>
      </c>
      <c r="I59" s="115">
        <f t="shared" si="1"/>
        <v>1983.9069449118169</v>
      </c>
      <c r="J59" s="118">
        <f t="shared" si="2"/>
        <v>2.3175996672000001</v>
      </c>
      <c r="K59" s="102">
        <f t="shared" si="3"/>
        <v>2317.5996672000001</v>
      </c>
      <c r="L59" s="103">
        <f t="shared" si="4"/>
        <v>2039.4877071360002</v>
      </c>
      <c r="N59" s="167"/>
      <c r="O59" s="45">
        <v>0.32</v>
      </c>
      <c r="P59" s="153">
        <f t="shared" si="11"/>
        <v>2.063456</v>
      </c>
      <c r="Q59" s="148">
        <f t="shared" si="5"/>
        <v>2063.4560000000001</v>
      </c>
      <c r="R59" s="148">
        <f t="shared" si="6"/>
        <v>1815.8412800000001</v>
      </c>
      <c r="S59" s="173"/>
      <c r="T59" s="45">
        <f t="shared" si="12"/>
        <v>0.32000000000000012</v>
      </c>
      <c r="U59" s="46">
        <f t="shared" si="7"/>
        <v>1983.9069449118169</v>
      </c>
      <c r="V59" s="164">
        <f t="shared" si="8"/>
        <v>1815.8412800000001</v>
      </c>
      <c r="W59" s="47">
        <f t="shared" si="9"/>
        <v>0.91528551006746572</v>
      </c>
      <c r="X59" s="167"/>
      <c r="Y59" s="48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6.5" thickTop="1" thickBot="1" x14ac:dyDescent="0.3">
      <c r="A60" s="51"/>
      <c r="B60" s="129">
        <f xml:space="preserve"> B$25*(E$8/2)^2*(ACOS(1-D60/(E$8/2)) - (1-D60/(E$8/2))*SIN(ACOS(1-D60/(E$8/2))))</f>
        <v>1.9503864908554598</v>
      </c>
      <c r="D60" s="45">
        <v>0.33</v>
      </c>
      <c r="E60" s="129">
        <f xml:space="preserve"> E$10*(E$8/2)^2*(ACOS(1-D60/(E$8/2)) - (1-D60/(E$8/2))*SIN(ACOS(1-D60/(E$8/2))))</f>
        <v>2.2104380229695209</v>
      </c>
      <c r="F60" s="136">
        <f>(PI()*E$12*D60^2*(1-(D60/(1.5*E$8))))</f>
        <v>0.14942973584050029</v>
      </c>
      <c r="G60" s="57">
        <f t="shared" si="10"/>
        <v>2.359867758810021</v>
      </c>
      <c r="H60" s="117">
        <f t="shared" si="0"/>
        <v>2359.8677588100209</v>
      </c>
      <c r="I60" s="115">
        <f t="shared" si="1"/>
        <v>2076.6836277528182</v>
      </c>
      <c r="J60" s="118">
        <f t="shared" si="2"/>
        <v>2.4215435748000003</v>
      </c>
      <c r="K60" s="102">
        <f t="shared" si="3"/>
        <v>2421.5435748000004</v>
      </c>
      <c r="L60" s="103">
        <f t="shared" si="4"/>
        <v>2130.9583458240004</v>
      </c>
      <c r="N60" s="167"/>
      <c r="O60" s="45">
        <v>0.33</v>
      </c>
      <c r="P60" s="153">
        <f t="shared" si="11"/>
        <v>2.1518130000000002</v>
      </c>
      <c r="Q60" s="148">
        <f t="shared" si="5"/>
        <v>2151.8130000000001</v>
      </c>
      <c r="R60" s="148">
        <f t="shared" si="6"/>
        <v>1893.5954400000001</v>
      </c>
      <c r="S60" s="173"/>
      <c r="T60" s="45">
        <f t="shared" si="12"/>
        <v>0.33000000000000013</v>
      </c>
      <c r="U60" s="46">
        <f t="shared" si="7"/>
        <v>2076.6836277528182</v>
      </c>
      <c r="V60" s="164">
        <f t="shared" si="8"/>
        <v>1893.5954400000001</v>
      </c>
      <c r="W60" s="47">
        <f t="shared" si="9"/>
        <v>0.91183626369176984</v>
      </c>
      <c r="X60" s="167"/>
      <c r="Y60" s="48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6.5" thickTop="1" thickBot="1" x14ac:dyDescent="0.3">
      <c r="A61" s="51"/>
      <c r="B61" s="129">
        <f xml:space="preserve"> B$25*(E$8/2)^2*(ACOS(1-D61/(E$8/2)) - (1-D61/(E$8/2))*SIN(ACOS(1-D61/(E$8/2))))</f>
        <v>2.0370106848763574</v>
      </c>
      <c r="D61" s="45">
        <v>0.34</v>
      </c>
      <c r="E61" s="129">
        <f xml:space="preserve"> E$10*(E$8/2)^2*(ACOS(1-D61/(E$8/2)) - (1-D61/(E$8/2))*SIN(ACOS(1-D61/(E$8/2))))</f>
        <v>2.3086121095265382</v>
      </c>
      <c r="F61" s="136">
        <f>(PI()*E$12*D61^2*(1-(D61/(1.5*E$8))))</f>
        <v>0.15815703600875664</v>
      </c>
      <c r="G61" s="57">
        <f t="shared" si="10"/>
        <v>2.4667691455352947</v>
      </c>
      <c r="H61" s="117">
        <f t="shared" si="0"/>
        <v>2466.7691455352947</v>
      </c>
      <c r="I61" s="115">
        <f t="shared" si="1"/>
        <v>2170.7568480710593</v>
      </c>
      <c r="J61" s="118">
        <f t="shared" si="2"/>
        <v>2.5268056816</v>
      </c>
      <c r="K61" s="102">
        <f t="shared" si="3"/>
        <v>2526.8056815999998</v>
      </c>
      <c r="L61" s="103">
        <f t="shared" si="4"/>
        <v>2223.5889998079997</v>
      </c>
      <c r="N61" s="167"/>
      <c r="O61" s="45">
        <v>0.34</v>
      </c>
      <c r="P61" s="153">
        <f t="shared" si="11"/>
        <v>2.2411400000000001</v>
      </c>
      <c r="Q61" s="148">
        <f t="shared" si="5"/>
        <v>2241.1400000000003</v>
      </c>
      <c r="R61" s="148">
        <f t="shared" si="6"/>
        <v>1972.2032000000004</v>
      </c>
      <c r="S61" s="173"/>
      <c r="T61" s="45">
        <f t="shared" si="12"/>
        <v>0.34000000000000014</v>
      </c>
      <c r="U61" s="46">
        <f t="shared" si="7"/>
        <v>2170.7568480710593</v>
      </c>
      <c r="V61" s="164">
        <f t="shared" si="8"/>
        <v>1972.2032000000004</v>
      </c>
      <c r="W61" s="47">
        <f t="shared" si="9"/>
        <v>0.90853252484381464</v>
      </c>
      <c r="X61" s="167"/>
      <c r="Y61" s="48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6.5" thickTop="1" thickBot="1" x14ac:dyDescent="0.3">
      <c r="A62" s="51"/>
      <c r="B62" s="129">
        <f xml:space="preserve"> B$25*(E$8/2)^2*(ACOS(1-D62/(E$8/2)) - (1-D62/(E$8/2))*SIN(ACOS(1-D62/(E$8/2))))</f>
        <v>2.1247139337293599</v>
      </c>
      <c r="D62" s="45">
        <v>0.35</v>
      </c>
      <c r="E62" s="129">
        <f xml:space="preserve"> E$10*(E$8/2)^2*(ACOS(1-D62/(E$8/2)) - (1-D62/(E$8/2))*SIN(ACOS(1-D62/(E$8/2))))</f>
        <v>2.4080091248932747</v>
      </c>
      <c r="F62" s="136">
        <f>(PI()*E$12*D62^2*(1-(D62/(1.5*E$8))))</f>
        <v>0.16710310957914362</v>
      </c>
      <c r="G62" s="57">
        <f t="shared" si="10"/>
        <v>2.5751122344724182</v>
      </c>
      <c r="H62" s="117">
        <f t="shared" si="0"/>
        <v>2575.1122344724181</v>
      </c>
      <c r="I62" s="115">
        <f t="shared" si="1"/>
        <v>2266.0987663357278</v>
      </c>
      <c r="J62" s="118">
        <f t="shared" si="2"/>
        <v>2.6333716499999995</v>
      </c>
      <c r="K62" s="102">
        <f t="shared" si="3"/>
        <v>2633.3716499999996</v>
      </c>
      <c r="L62" s="103">
        <f t="shared" si="4"/>
        <v>2317.3670519999996</v>
      </c>
      <c r="N62" s="167"/>
      <c r="O62" s="45">
        <v>0.35</v>
      </c>
      <c r="P62" s="153">
        <f t="shared" si="11"/>
        <v>2.3314249999999999</v>
      </c>
      <c r="Q62" s="148">
        <f t="shared" si="5"/>
        <v>2331.4249999999997</v>
      </c>
      <c r="R62" s="148">
        <f t="shared" si="6"/>
        <v>2051.654</v>
      </c>
      <c r="S62" s="173"/>
      <c r="T62" s="45">
        <f t="shared" si="12"/>
        <v>0.35000000000000014</v>
      </c>
      <c r="U62" s="46">
        <f t="shared" si="7"/>
        <v>2266.0987663357278</v>
      </c>
      <c r="V62" s="164">
        <f t="shared" si="8"/>
        <v>2051.654</v>
      </c>
      <c r="W62" s="47">
        <f t="shared" si="9"/>
        <v>0.90536830542364932</v>
      </c>
      <c r="X62" s="167"/>
      <c r="Y62" s="48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6.5" thickTop="1" thickBot="1" x14ac:dyDescent="0.3">
      <c r="A63" s="51"/>
      <c r="B63" s="129">
        <f xml:space="preserve"> B$25*(E$8/2)^2*(ACOS(1-D63/(E$8/2)) - (1-D63/(E$8/2))*SIN(ACOS(1-D63/(E$8/2))))</f>
        <v>2.2134713991334087</v>
      </c>
      <c r="D63" s="45">
        <v>0.36</v>
      </c>
      <c r="E63" s="129">
        <f xml:space="preserve"> E$10*(E$8/2)^2*(ACOS(1-D63/(E$8/2)) - (1-D63/(E$8/2))*SIN(ACOS(1-D63/(E$8/2))))</f>
        <v>2.5086009190178631</v>
      </c>
      <c r="F63" s="136">
        <f>(PI()*E$12*D63^2*(1-(D63/(1.5*E$8))))</f>
        <v>0.17626553649190324</v>
      </c>
      <c r="G63" s="57">
        <f t="shared" si="10"/>
        <v>2.6848664555097663</v>
      </c>
      <c r="H63" s="117">
        <f t="shared" si="0"/>
        <v>2684.8664555097662</v>
      </c>
      <c r="I63" s="115">
        <f t="shared" si="1"/>
        <v>2362.6824808485944</v>
      </c>
      <c r="J63" s="118">
        <f t="shared" si="2"/>
        <v>2.7412271423999997</v>
      </c>
      <c r="K63" s="102">
        <f t="shared" si="3"/>
        <v>2741.2271423999996</v>
      </c>
      <c r="L63" s="103">
        <f t="shared" si="4"/>
        <v>2412.2798853119998</v>
      </c>
      <c r="N63" s="167"/>
      <c r="O63" s="45">
        <v>0.36</v>
      </c>
      <c r="P63" s="153">
        <f t="shared" si="11"/>
        <v>2.4226559999999999</v>
      </c>
      <c r="Q63" s="148">
        <f t="shared" si="5"/>
        <v>2422.6559999999999</v>
      </c>
      <c r="R63" s="148">
        <f t="shared" si="6"/>
        <v>2131.9372800000001</v>
      </c>
      <c r="S63" s="173"/>
      <c r="T63" s="45">
        <f t="shared" si="12"/>
        <v>0.36000000000000015</v>
      </c>
      <c r="U63" s="46">
        <f t="shared" si="7"/>
        <v>2362.6824808485944</v>
      </c>
      <c r="V63" s="164">
        <f t="shared" si="8"/>
        <v>2131.9372800000001</v>
      </c>
      <c r="W63" s="47">
        <f t="shared" si="9"/>
        <v>0.90233761721307615</v>
      </c>
      <c r="X63" s="167"/>
      <c r="Y63" s="48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6.5" thickTop="1" thickBot="1" x14ac:dyDescent="0.3">
      <c r="A64" s="51"/>
      <c r="B64" s="129">
        <f xml:space="preserve"> B$25*(E$8/2)^2*(ACOS(1-D64/(E$8/2)) - (1-D64/(E$8/2))*SIN(ACOS(1-D64/(E$8/2))))</f>
        <v>2.3032591178264767</v>
      </c>
      <c r="D64" s="45">
        <v>0.37</v>
      </c>
      <c r="E64" s="129">
        <f xml:space="preserve"> E$10*(E$8/2)^2*(ACOS(1-D64/(E$8/2)) - (1-D64/(E$8/2))*SIN(ACOS(1-D64/(E$8/2))))</f>
        <v>2.6103603335366734</v>
      </c>
      <c r="F64" s="136">
        <f>(PI()*E$12*D64^2*(1-(D64/(1.5*E$8))))</f>
        <v>0.18564189668727735</v>
      </c>
      <c r="G64" s="57">
        <f t="shared" si="10"/>
        <v>2.7960022302239507</v>
      </c>
      <c r="H64" s="117">
        <f t="shared" si="0"/>
        <v>2796.0022302239508</v>
      </c>
      <c r="I64" s="115">
        <f t="shared" si="1"/>
        <v>2460.4819625970767</v>
      </c>
      <c r="J64" s="118">
        <f t="shared" si="2"/>
        <v>2.8503578212000003</v>
      </c>
      <c r="K64" s="102">
        <f t="shared" si="3"/>
        <v>2850.3578212000002</v>
      </c>
      <c r="L64" s="103">
        <f t="shared" si="4"/>
        <v>2508.314882656</v>
      </c>
      <c r="N64" s="167"/>
      <c r="O64" s="45">
        <v>0.37</v>
      </c>
      <c r="P64" s="153">
        <f t="shared" si="11"/>
        <v>2.514821</v>
      </c>
      <c r="Q64" s="148">
        <f t="shared" si="5"/>
        <v>2514.8209999999999</v>
      </c>
      <c r="R64" s="148">
        <f t="shared" si="6"/>
        <v>2213.0424800000001</v>
      </c>
      <c r="S64" s="173"/>
      <c r="T64" s="45">
        <f t="shared" si="12"/>
        <v>0.37000000000000016</v>
      </c>
      <c r="U64" s="46">
        <f t="shared" si="7"/>
        <v>2460.4819625970767</v>
      </c>
      <c r="V64" s="164">
        <f t="shared" si="8"/>
        <v>2213.0424800000001</v>
      </c>
      <c r="W64" s="47">
        <f t="shared" si="9"/>
        <v>0.89943454723159177</v>
      </c>
      <c r="X64" s="167"/>
      <c r="Y64" s="48"/>
      <c r="AA64" s="2"/>
      <c r="AB64" s="2"/>
      <c r="AC64" s="2"/>
      <c r="AD64" s="78"/>
      <c r="AE64" s="78"/>
      <c r="AF64" s="78"/>
      <c r="AG64" s="2"/>
      <c r="AH64" s="2"/>
      <c r="AI64" s="2"/>
      <c r="AJ64" s="2"/>
      <c r="AK64" s="2"/>
    </row>
    <row r="65" spans="1:37" ht="16.5" thickTop="1" thickBot="1" x14ac:dyDescent="0.3">
      <c r="A65" s="51"/>
      <c r="B65" s="129">
        <f xml:space="preserve"> B$25*(E$8/2)^2*(ACOS(1-D65/(E$8/2)) - (1-D65/(E$8/2))*SIN(ACOS(1-D65/(E$8/2))))</f>
        <v>2.3940539423933345</v>
      </c>
      <c r="D65" s="45">
        <v>0.38</v>
      </c>
      <c r="E65" s="129">
        <f xml:space="preserve"> E$10*(E$8/2)^2*(ACOS(1-D65/(E$8/2)) - (1-D65/(E$8/2))*SIN(ACOS(1-D65/(E$8/2))))</f>
        <v>2.7132611347124458</v>
      </c>
      <c r="F65" s="136">
        <f>(PI()*E$12*D65^2*(1-(D65/(1.5*E$8))))</f>
        <v>0.1952297701055079</v>
      </c>
      <c r="G65" s="57">
        <f t="shared" si="10"/>
        <v>2.9084909048179535</v>
      </c>
      <c r="H65" s="117">
        <f t="shared" si="0"/>
        <v>2908.4909048179534</v>
      </c>
      <c r="I65" s="115">
        <f t="shared" si="1"/>
        <v>2559.471996239799</v>
      </c>
      <c r="J65" s="118">
        <f t="shared" si="2"/>
        <v>2.9607493488000003</v>
      </c>
      <c r="K65" s="102">
        <f t="shared" si="3"/>
        <v>2960.7493488000005</v>
      </c>
      <c r="L65" s="103">
        <f t="shared" si="4"/>
        <v>2605.4594269440004</v>
      </c>
      <c r="N65" s="167"/>
      <c r="O65" s="45">
        <v>0.38</v>
      </c>
      <c r="P65" s="153">
        <f t="shared" si="11"/>
        <v>2.6079080000000001</v>
      </c>
      <c r="Q65" s="148">
        <f t="shared" si="5"/>
        <v>2607.9079999999999</v>
      </c>
      <c r="R65" s="148">
        <f t="shared" si="6"/>
        <v>2294.9590399999997</v>
      </c>
      <c r="S65" s="173"/>
      <c r="T65" s="45">
        <f t="shared" si="12"/>
        <v>0.38000000000000017</v>
      </c>
      <c r="U65" s="46">
        <f t="shared" si="7"/>
        <v>2559.471996239799</v>
      </c>
      <c r="V65" s="164">
        <f t="shared" si="8"/>
        <v>2294.9590399999997</v>
      </c>
      <c r="W65" s="47">
        <f t="shared" si="9"/>
        <v>0.89665331106243651</v>
      </c>
      <c r="X65" s="167"/>
      <c r="Y65" s="48"/>
      <c r="AA65" s="2"/>
      <c r="AB65" s="2"/>
      <c r="AC65" s="2"/>
      <c r="AD65" s="2"/>
      <c r="AE65" s="72"/>
      <c r="AF65" s="72"/>
      <c r="AG65" s="2"/>
      <c r="AH65" s="2"/>
      <c r="AI65" s="2"/>
      <c r="AJ65" s="2"/>
      <c r="AK65" s="2"/>
    </row>
    <row r="66" spans="1:37" ht="16.5" thickTop="1" thickBot="1" x14ac:dyDescent="0.3">
      <c r="A66" s="51"/>
      <c r="B66" s="129">
        <f xml:space="preserve"> B$25*(E$8/2)^2*(ACOS(1-D66/(E$8/2)) - (1-D66/(E$8/2))*SIN(ACOS(1-D66/(E$8/2))))</f>
        <v>2.4858334875126036</v>
      </c>
      <c r="D66" s="45">
        <v>0.39</v>
      </c>
      <c r="E66" s="129">
        <f xml:space="preserve"> E$10*(E$8/2)^2*(ACOS(1-D66/(E$8/2)) - (1-D66/(E$8/2))*SIN(ACOS(1-D66/(E$8/2))))</f>
        <v>2.8172779525142841</v>
      </c>
      <c r="F66" s="136">
        <f>(PI()*E$12*D66^2*(1-(D66/(1.5*E$8))))</f>
        <v>0.20502673668683682</v>
      </c>
      <c r="G66" s="57">
        <f t="shared" si="10"/>
        <v>3.0223046892011212</v>
      </c>
      <c r="H66" s="117">
        <f t="shared" si="0"/>
        <v>3022.3046892011212</v>
      </c>
      <c r="I66" s="115">
        <f t="shared" si="1"/>
        <v>2659.6281264969866</v>
      </c>
      <c r="J66" s="118">
        <f t="shared" si="2"/>
        <v>3.0723873876000001</v>
      </c>
      <c r="K66" s="102">
        <f t="shared" si="3"/>
        <v>3072.3873876000002</v>
      </c>
      <c r="L66" s="103">
        <f t="shared" si="4"/>
        <v>2703.7009010880001</v>
      </c>
      <c r="N66" s="167"/>
      <c r="O66" s="45">
        <v>0.39</v>
      </c>
      <c r="P66" s="153">
        <f t="shared" si="11"/>
        <v>2.7019050000000004</v>
      </c>
      <c r="Q66" s="148">
        <f t="shared" si="5"/>
        <v>2701.9050000000007</v>
      </c>
      <c r="R66" s="148">
        <f t="shared" si="6"/>
        <v>2377.6764000000007</v>
      </c>
      <c r="S66" s="173"/>
      <c r="T66" s="45">
        <f t="shared" si="12"/>
        <v>0.39000000000000018</v>
      </c>
      <c r="U66" s="46">
        <f t="shared" si="7"/>
        <v>2659.6281264969866</v>
      </c>
      <c r="V66" s="164">
        <f t="shared" si="8"/>
        <v>2377.6764000000007</v>
      </c>
      <c r="W66" s="47">
        <f t="shared" si="9"/>
        <v>0.89398828968305943</v>
      </c>
      <c r="X66" s="167"/>
      <c r="Y66" s="48"/>
      <c r="AA66" s="2"/>
      <c r="AB66" s="2"/>
      <c r="AC66" s="2"/>
      <c r="AE66" s="72"/>
      <c r="AF66" s="72"/>
      <c r="AG66" s="2"/>
      <c r="AH66" s="2"/>
      <c r="AI66" s="2"/>
      <c r="AJ66" s="2"/>
      <c r="AK66" s="2"/>
    </row>
    <row r="67" spans="1:37" ht="16.5" thickTop="1" thickBot="1" x14ac:dyDescent="0.3">
      <c r="A67" s="51"/>
      <c r="B67" s="129">
        <f xml:space="preserve"> B$25*(E$8/2)^2*(ACOS(1-D67/(E$8/2)) - (1-D67/(E$8/2))*SIN(ACOS(1-D67/(E$8/2))))</f>
        <v>2.5785760809967027</v>
      </c>
      <c r="D67" s="45">
        <v>0.4</v>
      </c>
      <c r="E67" s="129">
        <f xml:space="preserve"> E$10*(E$8/2)^2*(ACOS(1-D67/(E$8/2)) - (1-D67/(E$8/2))*SIN(ACOS(1-D67/(E$8/2))))</f>
        <v>2.9223862251295967</v>
      </c>
      <c r="F67" s="136">
        <f>(PI()*E$12*D67^2*(1-(D67/(1.5*E$8))))</f>
        <v>0.21503037637150599</v>
      </c>
      <c r="G67" s="57">
        <f t="shared" si="10"/>
        <v>3.1374166015011027</v>
      </c>
      <c r="H67" s="117">
        <f t="shared" si="0"/>
        <v>3137.4166015011028</v>
      </c>
      <c r="I67" s="115">
        <f t="shared" si="1"/>
        <v>2760.9266093209703</v>
      </c>
      <c r="J67" s="118">
        <f t="shared" si="2"/>
        <v>3.1852575999999999</v>
      </c>
      <c r="K67" s="102">
        <f t="shared" si="3"/>
        <v>3185.2575999999999</v>
      </c>
      <c r="L67" s="103">
        <f t="shared" si="4"/>
        <v>2803.0266879999999</v>
      </c>
      <c r="N67" s="167"/>
      <c r="O67" s="45">
        <v>0.4</v>
      </c>
      <c r="P67" s="153">
        <f t="shared" si="11"/>
        <v>2.7968000000000002</v>
      </c>
      <c r="Q67" s="148">
        <f t="shared" si="5"/>
        <v>2796.8</v>
      </c>
      <c r="R67" s="148">
        <f t="shared" si="6"/>
        <v>2461.1840000000002</v>
      </c>
      <c r="S67" s="173"/>
      <c r="T67" s="45">
        <f t="shared" si="12"/>
        <v>0.40000000000000019</v>
      </c>
      <c r="U67" s="46">
        <f t="shared" si="7"/>
        <v>2760.9266093209703</v>
      </c>
      <c r="V67" s="164">
        <f t="shared" si="8"/>
        <v>2461.1840000000002</v>
      </c>
      <c r="W67" s="47">
        <f t="shared" si="9"/>
        <v>0.89143405394803676</v>
      </c>
      <c r="X67" s="167"/>
      <c r="Y67" s="48"/>
      <c r="AA67" s="2"/>
      <c r="AB67" s="2"/>
      <c r="AC67" s="2"/>
      <c r="AE67" s="72"/>
      <c r="AF67" s="72"/>
      <c r="AG67" s="2"/>
      <c r="AH67" s="2"/>
      <c r="AI67" s="2"/>
      <c r="AJ67" s="2"/>
      <c r="AK67" s="2"/>
    </row>
    <row r="68" spans="1:37" ht="16.5" thickTop="1" thickBot="1" x14ac:dyDescent="0.3">
      <c r="A68" s="51"/>
      <c r="B68" s="129">
        <f xml:space="preserve"> B$25*(E$8/2)^2*(ACOS(1-D68/(E$8/2)) - (1-D68/(E$8/2))*SIN(ACOS(1-D68/(E$8/2))))</f>
        <v>2.6722607190847874</v>
      </c>
      <c r="D68" s="45">
        <v>0.41</v>
      </c>
      <c r="E68" s="129">
        <f xml:space="preserve"> E$10*(E$8/2)^2*(ACOS(1-D68/(E$8/2)) - (1-D68/(E$8/2))*SIN(ACOS(1-D68/(E$8/2))))</f>
        <v>3.0285621482960923</v>
      </c>
      <c r="F68" s="136">
        <f>(PI()*E$12*D68^2*(1-(D68/(1.5*E$8))))</f>
        <v>0.22523826909975725</v>
      </c>
      <c r="G68" s="57">
        <f t="shared" si="10"/>
        <v>3.2538004173958495</v>
      </c>
      <c r="H68" s="117">
        <f t="shared" si="0"/>
        <v>3253.8004173958493</v>
      </c>
      <c r="I68" s="115">
        <f t="shared" si="1"/>
        <v>2863.3443673083475</v>
      </c>
      <c r="J68" s="118">
        <f t="shared" si="2"/>
        <v>3.2993456484000001</v>
      </c>
      <c r="K68" s="102">
        <f t="shared" si="3"/>
        <v>3299.3456484000003</v>
      </c>
      <c r="L68" s="103">
        <f t="shared" si="4"/>
        <v>2903.4241705920003</v>
      </c>
      <c r="N68" s="167"/>
      <c r="O68" s="45">
        <v>0.41</v>
      </c>
      <c r="P68" s="153">
        <f t="shared" si="11"/>
        <v>2.8925809999999994</v>
      </c>
      <c r="Q68" s="148">
        <f t="shared" si="5"/>
        <v>2892.5809999999992</v>
      </c>
      <c r="R68" s="148">
        <f t="shared" si="6"/>
        <v>2545.4712799999993</v>
      </c>
      <c r="S68" s="173"/>
      <c r="T68" s="45">
        <f t="shared" si="12"/>
        <v>0.4100000000000002</v>
      </c>
      <c r="U68" s="46">
        <f t="shared" si="7"/>
        <v>2863.3443673083475</v>
      </c>
      <c r="V68" s="164">
        <f t="shared" si="8"/>
        <v>2545.4712799999993</v>
      </c>
      <c r="W68" s="47">
        <f t="shared" si="9"/>
        <v>0.88898537984547032</v>
      </c>
      <c r="X68" s="167"/>
      <c r="Y68" s="48"/>
      <c r="AA68" s="2"/>
      <c r="AB68" s="2"/>
      <c r="AC68" s="2"/>
      <c r="AD68" s="2"/>
      <c r="AE68" s="72"/>
      <c r="AF68" s="72"/>
      <c r="AG68" s="2"/>
      <c r="AH68" s="2"/>
      <c r="AI68" s="2"/>
      <c r="AJ68" s="2"/>
      <c r="AK68" s="2"/>
    </row>
    <row r="69" spans="1:37" ht="16.5" thickTop="1" thickBot="1" x14ac:dyDescent="0.3">
      <c r="A69" s="51"/>
      <c r="B69" s="129">
        <f xml:space="preserve"> B$25*(E$8/2)^2*(ACOS(1-D69/(E$8/2)) - (1-D69/(E$8/2))*SIN(ACOS(1-D69/(E$8/2))))</f>
        <v>2.766867025521301</v>
      </c>
      <c r="D69" s="45">
        <v>0.42</v>
      </c>
      <c r="E69" s="129">
        <f xml:space="preserve"> E$10*(E$8/2)^2*(ACOS(1-D69/(E$8/2)) - (1-D69/(E$8/2))*SIN(ACOS(1-D69/(E$8/2))))</f>
        <v>3.1357826289241411</v>
      </c>
      <c r="F69" s="136">
        <f>(PI()*E$12*D69^2*(1-(D69/(1.5*E$8))))</f>
        <v>0.23564799481183268</v>
      </c>
      <c r="G69" s="57">
        <f t="shared" si="10"/>
        <v>3.3714306237359737</v>
      </c>
      <c r="H69" s="117">
        <f t="shared" si="0"/>
        <v>3371.4306237359738</v>
      </c>
      <c r="I69" s="115">
        <f t="shared" si="1"/>
        <v>2966.8589488876569</v>
      </c>
      <c r="J69" s="118">
        <f t="shared" si="2"/>
        <v>3.4146371951999996</v>
      </c>
      <c r="K69" s="102">
        <f t="shared" si="3"/>
        <v>3414.6371951999995</v>
      </c>
      <c r="L69" s="103">
        <f t="shared" si="4"/>
        <v>3004.8807317759997</v>
      </c>
      <c r="N69" s="167"/>
      <c r="O69" s="45">
        <v>0.42</v>
      </c>
      <c r="P69" s="153">
        <f t="shared" si="11"/>
        <v>2.9892359999999996</v>
      </c>
      <c r="Q69" s="148">
        <f t="shared" si="5"/>
        <v>2989.2359999999994</v>
      </c>
      <c r="R69" s="148">
        <f t="shared" si="6"/>
        <v>2630.5276799999997</v>
      </c>
      <c r="S69" s="173"/>
      <c r="T69" s="45">
        <f t="shared" si="12"/>
        <v>0.42000000000000021</v>
      </c>
      <c r="U69" s="46">
        <f t="shared" si="7"/>
        <v>2966.8589488876569</v>
      </c>
      <c r="V69" s="164">
        <f t="shared" si="8"/>
        <v>2630.5276799999997</v>
      </c>
      <c r="W69" s="47">
        <f t="shared" si="9"/>
        <v>0.88663725688282036</v>
      </c>
      <c r="X69" s="167"/>
      <c r="Y69" s="48"/>
      <c r="AA69" s="2"/>
      <c r="AB69" s="2"/>
      <c r="AC69" s="78"/>
      <c r="AD69" s="78"/>
      <c r="AE69" s="78"/>
      <c r="AF69" s="78"/>
      <c r="AG69" s="78"/>
      <c r="AH69" s="2"/>
      <c r="AI69" s="2"/>
      <c r="AJ69" s="2"/>
      <c r="AK69" s="2"/>
    </row>
    <row r="70" spans="1:37" ht="16.5" thickTop="1" thickBot="1" x14ac:dyDescent="0.3">
      <c r="A70" s="51"/>
      <c r="B70" s="129">
        <f xml:space="preserve"> B$25*(E$8/2)^2*(ACOS(1-D70/(E$8/2)) - (1-D70/(E$8/2))*SIN(ACOS(1-D70/(E$8/2))))</f>
        <v>2.8623752140142384</v>
      </c>
      <c r="D70" s="45">
        <v>0.43</v>
      </c>
      <c r="E70" s="129">
        <f xml:space="preserve"> E$10*(E$8/2)^2*(ACOS(1-D70/(E$8/2)) - (1-D70/(E$8/2))*SIN(ACOS(1-D70/(E$8/2))))</f>
        <v>3.2440252425494704</v>
      </c>
      <c r="F70" s="136">
        <f>(PI()*E$12*D70^2*(1-(D70/(1.5*E$8))))</f>
        <v>0.24625713344797409</v>
      </c>
      <c r="G70" s="57">
        <f t="shared" si="10"/>
        <v>3.4902823759974444</v>
      </c>
      <c r="H70" s="117">
        <f t="shared" si="0"/>
        <v>3490.2823759974444</v>
      </c>
      <c r="I70" s="115">
        <f t="shared" si="1"/>
        <v>3071.4484908777513</v>
      </c>
      <c r="J70" s="118">
        <f t="shared" si="2"/>
        <v>3.5311179028000002</v>
      </c>
      <c r="K70" s="102">
        <f t="shared" si="3"/>
        <v>3531.1179028000001</v>
      </c>
      <c r="L70" s="103">
        <f t="shared" si="4"/>
        <v>3107.383754464</v>
      </c>
      <c r="N70" s="167"/>
      <c r="O70" s="45">
        <v>0.43</v>
      </c>
      <c r="P70" s="153">
        <f t="shared" si="11"/>
        <v>3.0867529999999999</v>
      </c>
      <c r="Q70" s="148">
        <f t="shared" si="5"/>
        <v>3086.7529999999997</v>
      </c>
      <c r="R70" s="148">
        <f t="shared" si="6"/>
        <v>2716.3426399999998</v>
      </c>
      <c r="S70" s="173"/>
      <c r="T70" s="45">
        <f t="shared" si="12"/>
        <v>0.43000000000000022</v>
      </c>
      <c r="U70" s="46">
        <f t="shared" si="7"/>
        <v>3071.4484908777513</v>
      </c>
      <c r="V70" s="164">
        <f t="shared" si="8"/>
        <v>2716.3426399999998</v>
      </c>
      <c r="W70" s="47">
        <f t="shared" si="9"/>
        <v>0.88438489138514897</v>
      </c>
      <c r="X70" s="167"/>
      <c r="Y70" s="48"/>
      <c r="AA70" s="2"/>
      <c r="AB70" s="2"/>
      <c r="AC70" s="73"/>
      <c r="AD70" s="73"/>
      <c r="AE70" s="73"/>
      <c r="AF70" s="171"/>
      <c r="AG70" s="73"/>
      <c r="AH70" s="2"/>
      <c r="AI70" s="2"/>
      <c r="AJ70" s="2"/>
      <c r="AK70" s="2"/>
    </row>
    <row r="71" spans="1:37" ht="16.5" thickTop="1" thickBot="1" x14ac:dyDescent="0.3">
      <c r="A71" s="51"/>
      <c r="B71" s="129">
        <f xml:space="preserve"> B$25*(E$8/2)^2*(ACOS(1-D71/(E$8/2)) - (1-D71/(E$8/2))*SIN(ACOS(1-D71/(E$8/2))))</f>
        <v>2.9587660537191707</v>
      </c>
      <c r="D71" s="45">
        <v>0.44</v>
      </c>
      <c r="E71" s="129">
        <f xml:space="preserve"> E$10*(E$8/2)^2*(ACOS(1-D71/(E$8/2)) - (1-D71/(E$8/2))*SIN(ACOS(1-D71/(E$8/2))))</f>
        <v>3.3532681942150604</v>
      </c>
      <c r="F71" s="136">
        <f>(PI()*E$12*D71^2*(1-(D71/(1.5*E$8))))</f>
        <v>0.25706326494842346</v>
      </c>
      <c r="G71" s="57">
        <f t="shared" si="10"/>
        <v>3.6103314591634836</v>
      </c>
      <c r="H71" s="117">
        <f t="shared" si="0"/>
        <v>3610.3314591634835</v>
      </c>
      <c r="I71" s="115">
        <f t="shared" si="1"/>
        <v>3177.0916840638656</v>
      </c>
      <c r="J71" s="118">
        <f t="shared" si="2"/>
        <v>3.6487734335999997</v>
      </c>
      <c r="K71" s="102">
        <f t="shared" si="3"/>
        <v>3648.7734335999999</v>
      </c>
      <c r="L71" s="103">
        <f t="shared" si="4"/>
        <v>3210.9206215680001</v>
      </c>
      <c r="N71" s="167"/>
      <c r="O71" s="45">
        <v>0.44</v>
      </c>
      <c r="P71" s="153">
        <f t="shared" si="11"/>
        <v>3.18512</v>
      </c>
      <c r="Q71" s="148">
        <f t="shared" si="5"/>
        <v>3185.12</v>
      </c>
      <c r="R71" s="148">
        <f t="shared" si="6"/>
        <v>2802.9056</v>
      </c>
      <c r="S71" s="173"/>
      <c r="T71" s="45">
        <f t="shared" si="12"/>
        <v>0.44000000000000022</v>
      </c>
      <c r="U71" s="46">
        <f t="shared" si="7"/>
        <v>3177.0916840638656</v>
      </c>
      <c r="V71" s="164">
        <f t="shared" si="8"/>
        <v>2802.9056</v>
      </c>
      <c r="W71" s="47">
        <f t="shared" si="9"/>
        <v>0.88222370605772427</v>
      </c>
      <c r="X71" s="167"/>
      <c r="Y71" s="48"/>
      <c r="AA71" s="2"/>
      <c r="AB71" s="74"/>
      <c r="AC71" s="73"/>
      <c r="AD71" s="73"/>
      <c r="AE71" s="73"/>
      <c r="AF71" s="78"/>
      <c r="AG71" s="73"/>
      <c r="AH71" s="2"/>
      <c r="AI71" s="2"/>
      <c r="AJ71" s="2"/>
      <c r="AK71" s="2"/>
    </row>
    <row r="72" spans="1:37" ht="16.5" thickTop="1" thickBot="1" x14ac:dyDescent="0.3">
      <c r="A72" s="51"/>
      <c r="B72" s="129">
        <f xml:space="preserve"> B$25*(E$8/2)^2*(ACOS(1-D72/(E$8/2)) - (1-D72/(E$8/2))*SIN(ACOS(1-D72/(E$8/2))))</f>
        <v>3.0560208374394535</v>
      </c>
      <c r="D72" s="45">
        <v>0.45</v>
      </c>
      <c r="E72" s="129">
        <f xml:space="preserve"> E$10*(E$8/2)^2*(ACOS(1-D72/(E$8/2)) - (1-D72/(E$8/2))*SIN(ACOS(1-D72/(E$8/2))))</f>
        <v>3.4634902824313807</v>
      </c>
      <c r="F72" s="136">
        <f>(PI()*E$12*D72^2*(1-(D72/(1.5*E$8))))</f>
        <v>0.26806396925342268</v>
      </c>
      <c r="G72" s="57">
        <f t="shared" si="10"/>
        <v>3.7315542516848033</v>
      </c>
      <c r="H72" s="117">
        <f t="shared" si="0"/>
        <v>3731.5542516848031</v>
      </c>
      <c r="I72" s="115">
        <f t="shared" si="1"/>
        <v>3283.7677414826267</v>
      </c>
      <c r="J72" s="118">
        <f t="shared" si="2"/>
        <v>3.76758945</v>
      </c>
      <c r="K72" s="102">
        <f t="shared" si="3"/>
        <v>3767.5894499999999</v>
      </c>
      <c r="L72" s="103">
        <f t="shared" si="4"/>
        <v>3315.4787160000001</v>
      </c>
      <c r="N72" s="167"/>
      <c r="O72" s="45">
        <v>0.45</v>
      </c>
      <c r="P72" s="153">
        <f t="shared" si="11"/>
        <v>3.2843249999999999</v>
      </c>
      <c r="Q72" s="148">
        <f t="shared" si="5"/>
        <v>3284.3249999999998</v>
      </c>
      <c r="R72" s="148">
        <f t="shared" si="6"/>
        <v>2890.2059999999997</v>
      </c>
      <c r="S72" s="173"/>
      <c r="T72" s="45">
        <f t="shared" si="12"/>
        <v>0.45000000000000023</v>
      </c>
      <c r="U72" s="46">
        <f t="shared" si="7"/>
        <v>3283.7677414826267</v>
      </c>
      <c r="V72" s="164">
        <f t="shared" si="8"/>
        <v>2890.2059999999997</v>
      </c>
      <c r="W72" s="47">
        <f t="shared" si="9"/>
        <v>0.88014933683923302</v>
      </c>
      <c r="X72" s="167"/>
      <c r="Y72" s="48"/>
      <c r="AA72" s="2"/>
      <c r="AB72" s="171"/>
      <c r="AC72" s="2"/>
      <c r="AD72" s="2"/>
      <c r="AE72" s="2"/>
      <c r="AF72" s="60"/>
      <c r="AG72" s="2"/>
      <c r="AH72" s="58"/>
      <c r="AI72" s="2"/>
      <c r="AJ72" s="2"/>
      <c r="AK72" s="2"/>
    </row>
    <row r="73" spans="1:37" ht="16.5" thickTop="1" thickBot="1" x14ac:dyDescent="0.3">
      <c r="A73" s="51"/>
      <c r="B73" s="129">
        <f xml:space="preserve"> B$25*(E$8/2)^2*(ACOS(1-D73/(E$8/2)) - (1-D73/(E$8/2))*SIN(ACOS(1-D73/(E$8/2))))</f>
        <v>3.1541213522709315</v>
      </c>
      <c r="D73" s="45">
        <v>0.46</v>
      </c>
      <c r="E73" s="129">
        <f xml:space="preserve"> E$10*(E$8/2)^2*(ACOS(1-D73/(E$8/2)) - (1-D73/(E$8/2))*SIN(ACOS(1-D73/(E$8/2))))</f>
        <v>3.5746708659070556</v>
      </c>
      <c r="F73" s="136">
        <f>(PI()*E$12*D73^2*(1-(D73/(1.5*E$8))))</f>
        <v>0.27925682630321369</v>
      </c>
      <c r="G73" s="57">
        <f t="shared" si="10"/>
        <v>3.8539276922102692</v>
      </c>
      <c r="H73" s="117">
        <f t="shared" si="0"/>
        <v>3853.927692210269</v>
      </c>
      <c r="I73" s="115">
        <f t="shared" si="1"/>
        <v>3391.4563691450367</v>
      </c>
      <c r="J73" s="118">
        <f t="shared" si="2"/>
        <v>3.8875516144000004</v>
      </c>
      <c r="K73" s="102">
        <f t="shared" si="3"/>
        <v>3887.5516144000003</v>
      </c>
      <c r="L73" s="103">
        <f t="shared" si="4"/>
        <v>3421.0454206720001</v>
      </c>
      <c r="N73" s="167"/>
      <c r="O73" s="45">
        <v>0.46</v>
      </c>
      <c r="P73" s="153">
        <f t="shared" si="11"/>
        <v>3.3843559999999999</v>
      </c>
      <c r="Q73" s="148">
        <f t="shared" si="5"/>
        <v>3384.3559999999998</v>
      </c>
      <c r="R73" s="148">
        <f t="shared" si="6"/>
        <v>2978.2332799999999</v>
      </c>
      <c r="S73" s="173"/>
      <c r="T73" s="45">
        <f t="shared" si="12"/>
        <v>0.46000000000000024</v>
      </c>
      <c r="U73" s="46">
        <f t="shared" si="7"/>
        <v>3391.4563691450367</v>
      </c>
      <c r="V73" s="164">
        <f t="shared" si="8"/>
        <v>2978.2332799999999</v>
      </c>
      <c r="W73" s="47">
        <f t="shared" si="9"/>
        <v>0.87815762782488416</v>
      </c>
      <c r="X73" s="167"/>
      <c r="Y73" s="48"/>
      <c r="AA73" s="2"/>
      <c r="AB73" s="2"/>
      <c r="AC73" s="74"/>
      <c r="AD73" s="74"/>
      <c r="AE73" s="74"/>
      <c r="AF73" s="60"/>
      <c r="AG73" s="74"/>
      <c r="AH73" s="58"/>
      <c r="AI73" s="2"/>
      <c r="AJ73" s="2"/>
      <c r="AK73" s="2"/>
    </row>
    <row r="74" spans="1:37" ht="16.5" thickTop="1" thickBot="1" x14ac:dyDescent="0.3">
      <c r="A74" s="51"/>
      <c r="B74" s="129">
        <f xml:space="preserve"> B$25*(E$8/2)^2*(ACOS(1-D74/(E$8/2)) - (1-D74/(E$8/2))*SIN(ACOS(1-D74/(E$8/2))))</f>
        <v>3.2530498524519742</v>
      </c>
      <c r="D74" s="45">
        <v>0.47</v>
      </c>
      <c r="E74" s="129">
        <f xml:space="preserve"> E$10*(E$8/2)^2*(ACOS(1-D74/(E$8/2)) - (1-D74/(E$8/2))*SIN(ACOS(1-D74/(E$8/2))))</f>
        <v>3.6867898327789042</v>
      </c>
      <c r="F74" s="136">
        <f>(PI()*E$12*D74^2*(1-(D74/(1.5*E$8))))</f>
        <v>0.29063941603803833</v>
      </c>
      <c r="G74" s="57">
        <f t="shared" si="10"/>
        <v>3.9774292488169425</v>
      </c>
      <c r="H74" s="117">
        <f t="shared" si="0"/>
        <v>3977.4292488169426</v>
      </c>
      <c r="I74" s="115">
        <f t="shared" si="1"/>
        <v>3500.1377389589097</v>
      </c>
      <c r="J74" s="118">
        <f t="shared" si="2"/>
        <v>4.0086455891999995</v>
      </c>
      <c r="K74" s="102">
        <f t="shared" si="3"/>
        <v>4008.6455891999994</v>
      </c>
      <c r="L74" s="103">
        <f t="shared" si="4"/>
        <v>3527.6081184959994</v>
      </c>
      <c r="N74" s="167"/>
      <c r="O74" s="45">
        <v>0.47</v>
      </c>
      <c r="P74" s="153">
        <f t="shared" si="11"/>
        <v>3.4852009999999995</v>
      </c>
      <c r="Q74" s="148">
        <f t="shared" si="5"/>
        <v>3485.2009999999996</v>
      </c>
      <c r="R74" s="148">
        <f t="shared" si="6"/>
        <v>3066.9768799999997</v>
      </c>
      <c r="S74" s="173"/>
      <c r="T74" s="45">
        <f t="shared" si="12"/>
        <v>0.47000000000000025</v>
      </c>
      <c r="U74" s="46">
        <f t="shared" si="7"/>
        <v>3500.1377389589097</v>
      </c>
      <c r="V74" s="164">
        <f t="shared" si="8"/>
        <v>3066.9768799999997</v>
      </c>
      <c r="W74" s="47">
        <f t="shared" si="9"/>
        <v>0.87624462485074928</v>
      </c>
      <c r="X74" s="167"/>
      <c r="Y74" s="48"/>
      <c r="AA74" s="2"/>
      <c r="AB74" s="2"/>
      <c r="AC74" s="171"/>
      <c r="AD74" s="61"/>
      <c r="AE74" s="61"/>
      <c r="AF74" s="61"/>
      <c r="AG74" s="61"/>
      <c r="AH74" s="61"/>
      <c r="AI74" s="2"/>
      <c r="AJ74" s="2"/>
      <c r="AK74" s="2"/>
    </row>
    <row r="75" spans="1:37" ht="16.5" thickTop="1" thickBot="1" x14ac:dyDescent="0.3">
      <c r="A75" s="51"/>
      <c r="B75" s="129">
        <f xml:space="preserve"> B$25*(E$8/2)^2*(ACOS(1-D75/(E$8/2)) - (1-D75/(E$8/2))*SIN(ACOS(1-D75/(E$8/2))))</f>
        <v>3.3527890342077225</v>
      </c>
      <c r="D75" s="45">
        <v>0.48</v>
      </c>
      <c r="E75" s="129">
        <f xml:space="preserve"> E$10*(E$8/2)^2*(ACOS(1-D75/(E$8/2)) - (1-D75/(E$8/2))*SIN(ACOS(1-D75/(E$8/2))))</f>
        <v>3.7998275721020858</v>
      </c>
      <c r="F75" s="136">
        <f>(PI()*E$12*D75^2*(1-(D75/(1.5*E$8))))</f>
        <v>0.30220931839813858</v>
      </c>
      <c r="G75" s="57">
        <f t="shared" si="10"/>
        <v>4.1020368905002247</v>
      </c>
      <c r="H75" s="117">
        <f t="shared" si="0"/>
        <v>4102.0368905002251</v>
      </c>
      <c r="I75" s="115">
        <f t="shared" si="1"/>
        <v>3609.7924636401981</v>
      </c>
      <c r="J75" s="118">
        <f t="shared" si="2"/>
        <v>4.1308570368000002</v>
      </c>
      <c r="K75" s="102">
        <f t="shared" si="3"/>
        <v>4130.8570368000001</v>
      </c>
      <c r="L75" s="103">
        <f t="shared" si="4"/>
        <v>3635.154192384</v>
      </c>
      <c r="N75" s="167"/>
      <c r="O75" s="45">
        <v>0.48</v>
      </c>
      <c r="P75" s="153">
        <f t="shared" si="11"/>
        <v>3.5868479999999998</v>
      </c>
      <c r="Q75" s="148">
        <f t="shared" si="5"/>
        <v>3586.848</v>
      </c>
      <c r="R75" s="148">
        <f t="shared" si="6"/>
        <v>3156.4262399999998</v>
      </c>
      <c r="S75" s="173"/>
      <c r="T75" s="45">
        <f t="shared" si="12"/>
        <v>0.48000000000000026</v>
      </c>
      <c r="U75" s="46">
        <f t="shared" si="7"/>
        <v>3609.7924636401981</v>
      </c>
      <c r="V75" s="164">
        <f t="shared" si="8"/>
        <v>3156.4262399999998</v>
      </c>
      <c r="W75" s="47">
        <f t="shared" si="9"/>
        <v>0.87440656818729867</v>
      </c>
      <c r="X75" s="167"/>
      <c r="Y75" s="48"/>
      <c r="AA75" s="2"/>
      <c r="AB75" s="2"/>
      <c r="AC75" s="171"/>
      <c r="AD75" s="61"/>
      <c r="AE75" s="61"/>
      <c r="AF75" s="61"/>
      <c r="AG75" s="61"/>
      <c r="AH75" s="61"/>
      <c r="AI75" s="2"/>
      <c r="AJ75" s="2"/>
      <c r="AK75" s="2"/>
    </row>
    <row r="76" spans="1:37" ht="16.5" thickTop="1" thickBot="1" x14ac:dyDescent="0.3">
      <c r="A76" s="51"/>
      <c r="B76" s="129">
        <f xml:space="preserve"> B$25*(E$8/2)^2*(ACOS(1-D76/(E$8/2)) - (1-D76/(E$8/2))*SIN(ACOS(1-D76/(E$8/2))))</f>
        <v>3.4533220124015847</v>
      </c>
      <c r="D76" s="45">
        <v>0.49</v>
      </c>
      <c r="E76" s="129">
        <f xml:space="preserve"> E$10*(E$8/2)^2*(ACOS(1-D76/(E$8/2)) - (1-D76/(E$8/2))*SIN(ACOS(1-D76/(E$8/2))))</f>
        <v>3.9137649473884628</v>
      </c>
      <c r="F76" s="136">
        <f>(PI()*E$12*D76^2*(1-(D76/(1.5*E$8))))</f>
        <v>0.31396411332375634</v>
      </c>
      <c r="G76" s="57">
        <f t="shared" si="10"/>
        <v>4.2277290607122193</v>
      </c>
      <c r="H76" s="117">
        <f t="shared" si="0"/>
        <v>4227.7290607122195</v>
      </c>
      <c r="I76" s="115">
        <f t="shared" si="1"/>
        <v>3720.4015734267532</v>
      </c>
      <c r="J76" s="118">
        <f t="shared" si="2"/>
        <v>4.2541716196000001</v>
      </c>
      <c r="K76" s="102">
        <f t="shared" si="3"/>
        <v>4254.1716195999998</v>
      </c>
      <c r="L76" s="103">
        <f t="shared" si="4"/>
        <v>3743.6710252479998</v>
      </c>
      <c r="N76" s="167"/>
      <c r="O76" s="45">
        <v>0.49</v>
      </c>
      <c r="P76" s="153">
        <f t="shared" si="11"/>
        <v>3.6892849999999999</v>
      </c>
      <c r="Q76" s="148">
        <f t="shared" si="5"/>
        <v>3689.2849999999999</v>
      </c>
      <c r="R76" s="148">
        <f t="shared" si="6"/>
        <v>3246.5708</v>
      </c>
      <c r="S76" s="173"/>
      <c r="T76" s="45">
        <f t="shared" si="12"/>
        <v>0.49000000000000027</v>
      </c>
      <c r="U76" s="46">
        <f t="shared" si="7"/>
        <v>3720.4015734267532</v>
      </c>
      <c r="V76" s="164">
        <f t="shared" si="8"/>
        <v>3246.5708</v>
      </c>
      <c r="W76" s="47">
        <f t="shared" si="9"/>
        <v>0.87263988468042675</v>
      </c>
      <c r="X76" s="167"/>
      <c r="Y76" s="48"/>
      <c r="AA76" s="2"/>
      <c r="AB76" s="2"/>
      <c r="AC76" s="59"/>
      <c r="AD76" s="62"/>
      <c r="AE76" s="62"/>
      <c r="AF76" s="62"/>
      <c r="AG76" s="62"/>
      <c r="AH76" s="62"/>
      <c r="AI76" s="2"/>
      <c r="AJ76" s="2"/>
      <c r="AK76" s="2"/>
    </row>
    <row r="77" spans="1:37" ht="16.5" thickTop="1" thickBot="1" x14ac:dyDescent="0.3">
      <c r="A77" s="51"/>
      <c r="B77" s="129">
        <f xml:space="preserve"> B$25*(E$8/2)^2*(ACOS(1-D77/(E$8/2)) - (1-D77/(E$8/2))*SIN(ACOS(1-D77/(E$8/2))))</f>
        <v>3.5546322988280719</v>
      </c>
      <c r="D77" s="45">
        <v>0.5</v>
      </c>
      <c r="E77" s="129">
        <f xml:space="preserve"> E$10*(E$8/2)^2*(ACOS(1-D77/(E$8/2)) - (1-D77/(E$8/2))*SIN(ACOS(1-D77/(E$8/2))))</f>
        <v>4.0285832720051484</v>
      </c>
      <c r="F77" s="136">
        <f>(PI()*E$12*D77^2*(1-(D77/(1.5*E$8))))</f>
        <v>0.32590138075513353</v>
      </c>
      <c r="G77" s="57">
        <f t="shared" si="10"/>
        <v>4.3544846527602816</v>
      </c>
      <c r="H77" s="117">
        <f t="shared" si="0"/>
        <v>4354.4846527602813</v>
      </c>
      <c r="I77" s="115">
        <f t="shared" si="1"/>
        <v>3831.9464944290476</v>
      </c>
      <c r="J77" s="118">
        <f t="shared" si="2"/>
        <v>4.3785749999999997</v>
      </c>
      <c r="K77" s="102">
        <f t="shared" si="3"/>
        <v>4378.5749999999998</v>
      </c>
      <c r="L77" s="103">
        <f t="shared" si="4"/>
        <v>3853.1459999999997</v>
      </c>
      <c r="N77" s="167"/>
      <c r="O77" s="45">
        <v>0.5</v>
      </c>
      <c r="P77" s="153">
        <f t="shared" si="11"/>
        <v>3.7925</v>
      </c>
      <c r="Q77" s="148">
        <f t="shared" si="5"/>
        <v>3792.5</v>
      </c>
      <c r="R77" s="148">
        <f t="shared" si="6"/>
        <v>3337.4</v>
      </c>
      <c r="S77" s="173"/>
      <c r="T77" s="45">
        <f t="shared" si="12"/>
        <v>0.50000000000000022</v>
      </c>
      <c r="U77" s="46">
        <f t="shared" si="7"/>
        <v>3831.9464944290476</v>
      </c>
      <c r="V77" s="164">
        <f t="shared" si="8"/>
        <v>3337.4</v>
      </c>
      <c r="W77" s="47">
        <f t="shared" si="9"/>
        <v>0.87094117959422768</v>
      </c>
      <c r="X77" s="167"/>
      <c r="Y77" s="48"/>
      <c r="AA77" s="2"/>
      <c r="AB77" s="2"/>
      <c r="AC77" s="2"/>
      <c r="AD77" s="63"/>
      <c r="AE77" s="79"/>
      <c r="AF77" s="79"/>
      <c r="AG77" s="61"/>
      <c r="AH77" s="61"/>
      <c r="AI77" s="2"/>
      <c r="AJ77" s="2"/>
      <c r="AK77" s="2"/>
    </row>
    <row r="78" spans="1:37" ht="16.5" thickTop="1" thickBot="1" x14ac:dyDescent="0.3">
      <c r="A78" s="51"/>
      <c r="B78" s="129">
        <f xml:space="preserve"> B$25*(E$8/2)^2*(ACOS(1-D78/(E$8/2)) - (1-D78/(E$8/2))*SIN(ACOS(1-D78/(E$8/2))))</f>
        <v>3.6567037819992985</v>
      </c>
      <c r="D78" s="45">
        <v>0.51</v>
      </c>
      <c r="E78" s="129">
        <f xml:space="preserve"> E$10*(E$8/2)^2*(ACOS(1-D78/(E$8/2)) - (1-D78/(E$8/2))*SIN(ACOS(1-D78/(E$8/2))))</f>
        <v>4.1442642862658721</v>
      </c>
      <c r="F78" s="136">
        <f>(PI()*E$12*D78^2*(1-(D78/(1.5*E$8))))</f>
        <v>0.33801870063251216</v>
      </c>
      <c r="G78" s="57">
        <f t="shared" si="10"/>
        <v>4.482282986898384</v>
      </c>
      <c r="H78" s="117">
        <f t="shared" si="0"/>
        <v>4482.2829868983836</v>
      </c>
      <c r="I78" s="115">
        <f t="shared" si="1"/>
        <v>3944.4090284705776</v>
      </c>
      <c r="J78" s="118">
        <f t="shared" si="2"/>
        <v>4.5040528403999991</v>
      </c>
      <c r="K78" s="102">
        <f t="shared" si="3"/>
        <v>4504.0528403999988</v>
      </c>
      <c r="L78" s="103">
        <f t="shared" si="4"/>
        <v>3963.5664995519987</v>
      </c>
      <c r="N78" s="167"/>
      <c r="O78" s="45">
        <v>0.51</v>
      </c>
      <c r="P78" s="153">
        <f t="shared" si="11"/>
        <v>3.8964810000000001</v>
      </c>
      <c r="Q78" s="148">
        <f t="shared" si="5"/>
        <v>3896.4810000000002</v>
      </c>
      <c r="R78" s="148">
        <f t="shared" si="6"/>
        <v>3428.90328</v>
      </c>
      <c r="S78" s="173"/>
      <c r="T78" s="45">
        <f t="shared" si="12"/>
        <v>0.51000000000000023</v>
      </c>
      <c r="U78" s="46">
        <f t="shared" si="7"/>
        <v>3944.4090284705776</v>
      </c>
      <c r="V78" s="164">
        <f t="shared" si="8"/>
        <v>3428.90328</v>
      </c>
      <c r="W78" s="47">
        <f t="shared" si="9"/>
        <v>0.86930722834531637</v>
      </c>
      <c r="X78" s="167"/>
      <c r="Y78" s="48"/>
      <c r="AA78" s="2"/>
      <c r="AB78" s="2"/>
      <c r="AC78" s="59"/>
      <c r="AD78" s="62"/>
      <c r="AE78" s="62"/>
      <c r="AF78" s="62"/>
      <c r="AG78" s="62"/>
      <c r="AH78" s="62"/>
      <c r="AI78" s="2"/>
      <c r="AJ78" s="2"/>
      <c r="AK78" s="2"/>
    </row>
    <row r="79" spans="1:37" ht="16.5" thickTop="1" thickBot="1" x14ac:dyDescent="0.3">
      <c r="A79" s="51"/>
      <c r="B79" s="129">
        <f xml:space="preserve"> B$25*(E$8/2)^2*(ACOS(1-D79/(E$8/2)) - (1-D79/(E$8/2))*SIN(ACOS(1-D79/(E$8/2))))</f>
        <v>3.7595207082933726</v>
      </c>
      <c r="D79" s="45">
        <v>0.52</v>
      </c>
      <c r="E79" s="129">
        <f xml:space="preserve"> E$10*(E$8/2)^2*(ACOS(1-D79/(E$8/2)) - (1-D79/(E$8/2))*SIN(ACOS(1-D79/(E$8/2))))</f>
        <v>4.2607901360658227</v>
      </c>
      <c r="F79" s="136">
        <f>(PI()*E$12*D79^2*(1-(D79/(1.5*E$8))))</f>
        <v>0.35031365289613398</v>
      </c>
      <c r="G79" s="57">
        <f t="shared" si="10"/>
        <v>4.6111037889619571</v>
      </c>
      <c r="H79" s="117">
        <f t="shared" si="0"/>
        <v>4611.1037889619574</v>
      </c>
      <c r="I79" s="115">
        <f t="shared" si="1"/>
        <v>4057.7713342865227</v>
      </c>
      <c r="J79" s="118">
        <f t="shared" si="2"/>
        <v>4.6305908032000005</v>
      </c>
      <c r="K79" s="102">
        <f t="shared" si="3"/>
        <v>4630.5908032000007</v>
      </c>
      <c r="L79" s="103">
        <f t="shared" si="4"/>
        <v>4074.9199068160005</v>
      </c>
      <c r="N79" s="167"/>
      <c r="O79" s="45">
        <v>0.52</v>
      </c>
      <c r="P79" s="153">
        <f t="shared" si="11"/>
        <v>4.0012160000000012</v>
      </c>
      <c r="Q79" s="148">
        <f t="shared" si="5"/>
        <v>4001.2160000000013</v>
      </c>
      <c r="R79" s="148">
        <f t="shared" si="6"/>
        <v>3521.0700800000013</v>
      </c>
      <c r="S79" s="173"/>
      <c r="T79" s="45">
        <f t="shared" si="12"/>
        <v>0.52000000000000024</v>
      </c>
      <c r="U79" s="46">
        <f t="shared" si="7"/>
        <v>4057.7713342865227</v>
      </c>
      <c r="V79" s="164">
        <f t="shared" si="8"/>
        <v>3521.0700800000013</v>
      </c>
      <c r="W79" s="47">
        <f t="shared" si="9"/>
        <v>0.86773496826900687</v>
      </c>
      <c r="X79" s="167"/>
      <c r="Y79" s="48"/>
      <c r="AA79" s="2"/>
      <c r="AB79" s="2"/>
      <c r="AC79" s="59"/>
      <c r="AD79" s="66"/>
      <c r="AE79" s="66"/>
      <c r="AF79" s="66"/>
      <c r="AG79" s="66"/>
      <c r="AH79" s="66"/>
      <c r="AI79" s="2"/>
      <c r="AJ79" s="2"/>
      <c r="AK79" s="2"/>
    </row>
    <row r="80" spans="1:37" ht="16.5" thickTop="1" thickBot="1" x14ac:dyDescent="0.3">
      <c r="A80" s="51"/>
      <c r="B80" s="129">
        <f xml:space="preserve"> B$25*(E$8/2)^2*(ACOS(1-D80/(E$8/2)) - (1-D80/(E$8/2))*SIN(ACOS(1-D80/(E$8/2))))</f>
        <v>3.8630676643468731</v>
      </c>
      <c r="D80" s="45">
        <v>0.53</v>
      </c>
      <c r="E80" s="129">
        <f xml:space="preserve"> E$10*(E$8/2)^2*(ACOS(1-D80/(E$8/2)) - (1-D80/(E$8/2))*SIN(ACOS(1-D80/(E$8/2))))</f>
        <v>4.3781433529264566</v>
      </c>
      <c r="F80" s="136">
        <f>(PI()*E$12*D80^2*(1-(D80/(1.5*E$8))))</f>
        <v>0.362783817486241</v>
      </c>
      <c r="G80" s="57">
        <f t="shared" si="10"/>
        <v>4.7409271704126974</v>
      </c>
      <c r="H80" s="117">
        <f t="shared" si="0"/>
        <v>4740.9271704126977</v>
      </c>
      <c r="I80" s="115">
        <f t="shared" si="1"/>
        <v>4172.0159099631737</v>
      </c>
      <c r="J80" s="118">
        <f t="shared" si="2"/>
        <v>4.7581745508000006</v>
      </c>
      <c r="K80" s="102">
        <f t="shared" si="3"/>
        <v>4758.1745508000004</v>
      </c>
      <c r="L80" s="103">
        <f t="shared" si="4"/>
        <v>4187.1936047040008</v>
      </c>
      <c r="N80" s="167"/>
      <c r="O80" s="45">
        <v>0.53</v>
      </c>
      <c r="P80" s="153">
        <f t="shared" si="11"/>
        <v>4.1066930000000008</v>
      </c>
      <c r="Q80" s="148">
        <f t="shared" si="5"/>
        <v>4106.6930000000011</v>
      </c>
      <c r="R80" s="148">
        <f t="shared" si="6"/>
        <v>3613.8898400000012</v>
      </c>
      <c r="S80" s="173"/>
      <c r="T80" s="45">
        <f t="shared" si="12"/>
        <v>0.53000000000000025</v>
      </c>
      <c r="U80" s="46">
        <f t="shared" si="7"/>
        <v>4172.0159099631737</v>
      </c>
      <c r="V80" s="164">
        <f t="shared" si="8"/>
        <v>3613.8898400000012</v>
      </c>
      <c r="W80" s="47">
        <f t="shared" si="9"/>
        <v>0.86622149051965169</v>
      </c>
      <c r="X80" s="167"/>
      <c r="Y80" s="48"/>
      <c r="AA80" s="2"/>
      <c r="AB80" s="2"/>
      <c r="AC80" s="77"/>
      <c r="AD80" s="77"/>
      <c r="AE80" s="2"/>
      <c r="AF80" s="171"/>
      <c r="AG80" s="2"/>
      <c r="AH80" s="2"/>
      <c r="AI80" s="2"/>
      <c r="AJ80" s="2"/>
      <c r="AK80" s="2"/>
    </row>
    <row r="81" spans="1:37" ht="16.5" thickTop="1" thickBot="1" x14ac:dyDescent="0.3">
      <c r="A81" s="51"/>
      <c r="B81" s="129">
        <f xml:space="preserve"> B$25*(E$8/2)^2*(ACOS(1-D81/(E$8/2)) - (1-D81/(E$8/2))*SIN(ACOS(1-D81/(E$8/2))))</f>
        <v>3.9673295605857923</v>
      </c>
      <c r="D81" s="45">
        <v>0.54</v>
      </c>
      <c r="E81" s="129">
        <f xml:space="preserve"> E$10*(E$8/2)^2*(ACOS(1-D81/(E$8/2)) - (1-D81/(E$8/2))*SIN(ACOS(1-D81/(E$8/2))))</f>
        <v>4.4963068353305653</v>
      </c>
      <c r="F81" s="136">
        <f>(PI()*E$12*D81^2*(1-(D81/(1.5*E$8))))</f>
        <v>0.37542677434307509</v>
      </c>
      <c r="G81" s="57">
        <f t="shared" si="10"/>
        <v>4.8717336096736403</v>
      </c>
      <c r="H81" s="117">
        <f t="shared" si="0"/>
        <v>4871.7336096736399</v>
      </c>
      <c r="I81" s="115">
        <f t="shared" si="1"/>
        <v>4287.1255765128035</v>
      </c>
      <c r="J81" s="118">
        <f t="shared" si="2"/>
        <v>4.8867897456000007</v>
      </c>
      <c r="K81" s="102">
        <f t="shared" si="3"/>
        <v>4886.789745600001</v>
      </c>
      <c r="L81" s="103">
        <f t="shared" si="4"/>
        <v>4300.3749761280005</v>
      </c>
      <c r="N81" s="167"/>
      <c r="O81" s="45">
        <v>0.54</v>
      </c>
      <c r="P81" s="153">
        <f t="shared" si="11"/>
        <v>4.2129000000000003</v>
      </c>
      <c r="Q81" s="148">
        <f t="shared" si="5"/>
        <v>4212.9000000000005</v>
      </c>
      <c r="R81" s="148">
        <f t="shared" si="6"/>
        <v>3707.3520000000003</v>
      </c>
      <c r="S81" s="173"/>
      <c r="T81" s="45">
        <f t="shared" si="12"/>
        <v>0.54000000000000026</v>
      </c>
      <c r="U81" s="46">
        <f t="shared" si="7"/>
        <v>4287.1255765128035</v>
      </c>
      <c r="V81" s="164">
        <f t="shared" si="8"/>
        <v>3707.3520000000003</v>
      </c>
      <c r="W81" s="47">
        <f t="shared" si="9"/>
        <v>0.86476403217831621</v>
      </c>
      <c r="X81" s="167"/>
      <c r="Y81" s="48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6.5" thickTop="1" thickBot="1" x14ac:dyDescent="0.3">
      <c r="A82" s="51"/>
      <c r="B82" s="129">
        <f xml:space="preserve"> B$25*(E$8/2)^2*(ACOS(1-D82/(E$8/2)) - (1-D82/(E$8/2))*SIN(ACOS(1-D82/(E$8/2))))</f>
        <v>4.0722916158001077</v>
      </c>
      <c r="D82" s="45">
        <v>0.55000000000000004</v>
      </c>
      <c r="E82" s="129">
        <f xml:space="preserve"> E$10*(E$8/2)^2*(ACOS(1-D82/(E$8/2)) - (1-D82/(E$8/2))*SIN(ACOS(1-D82/(E$8/2))))</f>
        <v>4.6152638312401226</v>
      </c>
      <c r="F82" s="136">
        <f>(PI()*E$12*D82^2*(1-(D82/(1.5*E$8))))</f>
        <v>0.38824010340687826</v>
      </c>
      <c r="G82" s="57">
        <f t="shared" si="10"/>
        <v>5.0035039346470009</v>
      </c>
      <c r="H82" s="117">
        <f t="shared" si="0"/>
        <v>5003.5039346470012</v>
      </c>
      <c r="I82" s="115">
        <f t="shared" si="1"/>
        <v>4403.0834624893614</v>
      </c>
      <c r="J82" s="118">
        <f t="shared" si="2"/>
        <v>5.0164220500000001</v>
      </c>
      <c r="K82" s="102">
        <f t="shared" si="3"/>
        <v>5016.4220500000001</v>
      </c>
      <c r="L82" s="103">
        <f t="shared" si="4"/>
        <v>4414.4514040000004</v>
      </c>
      <c r="N82" s="167"/>
      <c r="O82" s="45">
        <v>0.55000000000000004</v>
      </c>
      <c r="P82" s="153">
        <f t="shared" si="11"/>
        <v>4.3198250000000007</v>
      </c>
      <c r="Q82" s="148">
        <f t="shared" si="5"/>
        <v>4319.8250000000007</v>
      </c>
      <c r="R82" s="148">
        <f t="shared" si="6"/>
        <v>3801.4460000000008</v>
      </c>
      <c r="S82" s="173"/>
      <c r="T82" s="45">
        <f t="shared" si="12"/>
        <v>0.55000000000000027</v>
      </c>
      <c r="U82" s="46">
        <f t="shared" si="7"/>
        <v>4403.0834624893614</v>
      </c>
      <c r="V82" s="164">
        <f t="shared" si="8"/>
        <v>3801.4460000000008</v>
      </c>
      <c r="W82" s="47">
        <f t="shared" si="9"/>
        <v>0.86335996861862474</v>
      </c>
      <c r="X82" s="167"/>
      <c r="Y82" s="48"/>
      <c r="AA82" s="2"/>
      <c r="AB82" s="2"/>
      <c r="AC82" s="77"/>
      <c r="AD82" s="78"/>
      <c r="AE82" s="78"/>
      <c r="AF82" s="78"/>
      <c r="AG82" s="78"/>
      <c r="AH82" s="2"/>
      <c r="AI82" s="2"/>
      <c r="AJ82" s="2"/>
      <c r="AK82" s="2"/>
    </row>
    <row r="83" spans="1:37" ht="16.5" thickTop="1" thickBot="1" x14ac:dyDescent="0.3">
      <c r="A83" s="51"/>
      <c r="B83" s="129">
        <f xml:space="preserve"> B$25*(E$8/2)^2*(ACOS(1-D83/(E$8/2)) - (1-D83/(E$8/2))*SIN(ACOS(1-D83/(E$8/2))))</f>
        <v>4.1779393426765861</v>
      </c>
      <c r="D83" s="45">
        <v>0.56000000000000005</v>
      </c>
      <c r="E83" s="129">
        <f xml:space="preserve"> E$10*(E$8/2)^2*(ACOS(1-D83/(E$8/2)) - (1-D83/(E$8/2))*SIN(ACOS(1-D83/(E$8/2))))</f>
        <v>4.7349979217001312</v>
      </c>
      <c r="F83" s="136">
        <f>(PI()*E$12*D83^2*(1-(D83/(1.5*E$8))))</f>
        <v>0.40122138461789236</v>
      </c>
      <c r="G83" s="57">
        <f t="shared" si="10"/>
        <v>5.1362193063180239</v>
      </c>
      <c r="H83" s="117">
        <f t="shared" si="0"/>
        <v>5136.2193063180239</v>
      </c>
      <c r="I83" s="115">
        <f t="shared" si="1"/>
        <v>4519.8729895598608</v>
      </c>
      <c r="J83" s="118">
        <f t="shared" si="2"/>
        <v>5.1470571264000009</v>
      </c>
      <c r="K83" s="102">
        <f t="shared" si="3"/>
        <v>5147.0571264000009</v>
      </c>
      <c r="L83" s="103">
        <f t="shared" si="4"/>
        <v>4529.4102712320009</v>
      </c>
      <c r="N83" s="167"/>
      <c r="O83" s="45">
        <v>0.56000000000000005</v>
      </c>
      <c r="P83" s="153">
        <f t="shared" si="11"/>
        <v>4.4274560000000012</v>
      </c>
      <c r="Q83" s="148">
        <f t="shared" si="5"/>
        <v>4427.456000000001</v>
      </c>
      <c r="R83" s="148">
        <f t="shared" si="6"/>
        <v>3896.1612800000007</v>
      </c>
      <c r="S83" s="173"/>
      <c r="T83" s="45">
        <f t="shared" si="12"/>
        <v>0.56000000000000028</v>
      </c>
      <c r="U83" s="46">
        <f t="shared" si="7"/>
        <v>4519.8729895598608</v>
      </c>
      <c r="V83" s="164">
        <f t="shared" si="8"/>
        <v>3896.1612800000007</v>
      </c>
      <c r="W83" s="47">
        <f t="shared" si="9"/>
        <v>0.86200680616456959</v>
      </c>
      <c r="X83" s="167"/>
      <c r="Y83" s="48"/>
      <c r="AA83" s="2"/>
      <c r="AB83" s="2"/>
      <c r="AC83" s="73"/>
      <c r="AD83" s="73"/>
      <c r="AE83" s="73"/>
      <c r="AF83" s="171"/>
      <c r="AG83" s="73"/>
      <c r="AH83" s="2"/>
      <c r="AI83" s="2"/>
      <c r="AJ83" s="2"/>
      <c r="AK83" s="2"/>
    </row>
    <row r="84" spans="1:37" ht="16.5" thickTop="1" thickBot="1" x14ac:dyDescent="0.3">
      <c r="A84" s="51"/>
      <c r="B84" s="129">
        <f xml:space="preserve"> B$25*(E$8/2)^2*(ACOS(1-D84/(E$8/2)) - (1-D84/(E$8/2))*SIN(ACOS(1-D84/(E$8/2))))</f>
        <v>4.2842585342127864</v>
      </c>
      <c r="D84" s="45">
        <v>0.56999999999999995</v>
      </c>
      <c r="E84" s="129">
        <f xml:space="preserve"> E$10*(E$8/2)^2*(ACOS(1-D84/(E$8/2)) - (1-D84/(E$8/2))*SIN(ACOS(1-D84/(E$8/2))))</f>
        <v>4.8554930054411578</v>
      </c>
      <c r="F84" s="136">
        <f>(PI()*E$12*D84^2*(1-(D84/(1.5*E$8))))</f>
        <v>0.4143681979163592</v>
      </c>
      <c r="G84" s="57">
        <f t="shared" si="10"/>
        <v>5.2698612033575172</v>
      </c>
      <c r="H84" s="117">
        <f t="shared" si="0"/>
        <v>5269.8612033575173</v>
      </c>
      <c r="I84" s="115">
        <f t="shared" si="1"/>
        <v>4637.4778589546149</v>
      </c>
      <c r="J84" s="118">
        <f t="shared" si="2"/>
        <v>5.278680637199999</v>
      </c>
      <c r="K84" s="102">
        <f t="shared" si="3"/>
        <v>5278.6806371999992</v>
      </c>
      <c r="L84" s="103">
        <f t="shared" si="4"/>
        <v>4645.2389607359992</v>
      </c>
      <c r="N84" s="167"/>
      <c r="O84" s="45">
        <v>0.56999999999999995</v>
      </c>
      <c r="P84" s="153">
        <f t="shared" si="11"/>
        <v>4.5357810000000001</v>
      </c>
      <c r="Q84" s="148">
        <f t="shared" si="5"/>
        <v>4535.7809999999999</v>
      </c>
      <c r="R84" s="148">
        <f t="shared" si="6"/>
        <v>3991.4872799999998</v>
      </c>
      <c r="S84" s="173"/>
      <c r="T84" s="45">
        <f t="shared" si="12"/>
        <v>0.57000000000000028</v>
      </c>
      <c r="U84" s="46">
        <f t="shared" si="7"/>
        <v>4637.4778589546149</v>
      </c>
      <c r="V84" s="164">
        <f t="shared" si="8"/>
        <v>3991.4872799999998</v>
      </c>
      <c r="W84" s="47">
        <f t="shared" si="9"/>
        <v>0.86070217506111502</v>
      </c>
      <c r="X84" s="167"/>
      <c r="Y84" s="48"/>
      <c r="AA84" s="2"/>
      <c r="AB84" s="2"/>
      <c r="AC84" s="73"/>
      <c r="AD84" s="73"/>
      <c r="AE84" s="73"/>
      <c r="AF84" s="78"/>
      <c r="AG84" s="73"/>
      <c r="AH84" s="2"/>
      <c r="AI84" s="2"/>
      <c r="AJ84" s="2"/>
      <c r="AK84" s="2"/>
    </row>
    <row r="85" spans="1:37" ht="16.5" thickTop="1" thickBot="1" x14ac:dyDescent="0.3">
      <c r="A85" s="51"/>
      <c r="B85" s="129">
        <f xml:space="preserve"> B$25*(E$8/2)^2*(ACOS(1-D85/(E$8/2)) - (1-D85/(E$8/2))*SIN(ACOS(1-D85/(E$8/2))))</f>
        <v>4.3912352509427226</v>
      </c>
      <c r="D85" s="45">
        <v>0.57999999999999996</v>
      </c>
      <c r="E85" s="129">
        <f xml:space="preserve"> E$10*(E$8/2)^2*(ACOS(1-D85/(E$8/2)) - (1-D85/(E$8/2))*SIN(ACOS(1-D85/(E$8/2))))</f>
        <v>4.9767332844017522</v>
      </c>
      <c r="F85" s="136">
        <f>(PI()*E$12*D85^2*(1-(D85/(1.5*E$8))))</f>
        <v>0.42767812324252086</v>
      </c>
      <c r="G85" s="57">
        <f t="shared" si="10"/>
        <v>5.4044114076442735</v>
      </c>
      <c r="H85" s="117">
        <f t="shared" si="0"/>
        <v>5404.4114076442738</v>
      </c>
      <c r="I85" s="115">
        <f t="shared" si="1"/>
        <v>4755.8820387269607</v>
      </c>
      <c r="J85" s="118">
        <f t="shared" si="2"/>
        <v>5.4112782447999992</v>
      </c>
      <c r="K85" s="102">
        <f t="shared" si="3"/>
        <v>5411.2782447999989</v>
      </c>
      <c r="L85" s="103">
        <f t="shared" si="4"/>
        <v>4761.9248554239994</v>
      </c>
      <c r="N85" s="167"/>
      <c r="O85" s="45">
        <v>0.57999999999999996</v>
      </c>
      <c r="P85" s="153">
        <f t="shared" si="11"/>
        <v>4.6447880000000001</v>
      </c>
      <c r="Q85" s="148">
        <f t="shared" si="5"/>
        <v>4644.7880000000005</v>
      </c>
      <c r="R85" s="148">
        <f t="shared" si="6"/>
        <v>4087.4134400000003</v>
      </c>
      <c r="S85" s="173"/>
      <c r="T85" s="45">
        <f t="shared" si="12"/>
        <v>0.58000000000000029</v>
      </c>
      <c r="U85" s="46">
        <f t="shared" si="7"/>
        <v>4755.8820387269607</v>
      </c>
      <c r="V85" s="164">
        <f t="shared" si="8"/>
        <v>4087.4134400000003</v>
      </c>
      <c r="W85" s="47">
        <f t="shared" si="9"/>
        <v>0.85944382276859543</v>
      </c>
      <c r="X85" s="167"/>
      <c r="Y85" s="48"/>
      <c r="AA85" s="2"/>
      <c r="AB85" s="2"/>
      <c r="AC85" s="2"/>
      <c r="AD85" s="2"/>
      <c r="AE85" s="58"/>
      <c r="AF85" s="60"/>
      <c r="AG85" s="2"/>
      <c r="AH85" s="58"/>
      <c r="AI85" s="2"/>
      <c r="AJ85" s="2"/>
      <c r="AK85" s="2"/>
    </row>
    <row r="86" spans="1:37" ht="16.5" thickTop="1" thickBot="1" x14ac:dyDescent="0.3">
      <c r="A86" s="51"/>
      <c r="B86" s="129">
        <f xml:space="preserve"> B$25*(E$8/2)^2*(ACOS(1-D86/(E$8/2)) - (1-D86/(E$8/2))*SIN(ACOS(1-D86/(E$8/2))))</f>
        <v>4.4988558089111157</v>
      </c>
      <c r="D86" s="45">
        <v>0.59</v>
      </c>
      <c r="E86" s="129">
        <f xml:space="preserve"> E$10*(E$8/2)^2*(ACOS(1-D86/(E$8/2)) - (1-D86/(E$8/2))*SIN(ACOS(1-D86/(E$8/2))))</f>
        <v>5.0987032500992644</v>
      </c>
      <c r="F86" s="136">
        <f>(PI()*E$12*D86^2*(1-(D86/(1.5*E$8))))</f>
        <v>0.44114874053661929</v>
      </c>
      <c r="G86" s="57">
        <f t="shared" si="10"/>
        <v>5.5398519906358841</v>
      </c>
      <c r="H86" s="117">
        <f t="shared" si="0"/>
        <v>5539.8519906358842</v>
      </c>
      <c r="I86" s="115">
        <f t="shared" si="1"/>
        <v>4875.0697517595781</v>
      </c>
      <c r="J86" s="118">
        <f t="shared" si="2"/>
        <v>5.544835611599999</v>
      </c>
      <c r="K86" s="102">
        <f t="shared" si="3"/>
        <v>5544.8356115999986</v>
      </c>
      <c r="L86" s="103">
        <f t="shared" si="4"/>
        <v>4879.4553382079985</v>
      </c>
      <c r="N86" s="167"/>
      <c r="O86" s="45">
        <v>0.59</v>
      </c>
      <c r="P86" s="153">
        <f t="shared" si="11"/>
        <v>4.7544649999999997</v>
      </c>
      <c r="Q86" s="148">
        <f t="shared" si="5"/>
        <v>4754.4650000000001</v>
      </c>
      <c r="R86" s="148">
        <f t="shared" si="6"/>
        <v>4183.9292000000005</v>
      </c>
      <c r="S86" s="173"/>
      <c r="T86" s="45">
        <f t="shared" si="12"/>
        <v>0.5900000000000003</v>
      </c>
      <c r="U86" s="46">
        <f t="shared" si="7"/>
        <v>4875.0697517595781</v>
      </c>
      <c r="V86" s="164">
        <f t="shared" si="8"/>
        <v>4183.9292000000005</v>
      </c>
      <c r="W86" s="47">
        <f t="shared" si="9"/>
        <v>0.85822960758456401</v>
      </c>
      <c r="X86" s="167"/>
      <c r="Y86" s="48"/>
      <c r="AA86" s="2"/>
      <c r="AB86" s="2"/>
      <c r="AC86" s="74"/>
      <c r="AD86" s="74"/>
      <c r="AE86" s="58"/>
      <c r="AF86" s="60"/>
      <c r="AG86" s="74"/>
      <c r="AH86" s="58"/>
      <c r="AI86" s="2"/>
      <c r="AJ86" s="2"/>
      <c r="AK86" s="2"/>
    </row>
    <row r="87" spans="1:37" ht="16.5" thickTop="1" thickBot="1" x14ac:dyDescent="0.3">
      <c r="A87" s="51"/>
      <c r="B87" s="129">
        <f xml:space="preserve"> B$25*(E$8/2)^2*(ACOS(1-D87/(E$8/2)) - (1-D87/(E$8/2))*SIN(ACOS(1-D87/(E$8/2))))</f>
        <v>4.6071067683391131</v>
      </c>
      <c r="D87" s="45">
        <v>0.6</v>
      </c>
      <c r="E87" s="129">
        <f xml:space="preserve"> E$10*(E$8/2)^2*(ACOS(1-D87/(E$8/2)) - (1-D87/(E$8/2))*SIN(ACOS(1-D87/(E$8/2))))</f>
        <v>5.2213876707843285</v>
      </c>
      <c r="F87" s="136">
        <f>(PI()*E$12*D87^2*(1-(D87/(1.5*E$8))))</f>
        <v>0.45477762973889629</v>
      </c>
      <c r="G87" s="57">
        <f t="shared" si="10"/>
        <v>5.6761653005232251</v>
      </c>
      <c r="H87" s="117">
        <f t="shared" si="0"/>
        <v>5676.1653005232247</v>
      </c>
      <c r="I87" s="115">
        <f t="shared" si="1"/>
        <v>4995.0254644604374</v>
      </c>
      <c r="J87" s="118">
        <f t="shared" si="2"/>
        <v>5.6793383999999998</v>
      </c>
      <c r="K87" s="102">
        <f t="shared" si="3"/>
        <v>5679.3383999999996</v>
      </c>
      <c r="L87" s="103">
        <f t="shared" si="4"/>
        <v>4997.8177919999998</v>
      </c>
      <c r="N87" s="167"/>
      <c r="O87" s="45">
        <v>0.6</v>
      </c>
      <c r="P87" s="153">
        <f t="shared" si="11"/>
        <v>4.8648000000000007</v>
      </c>
      <c r="Q87" s="148">
        <f t="shared" si="5"/>
        <v>4864.8000000000011</v>
      </c>
      <c r="R87" s="148">
        <f t="shared" si="6"/>
        <v>4281.0240000000013</v>
      </c>
      <c r="S87" s="173"/>
      <c r="T87" s="45">
        <f t="shared" si="12"/>
        <v>0.60000000000000031</v>
      </c>
      <c r="U87" s="46">
        <f t="shared" si="7"/>
        <v>4995.0254644604374</v>
      </c>
      <c r="V87" s="164">
        <f t="shared" si="8"/>
        <v>4281.0240000000013</v>
      </c>
      <c r="W87" s="47">
        <f t="shared" si="9"/>
        <v>0.85705749259126895</v>
      </c>
      <c r="X87" s="167"/>
      <c r="Y87" s="48"/>
      <c r="AA87" s="2"/>
      <c r="AB87" s="2"/>
      <c r="AC87" s="171"/>
      <c r="AD87" s="61"/>
      <c r="AE87" s="61"/>
      <c r="AF87" s="61"/>
      <c r="AG87" s="61"/>
      <c r="AH87" s="61"/>
      <c r="AI87" s="2"/>
      <c r="AJ87" s="2"/>
      <c r="AK87" s="2"/>
    </row>
    <row r="88" spans="1:37" ht="16.5" thickTop="1" thickBot="1" x14ac:dyDescent="0.3">
      <c r="A88" s="51"/>
      <c r="B88" s="129">
        <f xml:space="preserve"> B$25*(E$8/2)^2*(ACOS(1-D88/(E$8/2)) - (1-D88/(E$8/2))*SIN(ACOS(1-D88/(E$8/2))))</f>
        <v>4.7159749229295391</v>
      </c>
      <c r="D88" s="45">
        <v>0.61</v>
      </c>
      <c r="E88" s="129">
        <f xml:space="preserve"> E$10*(E$8/2)^2*(ACOS(1-D88/(E$8/2)) - (1-D88/(E$8/2))*SIN(ACOS(1-D88/(E$8/2))))</f>
        <v>5.3447715793201445</v>
      </c>
      <c r="F88" s="136">
        <f>(PI()*E$12*D88^2*(1-(D88/(1.5*E$8))))</f>
        <v>0.46856237078959379</v>
      </c>
      <c r="G88" s="57">
        <f t="shared" si="10"/>
        <v>5.8133339501097385</v>
      </c>
      <c r="H88" s="117">
        <f t="shared" si="0"/>
        <v>5813.3339501097389</v>
      </c>
      <c r="I88" s="115">
        <f t="shared" si="1"/>
        <v>5115.7338760965704</v>
      </c>
      <c r="J88" s="118">
        <f t="shared" si="2"/>
        <v>5.8147722723999999</v>
      </c>
      <c r="K88" s="102">
        <f t="shared" si="3"/>
        <v>5814.7722723999996</v>
      </c>
      <c r="L88" s="103">
        <f t="shared" si="4"/>
        <v>5116.9995997119995</v>
      </c>
      <c r="N88" s="167"/>
      <c r="O88" s="45">
        <v>0.61</v>
      </c>
      <c r="P88" s="153">
        <f t="shared" si="11"/>
        <v>4.9757810000000013</v>
      </c>
      <c r="Q88" s="148">
        <f t="shared" si="5"/>
        <v>4975.7810000000018</v>
      </c>
      <c r="R88" s="148">
        <f t="shared" si="6"/>
        <v>4378.6872800000019</v>
      </c>
      <c r="S88" s="173"/>
      <c r="T88" s="45">
        <f t="shared" si="12"/>
        <v>0.61000000000000032</v>
      </c>
      <c r="U88" s="46">
        <f t="shared" si="7"/>
        <v>5115.7338760965704</v>
      </c>
      <c r="V88" s="164">
        <f t="shared" si="8"/>
        <v>4378.6872800000019</v>
      </c>
      <c r="W88" s="47">
        <f t="shared" si="9"/>
        <v>0.85592553992293419</v>
      </c>
      <c r="X88" s="167"/>
      <c r="Y88" s="48"/>
      <c r="AA88" s="2"/>
      <c r="AB88" s="2"/>
      <c r="AC88" s="171"/>
      <c r="AD88" s="61"/>
      <c r="AE88" s="61"/>
      <c r="AF88" s="61"/>
      <c r="AG88" s="61"/>
      <c r="AH88" s="61"/>
      <c r="AI88" s="2"/>
      <c r="AJ88" s="2"/>
      <c r="AK88" s="2"/>
    </row>
    <row r="89" spans="1:37" ht="16.5" thickTop="1" thickBot="1" x14ac:dyDescent="0.3">
      <c r="A89" s="51"/>
      <c r="B89" s="129">
        <f xml:space="preserve"> B$25*(E$8/2)^2*(ACOS(1-D89/(E$8/2)) - (1-D89/(E$8/2))*SIN(ACOS(1-D89/(E$8/2))))</f>
        <v>4.8254472897644236</v>
      </c>
      <c r="D89" s="45">
        <v>0.62</v>
      </c>
      <c r="E89" s="129">
        <f xml:space="preserve"> E$10*(E$8/2)^2*(ACOS(1-D89/(E$8/2)) - (1-D89/(E$8/2))*SIN(ACOS(1-D89/(E$8/2))))</f>
        <v>5.4688402617330141</v>
      </c>
      <c r="F89" s="136">
        <f>(PI()*E$12*D89^2*(1-(D89/(1.5*E$8))))</f>
        <v>0.48250054362895378</v>
      </c>
      <c r="G89" s="57">
        <f t="shared" si="10"/>
        <v>5.9513408053619674</v>
      </c>
      <c r="H89" s="117">
        <f t="shared" si="0"/>
        <v>5951.3408053619678</v>
      </c>
      <c r="I89" s="115">
        <f t="shared" si="1"/>
        <v>5237.1799087185318</v>
      </c>
      <c r="J89" s="118">
        <f t="shared" si="2"/>
        <v>5.9511228911999998</v>
      </c>
      <c r="K89" s="102">
        <f t="shared" si="3"/>
        <v>5951.1228911999997</v>
      </c>
      <c r="L89" s="103">
        <f t="shared" si="4"/>
        <v>5236.9881442559999</v>
      </c>
      <c r="N89" s="167"/>
      <c r="O89" s="45">
        <v>0.62</v>
      </c>
      <c r="P89" s="153">
        <f t="shared" si="11"/>
        <v>5.087396</v>
      </c>
      <c r="Q89" s="148">
        <f t="shared" si="5"/>
        <v>5087.3959999999997</v>
      </c>
      <c r="R89" s="148">
        <f t="shared" si="6"/>
        <v>4476.9084800000001</v>
      </c>
      <c r="S89" s="173"/>
      <c r="T89" s="45">
        <f t="shared" si="12"/>
        <v>0.62000000000000033</v>
      </c>
      <c r="U89" s="46">
        <f t="shared" si="7"/>
        <v>5237.1799087185318</v>
      </c>
      <c r="V89" s="164">
        <f t="shared" si="8"/>
        <v>4476.9084800000001</v>
      </c>
      <c r="W89" s="47">
        <f t="shared" si="9"/>
        <v>0.85483190534415687</v>
      </c>
      <c r="X89" s="167"/>
      <c r="Y89" s="48"/>
      <c r="AA89" s="2"/>
      <c r="AB89" s="2"/>
      <c r="AC89" s="59"/>
      <c r="AD89" s="62"/>
      <c r="AE89" s="62"/>
      <c r="AF89" s="62"/>
      <c r="AG89" s="62"/>
      <c r="AH89" s="62"/>
      <c r="AI89" s="2"/>
      <c r="AJ89" s="2"/>
      <c r="AK89" s="2"/>
    </row>
    <row r="90" spans="1:37" ht="16.5" thickTop="1" thickBot="1" x14ac:dyDescent="0.3">
      <c r="A90" s="51"/>
      <c r="B90" s="129">
        <f xml:space="preserve"> B$25*(E$8/2)^2*(ACOS(1-D90/(E$8/2)) - (1-D90/(E$8/2))*SIN(ACOS(1-D90/(E$8/2))))</f>
        <v>4.9355110997516984</v>
      </c>
      <c r="D90" s="45">
        <v>0.63</v>
      </c>
      <c r="E90" s="129">
        <f xml:space="preserve"> E$10*(E$8/2)^2*(ACOS(1-D90/(E$8/2)) - (1-D90/(E$8/2))*SIN(ACOS(1-D90/(E$8/2))))</f>
        <v>5.5935792463852581</v>
      </c>
      <c r="F90" s="136">
        <f>(PI()*E$12*D90^2*(1-(D90/(1.5*E$8))))</f>
        <v>0.49658972819721808</v>
      </c>
      <c r="G90" s="57">
        <f t="shared" si="10"/>
        <v>6.0901689745824763</v>
      </c>
      <c r="H90" s="117">
        <f t="shared" si="0"/>
        <v>6090.168974582476</v>
      </c>
      <c r="I90" s="115">
        <f t="shared" si="1"/>
        <v>5359.3486976325794</v>
      </c>
      <c r="J90" s="118">
        <f t="shared" si="2"/>
        <v>6.0883759187999997</v>
      </c>
      <c r="K90" s="102">
        <f t="shared" si="3"/>
        <v>6088.3759187999995</v>
      </c>
      <c r="L90" s="103">
        <f t="shared" si="4"/>
        <v>5357.7708085439999</v>
      </c>
      <c r="N90" s="167"/>
      <c r="O90" s="45">
        <v>0.63</v>
      </c>
      <c r="P90" s="153">
        <f t="shared" si="11"/>
        <v>5.1996330000000004</v>
      </c>
      <c r="Q90" s="148">
        <f t="shared" si="5"/>
        <v>5199.6330000000007</v>
      </c>
      <c r="R90" s="148">
        <f t="shared" si="6"/>
        <v>4575.6770400000005</v>
      </c>
      <c r="S90" s="173"/>
      <c r="T90" s="45">
        <f t="shared" si="12"/>
        <v>0.63000000000000034</v>
      </c>
      <c r="U90" s="46">
        <f t="shared" si="7"/>
        <v>5359.3486976325794</v>
      </c>
      <c r="V90" s="164">
        <f t="shared" si="8"/>
        <v>4575.6770400000005</v>
      </c>
      <c r="W90" s="47">
        <f t="shared" si="9"/>
        <v>0.8537748331287428</v>
      </c>
      <c r="X90" s="167"/>
      <c r="Y90" s="48"/>
      <c r="AA90" s="2"/>
      <c r="AB90" s="2"/>
      <c r="AC90" s="2"/>
      <c r="AD90" s="79"/>
      <c r="AE90" s="63"/>
      <c r="AF90" s="79"/>
      <c r="AG90" s="61"/>
      <c r="AH90" s="61"/>
      <c r="AI90" s="2"/>
      <c r="AJ90" s="2"/>
      <c r="AK90" s="2"/>
    </row>
    <row r="91" spans="1:37" ht="16.5" thickTop="1" thickBot="1" x14ac:dyDescent="0.3">
      <c r="A91" s="51"/>
      <c r="B91" s="129">
        <f xml:space="preserve"> B$25*(E$8/2)^2*(ACOS(1-D91/(E$8/2)) - (1-D91/(E$8/2))*SIN(ACOS(1-D91/(E$8/2))))</f>
        <v>5.046153788581722</v>
      </c>
      <c r="D91" s="45">
        <v>0.64</v>
      </c>
      <c r="E91" s="129">
        <f xml:space="preserve"> E$10*(E$8/2)^2*(ACOS(1-D91/(E$8/2)) - (1-D91/(E$8/2))*SIN(ACOS(1-D91/(E$8/2))))</f>
        <v>5.7189742937259522</v>
      </c>
      <c r="F91" s="136">
        <f>(PI()*E$12*D91^2*(1-(D91/(1.5*E$8))))</f>
        <v>0.51082750443462865</v>
      </c>
      <c r="G91" s="57">
        <f t="shared" si="10"/>
        <v>6.2298017981605813</v>
      </c>
      <c r="H91" s="117">
        <f t="shared" si="0"/>
        <v>6229.8017981605817</v>
      </c>
      <c r="I91" s="115">
        <f t="shared" si="1"/>
        <v>5482.2255823813121</v>
      </c>
      <c r="J91" s="118">
        <f t="shared" si="2"/>
        <v>6.2265170176</v>
      </c>
      <c r="K91" s="102">
        <f t="shared" si="3"/>
        <v>6226.5170176000001</v>
      </c>
      <c r="L91" s="103">
        <f t="shared" si="4"/>
        <v>5479.3349754880001</v>
      </c>
      <c r="N91" s="167"/>
      <c r="O91" s="45">
        <v>0.64</v>
      </c>
      <c r="P91" s="153">
        <f t="shared" si="11"/>
        <v>5.3124800000000008</v>
      </c>
      <c r="Q91" s="148">
        <f t="shared" si="5"/>
        <v>5312.4800000000005</v>
      </c>
      <c r="R91" s="148">
        <f t="shared" si="6"/>
        <v>4674.9824000000008</v>
      </c>
      <c r="S91" s="173"/>
      <c r="T91" s="45">
        <f t="shared" si="12"/>
        <v>0.64000000000000035</v>
      </c>
      <c r="U91" s="46">
        <f t="shared" si="7"/>
        <v>5482.2255823813121</v>
      </c>
      <c r="V91" s="164">
        <f t="shared" si="8"/>
        <v>4674.9824000000008</v>
      </c>
      <c r="W91" s="47">
        <f t="shared" si="9"/>
        <v>0.85275265122697319</v>
      </c>
      <c r="X91" s="167"/>
      <c r="Y91" s="48"/>
      <c r="AA91" s="2"/>
      <c r="AB91" s="2"/>
      <c r="AC91" s="59"/>
      <c r="AD91" s="62"/>
      <c r="AE91" s="62"/>
      <c r="AF91" s="62"/>
      <c r="AG91" s="62"/>
      <c r="AH91" s="62"/>
      <c r="AI91" s="2"/>
      <c r="AJ91" s="2"/>
      <c r="AK91" s="2"/>
    </row>
    <row r="92" spans="1:37" ht="16.5" thickTop="1" thickBot="1" x14ac:dyDescent="0.3">
      <c r="A92" s="51"/>
      <c r="B92" s="129">
        <f xml:space="preserve"> B$25*(E$8/2)^2*(ACOS(1-D92/(E$8/2)) - (1-D92/(E$8/2))*SIN(ACOS(1-D92/(E$8/2))))</f>
        <v>5.1573629881577006</v>
      </c>
      <c r="D92" s="45">
        <v>0.65</v>
      </c>
      <c r="E92" s="129">
        <f xml:space="preserve"> E$10*(E$8/2)^2*(ACOS(1-D92/(E$8/2)) - (1-D92/(E$8/2))*SIN(ACOS(1-D92/(E$8/2))))</f>
        <v>5.8450113865787277</v>
      </c>
      <c r="F92" s="136">
        <f>(PI()*E$12*D92^2*(1-(D92/(1.5*E$8))))</f>
        <v>0.52521145228142752</v>
      </c>
      <c r="G92" s="57">
        <f t="shared" ref="G92:G155" si="13">F92+E92</f>
        <v>6.3702228388601547</v>
      </c>
      <c r="H92" s="117">
        <f t="shared" ref="H92:H155" si="14">G92*1000</f>
        <v>6370.2228388601543</v>
      </c>
      <c r="I92" s="115">
        <f t="shared" ref="I92:I155" si="15">H92*$D$17</f>
        <v>5605.7960981969354</v>
      </c>
      <c r="J92" s="118">
        <f t="shared" ref="J92:J155" si="16">-2.3896*(D92)^3+8.9567*(D92)^2+5.3298*(D92)-0.2268</f>
        <v>6.36553185</v>
      </c>
      <c r="K92" s="102">
        <f t="shared" ref="K92:K155" si="17">J92*1000</f>
        <v>6365.5318500000003</v>
      </c>
      <c r="L92" s="103">
        <f t="shared" ref="L92:L155" si="18">K92*$D$17</f>
        <v>5601.668028</v>
      </c>
      <c r="N92" s="167"/>
      <c r="O92" s="45">
        <v>0.65</v>
      </c>
      <c r="P92" s="153">
        <f t="shared" si="11"/>
        <v>5.4259250000000012</v>
      </c>
      <c r="Q92" s="148">
        <f t="shared" ref="Q92:Q155" si="19">P92*1000</f>
        <v>5425.9250000000011</v>
      </c>
      <c r="R92" s="148">
        <f t="shared" ref="R92:R155" si="20">Q92*$D$17</f>
        <v>4774.8140000000012</v>
      </c>
      <c r="S92" s="173"/>
      <c r="T92" s="45">
        <f t="shared" si="12"/>
        <v>0.65000000000000036</v>
      </c>
      <c r="U92" s="46">
        <f t="shared" ref="U92:U155" si="21">I92</f>
        <v>5605.7960981969354</v>
      </c>
      <c r="V92" s="164">
        <f t="shared" ref="V92:V155" si="22">R92</f>
        <v>4774.8140000000012</v>
      </c>
      <c r="W92" s="47">
        <f t="shared" ref="W92:W155" si="23">V92/U92</f>
        <v>0.85176376670849419</v>
      </c>
      <c r="X92" s="167"/>
      <c r="Y92" s="48"/>
      <c r="AA92" s="2"/>
      <c r="AB92" s="2"/>
      <c r="AC92" s="59"/>
      <c r="AD92" s="66"/>
      <c r="AE92" s="66"/>
      <c r="AF92" s="66"/>
      <c r="AG92" s="66"/>
      <c r="AH92" s="66"/>
      <c r="AI92" s="2"/>
      <c r="AJ92" s="2"/>
      <c r="AK92" s="2"/>
    </row>
    <row r="93" spans="1:37" ht="16.5" thickTop="1" thickBot="1" x14ac:dyDescent="0.3">
      <c r="A93" s="51"/>
      <c r="B93" s="129">
        <f xml:space="preserve"> B$25*(E$8/2)^2*(ACOS(1-D93/(E$8/2)) - (1-D93/(E$8/2))*SIN(ACOS(1-D93/(E$8/2))))</f>
        <v>5.2691265184669831</v>
      </c>
      <c r="D93" s="45">
        <v>0.66</v>
      </c>
      <c r="E93" s="129">
        <f xml:space="preserve"> E$10*(E$8/2)^2*(ACOS(1-D93/(E$8/2)) - (1-D93/(E$8/2))*SIN(ACOS(1-D93/(E$8/2))))</f>
        <v>5.9716767209292474</v>
      </c>
      <c r="F93" s="136">
        <f>(PI()*E$12*D93^2*(1-(D93/(1.5*E$8))))</f>
        <v>0.53973915167785635</v>
      </c>
      <c r="G93" s="57">
        <f t="shared" si="13"/>
        <v>6.5114158726071034</v>
      </c>
      <c r="H93" s="117">
        <f t="shared" si="14"/>
        <v>6511.4158726071037</v>
      </c>
      <c r="I93" s="115">
        <f t="shared" si="15"/>
        <v>5730.0459678942516</v>
      </c>
      <c r="J93" s="118">
        <f t="shared" si="16"/>
        <v>6.505406078400001</v>
      </c>
      <c r="K93" s="102">
        <f t="shared" si="17"/>
        <v>6505.4060784000012</v>
      </c>
      <c r="L93" s="103">
        <f t="shared" si="18"/>
        <v>5724.7573489920014</v>
      </c>
      <c r="N93" s="167"/>
      <c r="O93" s="45">
        <v>0.66</v>
      </c>
      <c r="P93" s="153">
        <f t="shared" ref="P93:P156" si="24">-2*(O93)^3+6.83*(O93)^2+5.03*(O93)-0.18</f>
        <v>5.539956000000001</v>
      </c>
      <c r="Q93" s="148">
        <f t="shared" si="19"/>
        <v>5539.956000000001</v>
      </c>
      <c r="R93" s="148">
        <f t="shared" si="20"/>
        <v>4875.1612800000012</v>
      </c>
      <c r="S93" s="173"/>
      <c r="T93" s="45">
        <f t="shared" ref="T93:T156" si="25">T92+0.01</f>
        <v>0.66000000000000036</v>
      </c>
      <c r="U93" s="46">
        <f t="shared" si="21"/>
        <v>5730.0459678942516</v>
      </c>
      <c r="V93" s="164">
        <f t="shared" si="22"/>
        <v>4875.1612800000012</v>
      </c>
      <c r="W93" s="47">
        <f t="shared" si="23"/>
        <v>0.85080666146760175</v>
      </c>
      <c r="X93" s="167"/>
      <c r="Y93" s="48"/>
      <c r="AA93" s="2"/>
      <c r="AB93" s="2"/>
      <c r="AC93" s="2"/>
      <c r="AD93" s="2"/>
      <c r="AE93" s="2"/>
      <c r="AF93" s="171"/>
      <c r="AG93" s="2"/>
      <c r="AH93" s="2"/>
      <c r="AI93" s="2"/>
      <c r="AJ93" s="2"/>
      <c r="AK93" s="2"/>
    </row>
    <row r="94" spans="1:37" ht="16.5" thickTop="1" thickBot="1" x14ac:dyDescent="0.3">
      <c r="A94" s="51"/>
      <c r="B94" s="129">
        <f xml:space="preserve"> B$25*(E$8/2)^2*(ACOS(1-D94/(E$8/2)) - (1-D94/(E$8/2))*SIN(ACOS(1-D94/(E$8/2))))</f>
        <v>5.3814323798630568</v>
      </c>
      <c r="D94" s="45">
        <v>0.67</v>
      </c>
      <c r="E94" s="129">
        <f xml:space="preserve"> E$10*(E$8/2)^2*(ACOS(1-D94/(E$8/2)) - (1-D94/(E$8/2))*SIN(ACOS(1-D94/(E$8/2))))</f>
        <v>6.0989566971781306</v>
      </c>
      <c r="F94" s="136">
        <f>(PI()*E$12*D94^2*(1-(D94/(1.5*E$8))))</f>
        <v>0.55440818256415736</v>
      </c>
      <c r="G94" s="57">
        <f t="shared" si="13"/>
        <v>6.6533648797422877</v>
      </c>
      <c r="H94" s="117">
        <f t="shared" si="14"/>
        <v>6653.3648797422875</v>
      </c>
      <c r="I94" s="115">
        <f t="shared" si="15"/>
        <v>5854.9610941732126</v>
      </c>
      <c r="J94" s="118">
        <f t="shared" si="16"/>
        <v>6.6461253652000005</v>
      </c>
      <c r="K94" s="102">
        <f t="shared" si="17"/>
        <v>6646.1253652000005</v>
      </c>
      <c r="L94" s="103">
        <f t="shared" si="18"/>
        <v>5848.5903213760002</v>
      </c>
      <c r="N94" s="167"/>
      <c r="O94" s="45">
        <v>0.67</v>
      </c>
      <c r="P94" s="153">
        <f t="shared" si="24"/>
        <v>5.6545610000000011</v>
      </c>
      <c r="Q94" s="148">
        <f t="shared" si="19"/>
        <v>5654.5610000000015</v>
      </c>
      <c r="R94" s="148">
        <f t="shared" si="20"/>
        <v>4976.0136800000009</v>
      </c>
      <c r="S94" s="173"/>
      <c r="T94" s="45">
        <f t="shared" si="25"/>
        <v>0.67000000000000037</v>
      </c>
      <c r="U94" s="46">
        <f t="shared" si="21"/>
        <v>5854.9610941732126</v>
      </c>
      <c r="V94" s="164">
        <f t="shared" si="22"/>
        <v>4976.0136800000009</v>
      </c>
      <c r="W94" s="47">
        <f t="shared" si="23"/>
        <v>0.8498798881775782</v>
      </c>
      <c r="X94" s="167"/>
      <c r="Y94" s="48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6.5" thickTop="1" thickBot="1" x14ac:dyDescent="0.3">
      <c r="A95" s="51"/>
      <c r="B95" s="129">
        <f xml:space="preserve"> B$25*(E$8/2)^2*(ACOS(1-D95/(E$8/2)) - (1-D95/(E$8/2))*SIN(ACOS(1-D95/(E$8/2))))</f>
        <v>5.494268745730488</v>
      </c>
      <c r="D95" s="45">
        <v>0.68</v>
      </c>
      <c r="E95" s="129">
        <f xml:space="preserve"> E$10*(E$8/2)^2*(ACOS(1-D95/(E$8/2)) - (1-D95/(E$8/2))*SIN(ACOS(1-D95/(E$8/2))))</f>
        <v>6.2268379118278867</v>
      </c>
      <c r="F95" s="136">
        <f>(PI()*E$12*D95^2*(1-(D95/(1.5*E$8))))</f>
        <v>0.56921612488057227</v>
      </c>
      <c r="G95" s="57">
        <f t="shared" si="13"/>
        <v>6.7960540367084592</v>
      </c>
      <c r="H95" s="117">
        <f t="shared" si="14"/>
        <v>6796.0540367084595</v>
      </c>
      <c r="I95" s="115">
        <f t="shared" si="15"/>
        <v>5980.5275523034443</v>
      </c>
      <c r="J95" s="118">
        <f t="shared" si="16"/>
        <v>6.7876753727999999</v>
      </c>
      <c r="K95" s="102">
        <f t="shared" si="17"/>
        <v>6787.6753728000003</v>
      </c>
      <c r="L95" s="103">
        <f t="shared" si="18"/>
        <v>5973.1543280640008</v>
      </c>
      <c r="N95" s="167"/>
      <c r="O95" s="45">
        <v>0.68</v>
      </c>
      <c r="P95" s="153">
        <f t="shared" si="24"/>
        <v>5.7697280000000006</v>
      </c>
      <c r="Q95" s="148">
        <f t="shared" si="19"/>
        <v>5769.728000000001</v>
      </c>
      <c r="R95" s="148">
        <f t="shared" si="20"/>
        <v>5077.3606400000008</v>
      </c>
      <c r="S95" s="173"/>
      <c r="T95" s="45">
        <f t="shared" si="25"/>
        <v>0.68000000000000038</v>
      </c>
      <c r="U95" s="46">
        <f t="shared" si="21"/>
        <v>5980.5275523034443</v>
      </c>
      <c r="V95" s="164">
        <f t="shared" si="22"/>
        <v>5077.3606400000008</v>
      </c>
      <c r="W95" s="47">
        <f t="shared" si="23"/>
        <v>0.84898206648081032</v>
      </c>
      <c r="X95" s="167"/>
      <c r="Y95" s="48"/>
      <c r="AA95" s="2"/>
      <c r="AB95" s="2"/>
      <c r="AC95" s="2"/>
      <c r="AE95" s="2"/>
      <c r="AF95" s="2"/>
      <c r="AG95" s="2"/>
      <c r="AH95" s="2"/>
      <c r="AI95" s="2"/>
      <c r="AJ95" s="2"/>
      <c r="AK95" s="2"/>
    </row>
    <row r="96" spans="1:37" ht="16.5" thickTop="1" thickBot="1" x14ac:dyDescent="0.3">
      <c r="A96" s="51"/>
      <c r="B96" s="129">
        <f xml:space="preserve"> B$25*(E$8/2)^2*(ACOS(1-D96/(E$8/2)) - (1-D96/(E$8/2))*SIN(ACOS(1-D96/(E$8/2))))</f>
        <v>5.6076239555072487</v>
      </c>
      <c r="D96" s="45">
        <v>0.69</v>
      </c>
      <c r="E96" s="129">
        <f xml:space="preserve"> E$10*(E$8/2)^2*(ACOS(1-D96/(E$8/2)) - (1-D96/(E$8/2))*SIN(ACOS(1-D96/(E$8/2))))</f>
        <v>6.3553071495748821</v>
      </c>
      <c r="F96" s="136">
        <f>(PI()*E$12*D96^2*(1-(D96/(1.5*E$8))))</f>
        <v>0.58416055856734272</v>
      </c>
      <c r="G96" s="57">
        <f t="shared" si="13"/>
        <v>6.9394677081422245</v>
      </c>
      <c r="H96" s="117">
        <f t="shared" si="14"/>
        <v>6939.4677081422242</v>
      </c>
      <c r="I96" s="115">
        <f t="shared" si="15"/>
        <v>6106.7315831651576</v>
      </c>
      <c r="J96" s="118">
        <f t="shared" si="16"/>
        <v>6.9300417635999993</v>
      </c>
      <c r="K96" s="102">
        <f t="shared" si="17"/>
        <v>6930.0417635999993</v>
      </c>
      <c r="L96" s="103">
        <f t="shared" si="18"/>
        <v>6098.436751967999</v>
      </c>
      <c r="N96" s="167"/>
      <c r="O96" s="45">
        <v>0.69</v>
      </c>
      <c r="P96" s="153">
        <f t="shared" si="24"/>
        <v>5.8854449999999998</v>
      </c>
      <c r="Q96" s="148">
        <f t="shared" si="19"/>
        <v>5885.4449999999997</v>
      </c>
      <c r="R96" s="148">
        <f t="shared" si="20"/>
        <v>5179.1916000000001</v>
      </c>
      <c r="S96" s="173"/>
      <c r="T96" s="45">
        <f t="shared" si="25"/>
        <v>0.69000000000000039</v>
      </c>
      <c r="U96" s="46">
        <f t="shared" si="21"/>
        <v>6106.7315831651576</v>
      </c>
      <c r="V96" s="164">
        <f t="shared" si="22"/>
        <v>5179.1916000000001</v>
      </c>
      <c r="W96" s="47">
        <f t="shared" si="23"/>
        <v>0.84811187940171295</v>
      </c>
      <c r="X96" s="167"/>
      <c r="Y96" s="48"/>
      <c r="AA96" s="2"/>
      <c r="AB96" s="2"/>
      <c r="AC96" s="2"/>
      <c r="AE96" s="2"/>
      <c r="AF96" s="2"/>
      <c r="AG96" s="2"/>
      <c r="AH96" s="2"/>
      <c r="AI96" s="2"/>
      <c r="AJ96" s="2"/>
      <c r="AK96" s="2"/>
    </row>
    <row r="97" spans="1:37" ht="16.5" thickTop="1" thickBot="1" x14ac:dyDescent="0.3">
      <c r="A97" s="51"/>
      <c r="B97" s="129">
        <f xml:space="preserve"> B$25*(E$8/2)^2*(ACOS(1-D97/(E$8/2)) - (1-D97/(E$8/2))*SIN(ACOS(1-D97/(E$8/2))))</f>
        <v>5.7214865080409707</v>
      </c>
      <c r="D97" s="45">
        <v>0.7</v>
      </c>
      <c r="E97" s="129">
        <f xml:space="preserve"> E$10*(E$8/2)^2*(ACOS(1-D97/(E$8/2)) - (1-D97/(E$8/2))*SIN(ACOS(1-D97/(E$8/2))))</f>
        <v>6.4843513757797675</v>
      </c>
      <c r="F97" s="136">
        <f>(PI()*E$12*D97^2*(1-(D97/(1.5*E$8))))</f>
        <v>0.59923906356471135</v>
      </c>
      <c r="G97" s="57">
        <f t="shared" si="13"/>
        <v>7.0835904393444791</v>
      </c>
      <c r="H97" s="117">
        <f t="shared" si="14"/>
        <v>7083.5904393444789</v>
      </c>
      <c r="I97" s="115">
        <f t="shared" si="15"/>
        <v>6233.5595866231415</v>
      </c>
      <c r="J97" s="118">
        <f t="shared" si="16"/>
        <v>7.0732101999999992</v>
      </c>
      <c r="K97" s="102">
        <f t="shared" si="17"/>
        <v>7073.2101999999995</v>
      </c>
      <c r="L97" s="103">
        <f t="shared" si="18"/>
        <v>6224.4249759999993</v>
      </c>
      <c r="N97" s="167"/>
      <c r="O97" s="45">
        <v>0.7</v>
      </c>
      <c r="P97" s="153">
        <f t="shared" si="24"/>
        <v>6.0016999999999996</v>
      </c>
      <c r="Q97" s="148">
        <f t="shared" si="19"/>
        <v>6001.7</v>
      </c>
      <c r="R97" s="148">
        <f t="shared" si="20"/>
        <v>5281.4960000000001</v>
      </c>
      <c r="S97" s="173"/>
      <c r="T97" s="45">
        <f t="shared" si="25"/>
        <v>0.7000000000000004</v>
      </c>
      <c r="U97" s="46">
        <f t="shared" si="21"/>
        <v>6233.5595866231415</v>
      </c>
      <c r="V97" s="164">
        <f t="shared" si="22"/>
        <v>5281.4960000000001</v>
      </c>
      <c r="W97" s="47">
        <f t="shared" si="23"/>
        <v>0.84726806996981074</v>
      </c>
      <c r="X97" s="167"/>
      <c r="Y97" s="48"/>
      <c r="AA97" s="2"/>
      <c r="AB97" s="2"/>
      <c r="AC97" s="73"/>
      <c r="AD97" s="73"/>
      <c r="AE97" s="73"/>
      <c r="AF97" s="171"/>
      <c r="AG97" s="2"/>
      <c r="AH97" s="2"/>
      <c r="AI97" s="2"/>
      <c r="AJ97" s="2"/>
      <c r="AK97" s="2"/>
    </row>
    <row r="98" spans="1:37" ht="16.5" thickTop="1" thickBot="1" x14ac:dyDescent="0.3">
      <c r="A98" s="51"/>
      <c r="B98" s="129">
        <f xml:space="preserve"> B$25*(E$8/2)^2*(ACOS(1-D98/(E$8/2)) - (1-D98/(E$8/2))*SIN(ACOS(1-D98/(E$8/2))))</f>
        <v>5.8358450552573853</v>
      </c>
      <c r="D98" s="45">
        <v>0.71</v>
      </c>
      <c r="E98" s="129">
        <f xml:space="preserve"> E$10*(E$8/2)^2*(ACOS(1-D98/(E$8/2)) - (1-D98/(E$8/2))*SIN(ACOS(1-D98/(E$8/2))))</f>
        <v>6.6139577292917036</v>
      </c>
      <c r="F98" s="136">
        <f>(PI()*E$12*D98^2*(1-(D98/(1.5*E$8))))</f>
        <v>0.61444921981291978</v>
      </c>
      <c r="G98" s="57">
        <f t="shared" si="13"/>
        <v>7.228406949104623</v>
      </c>
      <c r="H98" s="117">
        <f t="shared" si="14"/>
        <v>7228.406949104623</v>
      </c>
      <c r="I98" s="115">
        <f t="shared" si="15"/>
        <v>6360.9981152120681</v>
      </c>
      <c r="J98" s="118">
        <f t="shared" si="16"/>
        <v>7.2171663443999998</v>
      </c>
      <c r="K98" s="102">
        <f t="shared" si="17"/>
        <v>7217.1663443999996</v>
      </c>
      <c r="L98" s="103">
        <f t="shared" si="18"/>
        <v>6351.1063830719995</v>
      </c>
      <c r="N98" s="167"/>
      <c r="O98" s="45">
        <v>0.71</v>
      </c>
      <c r="P98" s="153">
        <f t="shared" si="24"/>
        <v>6.1184810000000001</v>
      </c>
      <c r="Q98" s="148">
        <f t="shared" si="19"/>
        <v>6118.4809999999998</v>
      </c>
      <c r="R98" s="148">
        <f t="shared" si="20"/>
        <v>5384.2632800000001</v>
      </c>
      <c r="S98" s="173"/>
      <c r="T98" s="45">
        <f t="shared" si="25"/>
        <v>0.71000000000000041</v>
      </c>
      <c r="U98" s="46">
        <f t="shared" si="21"/>
        <v>6360.9981152120681</v>
      </c>
      <c r="V98" s="164">
        <f t="shared" si="22"/>
        <v>5384.2632800000001</v>
      </c>
      <c r="W98" s="47">
        <f t="shared" si="23"/>
        <v>0.84644943804082473</v>
      </c>
      <c r="X98" s="167"/>
      <c r="Y98" s="48"/>
      <c r="AA98" s="2"/>
      <c r="AB98" s="74"/>
      <c r="AC98" s="73"/>
      <c r="AD98" s="73"/>
      <c r="AE98" s="73"/>
      <c r="AF98" s="78"/>
      <c r="AG98" s="2"/>
      <c r="AH98" s="2"/>
      <c r="AI98" s="2"/>
      <c r="AJ98" s="2"/>
      <c r="AK98" s="2"/>
    </row>
    <row r="99" spans="1:37" ht="16.5" thickTop="1" thickBot="1" x14ac:dyDescent="0.3">
      <c r="A99" s="51"/>
      <c r="B99" s="129">
        <f xml:space="preserve"> B$25*(E$8/2)^2*(ACOS(1-D99/(E$8/2)) - (1-D99/(E$8/2))*SIN(ACOS(1-D99/(E$8/2))))</f>
        <v>5.9506883961209782</v>
      </c>
      <c r="D99" s="45">
        <v>0.72</v>
      </c>
      <c r="E99" s="129">
        <f xml:space="preserve"> E$10*(E$8/2)^2*(ACOS(1-D99/(E$8/2)) - (1-D99/(E$8/2))*SIN(ACOS(1-D99/(E$8/2))))</f>
        <v>6.7441135156037761</v>
      </c>
      <c r="F99" s="136">
        <f>(PI()*E$12*D99^2*(1-(D99/(1.5*E$8))))</f>
        <v>0.62978860725220953</v>
      </c>
      <c r="G99" s="57">
        <f t="shared" si="13"/>
        <v>7.373902122855986</v>
      </c>
      <c r="H99" s="117">
        <f t="shared" si="14"/>
        <v>7373.9021228559859</v>
      </c>
      <c r="I99" s="115">
        <f t="shared" si="15"/>
        <v>6489.033868113268</v>
      </c>
      <c r="J99" s="118">
        <f t="shared" si="16"/>
        <v>7.3618958591999997</v>
      </c>
      <c r="K99" s="102">
        <f t="shared" si="17"/>
        <v>7361.8958591999999</v>
      </c>
      <c r="L99" s="103">
        <f t="shared" si="18"/>
        <v>6478.4683560960002</v>
      </c>
      <c r="N99" s="167"/>
      <c r="O99" s="45">
        <v>0.72</v>
      </c>
      <c r="P99" s="153">
        <f t="shared" si="24"/>
        <v>6.2357759999999995</v>
      </c>
      <c r="Q99" s="148">
        <f t="shared" si="19"/>
        <v>6235.7759999999998</v>
      </c>
      <c r="R99" s="148">
        <f t="shared" si="20"/>
        <v>5487.4828799999996</v>
      </c>
      <c r="S99" s="173"/>
      <c r="T99" s="45">
        <f t="shared" si="25"/>
        <v>0.72000000000000042</v>
      </c>
      <c r="U99" s="46">
        <f t="shared" si="21"/>
        <v>6489.033868113268</v>
      </c>
      <c r="V99" s="164">
        <f t="shared" si="22"/>
        <v>5487.4828799999996</v>
      </c>
      <c r="W99" s="47">
        <f t="shared" si="23"/>
        <v>0.84565483730408142</v>
      </c>
      <c r="X99" s="167"/>
      <c r="Y99" s="48"/>
      <c r="AA99" s="2"/>
      <c r="AB99" s="2"/>
      <c r="AC99" s="2"/>
      <c r="AD99" s="2"/>
      <c r="AE99" s="58"/>
      <c r="AF99" s="2"/>
      <c r="AG99" s="58"/>
      <c r="AH99" s="2"/>
      <c r="AI99" s="2"/>
      <c r="AJ99" s="2"/>
      <c r="AK99" s="2"/>
    </row>
    <row r="100" spans="1:37" ht="16.5" thickTop="1" thickBot="1" x14ac:dyDescent="0.3">
      <c r="A100" s="51"/>
      <c r="B100" s="129">
        <f xml:space="preserve"> B$25*(E$8/2)^2*(ACOS(1-D100/(E$8/2)) - (1-D100/(E$8/2))*SIN(ACOS(1-D100/(E$8/2))))</f>
        <v>6.0660054708693654</v>
      </c>
      <c r="D100" s="45">
        <v>0.73</v>
      </c>
      <c r="E100" s="129">
        <f xml:space="preserve"> E$10*(E$8/2)^2*(ACOS(1-D100/(E$8/2)) - (1-D100/(E$8/2))*SIN(ACOS(1-D100/(E$8/2))))</f>
        <v>6.8748062003186146</v>
      </c>
      <c r="F100" s="136">
        <f>(PI()*E$12*D100^2*(1-(D100/(1.5*E$8))))</f>
        <v>0.6452548058228228</v>
      </c>
      <c r="G100" s="57">
        <f t="shared" si="13"/>
        <v>7.5200610061414377</v>
      </c>
      <c r="H100" s="117">
        <f t="shared" si="14"/>
        <v>7520.0610061414372</v>
      </c>
      <c r="I100" s="115">
        <f t="shared" si="15"/>
        <v>6617.6536854044653</v>
      </c>
      <c r="J100" s="118">
        <f t="shared" si="16"/>
        <v>7.5073844067999991</v>
      </c>
      <c r="K100" s="102">
        <f t="shared" si="17"/>
        <v>7507.3844067999989</v>
      </c>
      <c r="L100" s="103">
        <f t="shared" si="18"/>
        <v>6606.4982779839993</v>
      </c>
      <c r="N100" s="167"/>
      <c r="O100" s="45">
        <v>0.73</v>
      </c>
      <c r="P100" s="153">
        <f t="shared" si="24"/>
        <v>6.3535729999999999</v>
      </c>
      <c r="Q100" s="148">
        <f t="shared" si="19"/>
        <v>6353.5730000000003</v>
      </c>
      <c r="R100" s="148">
        <f t="shared" si="20"/>
        <v>5591.1442400000005</v>
      </c>
      <c r="S100" s="173"/>
      <c r="T100" s="45">
        <f t="shared" si="25"/>
        <v>0.73000000000000043</v>
      </c>
      <c r="U100" s="46">
        <f t="shared" si="21"/>
        <v>6617.6536854044653</v>
      </c>
      <c r="V100" s="164">
        <f t="shared" si="22"/>
        <v>5591.1442400000005</v>
      </c>
      <c r="W100" s="47">
        <f t="shared" si="23"/>
        <v>0.84488317246511735</v>
      </c>
      <c r="X100" s="167"/>
      <c r="Y100" s="48"/>
      <c r="AA100" s="2"/>
      <c r="AB100" s="2"/>
      <c r="AC100" s="74"/>
      <c r="AD100" s="74"/>
      <c r="AE100" s="58"/>
      <c r="AF100" s="74"/>
      <c r="AG100" s="58"/>
      <c r="AH100" s="2"/>
      <c r="AI100" s="2"/>
      <c r="AJ100" s="2"/>
      <c r="AK100" s="2"/>
    </row>
    <row r="101" spans="1:37" ht="16.5" thickTop="1" thickBot="1" x14ac:dyDescent="0.3">
      <c r="A101" s="51"/>
      <c r="B101" s="129">
        <f xml:space="preserve"> B$25*(E$8/2)^2*(ACOS(1-D101/(E$8/2)) - (1-D101/(E$8/2))*SIN(ACOS(1-D101/(E$8/2))))</f>
        <v>6.1817853555042239</v>
      </c>
      <c r="D101" s="45">
        <v>0.74</v>
      </c>
      <c r="E101" s="129">
        <f xml:space="preserve"> E$10*(E$8/2)^2*(ACOS(1-D101/(E$8/2)) - (1-D101/(E$8/2))*SIN(ACOS(1-D101/(E$8/2))))</f>
        <v>7.0060234029047876</v>
      </c>
      <c r="F101" s="136">
        <f>(PI()*E$12*D101^2*(1-(D101/(1.5*E$8))))</f>
        <v>0.66084539546500165</v>
      </c>
      <c r="G101" s="57">
        <f t="shared" si="13"/>
        <v>7.666868798369789</v>
      </c>
      <c r="H101" s="117">
        <f t="shared" si="14"/>
        <v>7666.8687983697891</v>
      </c>
      <c r="I101" s="115">
        <f t="shared" si="15"/>
        <v>6746.8445425654145</v>
      </c>
      <c r="J101" s="118">
        <f t="shared" si="16"/>
        <v>7.6536176496000001</v>
      </c>
      <c r="K101" s="102">
        <f t="shared" si="17"/>
        <v>7653.6176495999998</v>
      </c>
      <c r="L101" s="103">
        <f t="shared" si="18"/>
        <v>6735.1835316480001</v>
      </c>
      <c r="N101" s="167"/>
      <c r="O101" s="45">
        <v>0.74</v>
      </c>
      <c r="P101" s="153">
        <f t="shared" si="24"/>
        <v>6.4718599999999995</v>
      </c>
      <c r="Q101" s="148">
        <f t="shared" si="19"/>
        <v>6471.86</v>
      </c>
      <c r="R101" s="148">
        <f t="shared" si="20"/>
        <v>5695.2367999999997</v>
      </c>
      <c r="S101" s="173"/>
      <c r="T101" s="45">
        <f t="shared" si="25"/>
        <v>0.74000000000000044</v>
      </c>
      <c r="U101" s="46">
        <f t="shared" si="21"/>
        <v>6746.8445425654145</v>
      </c>
      <c r="V101" s="164">
        <f t="shared" si="22"/>
        <v>5695.2367999999997</v>
      </c>
      <c r="W101" s="47">
        <f t="shared" si="23"/>
        <v>0.84413339659289788</v>
      </c>
      <c r="X101" s="167"/>
      <c r="Y101" s="48"/>
      <c r="AA101" s="2"/>
      <c r="AB101" s="2"/>
      <c r="AC101" s="171"/>
      <c r="AD101" s="61"/>
      <c r="AE101" s="80"/>
      <c r="AF101" s="61"/>
      <c r="AG101" s="61"/>
      <c r="AH101" s="2"/>
      <c r="AI101" s="2"/>
      <c r="AJ101" s="2"/>
      <c r="AK101" s="2"/>
    </row>
    <row r="102" spans="1:37" ht="16.5" thickTop="1" thickBot="1" x14ac:dyDescent="0.3">
      <c r="A102" s="51"/>
      <c r="B102" s="129">
        <f xml:space="preserve"> B$25*(E$8/2)^2*(ACOS(1-D102/(E$8/2)) - (1-D102/(E$8/2))*SIN(ACOS(1-D102/(E$8/2))))</f>
        <v>6.2980172565229511</v>
      </c>
      <c r="D102" s="45">
        <v>0.75</v>
      </c>
      <c r="E102" s="129">
        <f xml:space="preserve"> E$10*(E$8/2)^2*(ACOS(1-D102/(E$8/2)) - (1-D102/(E$8/2))*SIN(ACOS(1-D102/(E$8/2))))</f>
        <v>7.137752890726011</v>
      </c>
      <c r="F102" s="136">
        <f>(PI()*E$12*D102^2*(1-(D102/(1.5*E$8))))</f>
        <v>0.67655795611898784</v>
      </c>
      <c r="G102" s="57">
        <f t="shared" si="13"/>
        <v>7.8143108468449984</v>
      </c>
      <c r="H102" s="117">
        <f t="shared" si="14"/>
        <v>7814.3108468449982</v>
      </c>
      <c r="I102" s="115">
        <f t="shared" si="15"/>
        <v>6876.5935452235981</v>
      </c>
      <c r="J102" s="118">
        <f t="shared" si="16"/>
        <v>7.8005812499999996</v>
      </c>
      <c r="K102" s="102">
        <f t="shared" si="17"/>
        <v>7800.5812499999993</v>
      </c>
      <c r="L102" s="103">
        <f t="shared" si="18"/>
        <v>6864.5114999999996</v>
      </c>
      <c r="N102" s="167"/>
      <c r="O102" s="45">
        <v>0.75</v>
      </c>
      <c r="P102" s="153">
        <f t="shared" si="24"/>
        <v>6.5906250000000002</v>
      </c>
      <c r="Q102" s="148">
        <f t="shared" si="19"/>
        <v>6590.625</v>
      </c>
      <c r="R102" s="148">
        <f t="shared" si="20"/>
        <v>5799.75</v>
      </c>
      <c r="S102" s="173"/>
      <c r="T102" s="45">
        <f t="shared" si="25"/>
        <v>0.75000000000000044</v>
      </c>
      <c r="U102" s="46">
        <f t="shared" si="21"/>
        <v>6876.5935452235981</v>
      </c>
      <c r="V102" s="164">
        <f t="shared" si="22"/>
        <v>5799.75</v>
      </c>
      <c r="W102" s="47">
        <f t="shared" si="23"/>
        <v>0.84340450862163274</v>
      </c>
      <c r="X102" s="167"/>
      <c r="Y102" s="48"/>
      <c r="AA102" s="2"/>
      <c r="AB102" s="2"/>
      <c r="AC102" s="171"/>
      <c r="AD102" s="61"/>
      <c r="AE102" s="80"/>
      <c r="AF102" s="61"/>
      <c r="AG102" s="61"/>
      <c r="AH102" s="2"/>
      <c r="AI102" s="2"/>
      <c r="AJ102" s="2"/>
      <c r="AK102" s="2"/>
    </row>
    <row r="103" spans="1:37" ht="16.5" thickTop="1" thickBot="1" x14ac:dyDescent="0.3">
      <c r="A103" s="51"/>
      <c r="B103" s="129">
        <f xml:space="preserve"> B$25*(E$8/2)^2*(ACOS(1-D103/(E$8/2)) - (1-D103/(E$8/2))*SIN(ACOS(1-D103/(E$8/2))))</f>
        <v>6.4146905058762842</v>
      </c>
      <c r="D103" s="45">
        <v>0.76</v>
      </c>
      <c r="E103" s="129">
        <f xml:space="preserve"> E$10*(E$8/2)^2*(ACOS(1-D103/(E$8/2)) - (1-D103/(E$8/2))*SIN(ACOS(1-D103/(E$8/2))))</f>
        <v>7.2699825733264563</v>
      </c>
      <c r="F103" s="136">
        <f>(PI()*E$12*D103^2*(1-(D103/(1.5*E$8))))</f>
        <v>0.69239006772502332</v>
      </c>
      <c r="G103" s="57">
        <f t="shared" si="13"/>
        <v>7.9623726410514797</v>
      </c>
      <c r="H103" s="117">
        <f t="shared" si="14"/>
        <v>7962.3726410514801</v>
      </c>
      <c r="I103" s="115">
        <f t="shared" si="15"/>
        <v>7006.8879241253026</v>
      </c>
      <c r="J103" s="118">
        <f t="shared" si="16"/>
        <v>7.9482608703999995</v>
      </c>
      <c r="K103" s="102">
        <f t="shared" si="17"/>
        <v>7948.2608703999995</v>
      </c>
      <c r="L103" s="103">
        <f t="shared" si="18"/>
        <v>6994.4695659519994</v>
      </c>
      <c r="N103" s="167"/>
      <c r="O103" s="45">
        <v>0.76</v>
      </c>
      <c r="P103" s="153">
        <f t="shared" si="24"/>
        <v>6.7098560000000003</v>
      </c>
      <c r="Q103" s="148">
        <f t="shared" si="19"/>
        <v>6709.8560000000007</v>
      </c>
      <c r="R103" s="148">
        <f t="shared" si="20"/>
        <v>5904.6732800000009</v>
      </c>
      <c r="S103" s="173"/>
      <c r="T103" s="45">
        <f t="shared" si="25"/>
        <v>0.76000000000000045</v>
      </c>
      <c r="U103" s="46">
        <f t="shared" si="21"/>
        <v>7006.8879241253026</v>
      </c>
      <c r="V103" s="164">
        <f t="shared" si="22"/>
        <v>5904.6732800000009</v>
      </c>
      <c r="W103" s="47">
        <f t="shared" si="23"/>
        <v>0.84269555099771409</v>
      </c>
      <c r="X103" s="167"/>
      <c r="Y103" s="48"/>
      <c r="AA103" s="2"/>
      <c r="AB103" s="2"/>
      <c r="AC103" s="59"/>
      <c r="AD103" s="62"/>
      <c r="AE103" s="62"/>
      <c r="AF103" s="62"/>
      <c r="AG103" s="62"/>
      <c r="AH103" s="2"/>
      <c r="AI103" s="2"/>
      <c r="AJ103" s="2"/>
      <c r="AK103" s="2"/>
    </row>
    <row r="104" spans="1:37" ht="16.5" thickTop="1" thickBot="1" x14ac:dyDescent="0.3">
      <c r="A104" s="51"/>
      <c r="B104" s="129">
        <f xml:space="preserve"> B$25*(E$8/2)^2*(ACOS(1-D104/(E$8/2)) - (1-D104/(E$8/2))*SIN(ACOS(1-D104/(E$8/2))))</f>
        <v>6.5317945561382835</v>
      </c>
      <c r="D104" s="45">
        <v>0.77</v>
      </c>
      <c r="E104" s="129">
        <f xml:space="preserve"> E$10*(E$8/2)^2*(ACOS(1-D104/(E$8/2)) - (1-D104/(E$8/2))*SIN(ACOS(1-D104/(E$8/2))))</f>
        <v>7.4027004969567214</v>
      </c>
      <c r="F104" s="136">
        <f>(PI()*E$12*D104^2*(1-(D104/(1.5*E$8))))</f>
        <v>0.70833931022334995</v>
      </c>
      <c r="G104" s="57">
        <f t="shared" si="13"/>
        <v>8.111039807180072</v>
      </c>
      <c r="H104" s="117">
        <f t="shared" si="14"/>
        <v>8111.0398071800719</v>
      </c>
      <c r="I104" s="115">
        <f t="shared" si="15"/>
        <v>7137.7150303184635</v>
      </c>
      <c r="J104" s="118">
        <f t="shared" si="16"/>
        <v>8.0966421731999993</v>
      </c>
      <c r="K104" s="102">
        <f t="shared" si="17"/>
        <v>8096.642173199999</v>
      </c>
      <c r="L104" s="103">
        <f t="shared" si="18"/>
        <v>7125.045112415999</v>
      </c>
      <c r="N104" s="167"/>
      <c r="O104" s="45">
        <v>0.77</v>
      </c>
      <c r="P104" s="153">
        <f t="shared" si="24"/>
        <v>6.8295410000000007</v>
      </c>
      <c r="Q104" s="148">
        <f t="shared" si="19"/>
        <v>6829.5410000000011</v>
      </c>
      <c r="R104" s="148">
        <f t="shared" si="20"/>
        <v>6009.9960800000008</v>
      </c>
      <c r="S104" s="173"/>
      <c r="T104" s="45">
        <f t="shared" si="25"/>
        <v>0.77000000000000046</v>
      </c>
      <c r="U104" s="46">
        <f t="shared" si="21"/>
        <v>7137.7150303184635</v>
      </c>
      <c r="V104" s="164">
        <f t="shared" si="22"/>
        <v>6009.9960800000008</v>
      </c>
      <c r="W104" s="47">
        <f t="shared" si="23"/>
        <v>0.84200560746284836</v>
      </c>
      <c r="X104" s="167"/>
      <c r="Y104" s="48"/>
      <c r="AA104" s="2"/>
      <c r="AB104" s="2"/>
      <c r="AC104" s="2"/>
      <c r="AD104" s="79"/>
      <c r="AE104" s="63"/>
      <c r="AF104" s="61"/>
      <c r="AG104" s="61"/>
      <c r="AH104" s="2"/>
      <c r="AI104" s="2"/>
      <c r="AJ104" s="2"/>
      <c r="AK104" s="2"/>
    </row>
    <row r="105" spans="1:37" ht="16.5" thickTop="1" thickBot="1" x14ac:dyDescent="0.3">
      <c r="A105" s="51"/>
      <c r="B105" s="129">
        <f xml:space="preserve"> B$25*(E$8/2)^2*(ACOS(1-D105/(E$8/2)) - (1-D105/(E$8/2))*SIN(ACOS(1-D105/(E$8/2))))</f>
        <v>6.6493189758758833</v>
      </c>
      <c r="D105" s="45">
        <v>0.78</v>
      </c>
      <c r="E105" s="129">
        <f xml:space="preserve"> E$10*(E$8/2)^2*(ACOS(1-D105/(E$8/2)) - (1-D105/(E$8/2))*SIN(ACOS(1-D105/(E$8/2))))</f>
        <v>7.5358948393260015</v>
      </c>
      <c r="F105" s="136">
        <f>(PI()*E$12*D105^2*(1-(D105/(1.5*E$8))))</f>
        <v>0.72440326355420981</v>
      </c>
      <c r="G105" s="57">
        <f t="shared" si="13"/>
        <v>8.2602981028802116</v>
      </c>
      <c r="H105" s="117">
        <f t="shared" si="14"/>
        <v>8260.2981028802114</v>
      </c>
      <c r="I105" s="115">
        <f t="shared" si="15"/>
        <v>7269.0623305345862</v>
      </c>
      <c r="J105" s="118">
        <f t="shared" si="16"/>
        <v>8.2457108207999994</v>
      </c>
      <c r="K105" s="102">
        <f t="shared" si="17"/>
        <v>8245.7108207999991</v>
      </c>
      <c r="L105" s="103">
        <f t="shared" si="18"/>
        <v>7256.2255223039992</v>
      </c>
      <c r="N105" s="167"/>
      <c r="O105" s="45">
        <v>0.78</v>
      </c>
      <c r="P105" s="153">
        <f t="shared" si="24"/>
        <v>6.9496680000000008</v>
      </c>
      <c r="Q105" s="148">
        <f t="shared" si="19"/>
        <v>6949.6680000000006</v>
      </c>
      <c r="R105" s="148">
        <f t="shared" si="20"/>
        <v>6115.7078400000009</v>
      </c>
      <c r="S105" s="173"/>
      <c r="T105" s="45">
        <f t="shared" si="25"/>
        <v>0.78000000000000047</v>
      </c>
      <c r="U105" s="46">
        <f t="shared" si="21"/>
        <v>7269.0623305345862</v>
      </c>
      <c r="V105" s="164">
        <f t="shared" si="22"/>
        <v>6115.7078400000009</v>
      </c>
      <c r="W105" s="47">
        <f t="shared" si="23"/>
        <v>0.84133380096497745</v>
      </c>
      <c r="X105" s="167"/>
      <c r="Y105" s="48"/>
      <c r="AA105" s="2"/>
      <c r="AB105" s="2"/>
      <c r="AC105" s="59"/>
      <c r="AD105" s="62"/>
      <c r="AE105" s="62"/>
      <c r="AF105" s="62"/>
      <c r="AG105" s="62"/>
      <c r="AH105" s="2"/>
      <c r="AI105" s="2"/>
      <c r="AJ105" s="2"/>
      <c r="AK105" s="2"/>
    </row>
    <row r="106" spans="1:37" ht="16.5" thickTop="1" thickBot="1" x14ac:dyDescent="0.3">
      <c r="A106" s="51"/>
      <c r="B106" s="129">
        <f xml:space="preserve"> B$25*(E$8/2)^2*(ACOS(1-D106/(E$8/2)) - (1-D106/(E$8/2))*SIN(ACOS(1-D106/(E$8/2))))</f>
        <v>6.7672534452062472</v>
      </c>
      <c r="D106" s="45">
        <v>0.79</v>
      </c>
      <c r="E106" s="129">
        <f xml:space="preserve"> E$10*(E$8/2)^2*(ACOS(1-D106/(E$8/2)) - (1-D106/(E$8/2))*SIN(ACOS(1-D106/(E$8/2))))</f>
        <v>7.6695539045670804</v>
      </c>
      <c r="F106" s="136">
        <f>(PI()*E$12*D106^2*(1-(D106/(1.5*E$8))))</f>
        <v>0.74057950765784475</v>
      </c>
      <c r="G106" s="57">
        <f t="shared" si="13"/>
        <v>8.4101334122249245</v>
      </c>
      <c r="H106" s="117">
        <f t="shared" si="14"/>
        <v>8410.1334122249245</v>
      </c>
      <c r="I106" s="115">
        <f t="shared" si="15"/>
        <v>7400.9174027579338</v>
      </c>
      <c r="J106" s="118">
        <f t="shared" si="16"/>
        <v>8.3954524755999991</v>
      </c>
      <c r="K106" s="102">
        <f t="shared" si="17"/>
        <v>8395.4524755999992</v>
      </c>
      <c r="L106" s="103">
        <f t="shared" si="18"/>
        <v>7387.9981785279997</v>
      </c>
      <c r="N106" s="167"/>
      <c r="O106" s="45">
        <v>0.79</v>
      </c>
      <c r="P106" s="153">
        <f t="shared" si="24"/>
        <v>7.0702250000000006</v>
      </c>
      <c r="Q106" s="148">
        <f t="shared" si="19"/>
        <v>7070.2250000000004</v>
      </c>
      <c r="R106" s="148">
        <f t="shared" si="20"/>
        <v>6221.7980000000007</v>
      </c>
      <c r="S106" s="173"/>
      <c r="T106" s="45">
        <f t="shared" si="25"/>
        <v>0.79000000000000048</v>
      </c>
      <c r="U106" s="46">
        <f t="shared" si="21"/>
        <v>7400.9174027579338</v>
      </c>
      <c r="V106" s="164">
        <f t="shared" si="22"/>
        <v>6221.7980000000007</v>
      </c>
      <c r="W106" s="47">
        <f t="shared" si="23"/>
        <v>0.84067929168909017</v>
      </c>
      <c r="X106" s="167"/>
      <c r="Y106" s="48"/>
      <c r="AA106" s="2"/>
      <c r="AB106" s="2"/>
      <c r="AC106" s="59"/>
      <c r="AD106" s="66"/>
      <c r="AE106" s="66"/>
      <c r="AF106" s="66"/>
      <c r="AG106" s="66"/>
      <c r="AH106" s="2"/>
      <c r="AI106" s="2"/>
      <c r="AJ106" s="2"/>
      <c r="AK106" s="2"/>
    </row>
    <row r="107" spans="1:37" ht="16.5" thickTop="1" thickBot="1" x14ac:dyDescent="0.3">
      <c r="A107" s="51"/>
      <c r="B107" s="129">
        <f xml:space="preserve"> B$25*(E$8/2)^2*(ACOS(1-D107/(E$8/2)) - (1-D107/(E$8/2))*SIN(ACOS(1-D107/(E$8/2))))</f>
        <v>6.8855877515308457</v>
      </c>
      <c r="D107" s="45">
        <v>0.8</v>
      </c>
      <c r="E107" s="129">
        <f xml:space="preserve"> E$10*(E$8/2)^2*(ACOS(1-D107/(E$8/2)) - (1-D107/(E$8/2))*SIN(ACOS(1-D107/(E$8/2))))</f>
        <v>7.8036661184016252</v>
      </c>
      <c r="F107" s="136">
        <f>(PI()*E$12*D107^2*(1-(D107/(1.5*E$8))))</f>
        <v>0.75686562247449651</v>
      </c>
      <c r="G107" s="57">
        <f t="shared" si="13"/>
        <v>8.5605317408761223</v>
      </c>
      <c r="H107" s="117">
        <f t="shared" si="14"/>
        <v>8560.5317408761221</v>
      </c>
      <c r="I107" s="115">
        <f t="shared" si="15"/>
        <v>7533.2679319709878</v>
      </c>
      <c r="J107" s="118">
        <f t="shared" si="16"/>
        <v>8.5458527999999987</v>
      </c>
      <c r="K107" s="102">
        <f t="shared" si="17"/>
        <v>8545.8527999999988</v>
      </c>
      <c r="L107" s="103">
        <f t="shared" si="18"/>
        <v>7520.3504639999992</v>
      </c>
      <c r="N107" s="167"/>
      <c r="O107" s="45">
        <v>0.8</v>
      </c>
      <c r="P107" s="153">
        <f t="shared" si="24"/>
        <v>7.1912000000000011</v>
      </c>
      <c r="Q107" s="148">
        <f t="shared" si="19"/>
        <v>7191.2000000000007</v>
      </c>
      <c r="R107" s="148">
        <f t="shared" si="20"/>
        <v>6328.2560000000003</v>
      </c>
      <c r="S107" s="173"/>
      <c r="T107" s="45">
        <f t="shared" si="25"/>
        <v>0.80000000000000049</v>
      </c>
      <c r="U107" s="46">
        <f t="shared" si="21"/>
        <v>7533.2679319709878</v>
      </c>
      <c r="V107" s="164">
        <f t="shared" si="22"/>
        <v>6328.2560000000003</v>
      </c>
      <c r="W107" s="47">
        <f t="shared" si="23"/>
        <v>0.84004127520050775</v>
      </c>
      <c r="X107" s="167"/>
      <c r="Y107" s="48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thickTop="1" thickBot="1" x14ac:dyDescent="0.3">
      <c r="A108" s="51"/>
      <c r="B108" s="129">
        <f xml:space="preserve"> B$25*(E$8/2)^2*(ACOS(1-D108/(E$8/2)) - (1-D108/(E$8/2))*SIN(ACOS(1-D108/(E$8/2))))</f>
        <v>7.0043117854360402</v>
      </c>
      <c r="D108" s="45">
        <v>0.81</v>
      </c>
      <c r="E108" s="129">
        <f xml:space="preserve"> E$10*(E$8/2)^2*(ACOS(1-D108/(E$8/2)) - (1-D108/(E$8/2))*SIN(ACOS(1-D108/(E$8/2))))</f>
        <v>7.9382200234941793</v>
      </c>
      <c r="F108" s="136">
        <f>(PI()*E$12*D108^2*(1-(D108/(1.5*E$8))))</f>
        <v>0.77325918794440718</v>
      </c>
      <c r="G108" s="57">
        <f t="shared" si="13"/>
        <v>8.7114792114385864</v>
      </c>
      <c r="H108" s="117">
        <f t="shared" si="14"/>
        <v>8711.4792114385855</v>
      </c>
      <c r="I108" s="115">
        <f t="shared" si="15"/>
        <v>7666.1017060659551</v>
      </c>
      <c r="J108" s="118">
        <f t="shared" si="16"/>
        <v>8.6968974563999986</v>
      </c>
      <c r="K108" s="102">
        <f t="shared" si="17"/>
        <v>8696.8974563999982</v>
      </c>
      <c r="L108" s="103">
        <f t="shared" si="18"/>
        <v>7653.2697616319983</v>
      </c>
      <c r="N108" s="167"/>
      <c r="O108" s="45">
        <v>0.81</v>
      </c>
      <c r="P108" s="153">
        <f t="shared" si="24"/>
        <v>7.3125810000000016</v>
      </c>
      <c r="Q108" s="148">
        <f t="shared" si="19"/>
        <v>7312.5810000000019</v>
      </c>
      <c r="R108" s="148">
        <f t="shared" si="20"/>
        <v>6435.0712800000019</v>
      </c>
      <c r="S108" s="173"/>
      <c r="T108" s="45">
        <f t="shared" si="25"/>
        <v>0.8100000000000005</v>
      </c>
      <c r="U108" s="46">
        <f t="shared" si="21"/>
        <v>7666.1017060659551</v>
      </c>
      <c r="V108" s="164">
        <f t="shared" si="22"/>
        <v>6435.0712800000019</v>
      </c>
      <c r="W108" s="47">
        <f t="shared" si="23"/>
        <v>0.83941898069368481</v>
      </c>
      <c r="X108" s="167"/>
      <c r="Y108" s="4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thickTop="1" thickBot="1" x14ac:dyDescent="0.3">
      <c r="A109" s="51"/>
      <c r="B109" s="129">
        <f xml:space="preserve"> B$25*(E$8/2)^2*(ACOS(1-D109/(E$8/2)) - (1-D109/(E$8/2))*SIN(ACOS(1-D109/(E$8/2))))</f>
        <v>7.1234155367505014</v>
      </c>
      <c r="D109" s="45">
        <v>0.82</v>
      </c>
      <c r="E109" s="129">
        <f xml:space="preserve"> E$10*(E$8/2)^2*(ACOS(1-D109/(E$8/2)) - (1-D109/(E$8/2))*SIN(ACOS(1-D109/(E$8/2))))</f>
        <v>8.0732042749839028</v>
      </c>
      <c r="F109" s="136">
        <f>(PI()*E$12*D109^2*(1-(D109/(1.5*E$8))))</f>
        <v>0.78975778400781838</v>
      </c>
      <c r="G109" s="57">
        <f t="shared" si="13"/>
        <v>8.8629620589917213</v>
      </c>
      <c r="H109" s="117">
        <f t="shared" si="14"/>
        <v>8862.9620589917213</v>
      </c>
      <c r="I109" s="115">
        <f t="shared" si="15"/>
        <v>7799.4066119127147</v>
      </c>
      <c r="J109" s="118">
        <f t="shared" si="16"/>
        <v>8.848572107199999</v>
      </c>
      <c r="K109" s="102">
        <f t="shared" si="17"/>
        <v>8848.5721071999997</v>
      </c>
      <c r="L109" s="103">
        <f t="shared" si="18"/>
        <v>7786.7434543359996</v>
      </c>
      <c r="N109" s="167"/>
      <c r="O109" s="45">
        <v>0.82</v>
      </c>
      <c r="P109" s="153">
        <f t="shared" si="24"/>
        <v>7.4343559999999993</v>
      </c>
      <c r="Q109" s="148">
        <f t="shared" si="19"/>
        <v>7434.3559999999989</v>
      </c>
      <c r="R109" s="148">
        <f t="shared" si="20"/>
        <v>6542.2332799999995</v>
      </c>
      <c r="S109" s="173"/>
      <c r="T109" s="45">
        <f t="shared" si="25"/>
        <v>0.82000000000000051</v>
      </c>
      <c r="U109" s="46">
        <f t="shared" si="21"/>
        <v>7799.4066119127147</v>
      </c>
      <c r="V109" s="164">
        <f t="shared" si="22"/>
        <v>6542.2332799999995</v>
      </c>
      <c r="W109" s="47">
        <f t="shared" si="23"/>
        <v>0.83881166934000795</v>
      </c>
      <c r="X109" s="167"/>
      <c r="Y109" s="48"/>
      <c r="AA109" s="2"/>
      <c r="AB109" s="2"/>
      <c r="AC109" s="2"/>
      <c r="AE109" s="2"/>
      <c r="AF109" s="2"/>
      <c r="AG109" s="2"/>
      <c r="AH109" s="2"/>
      <c r="AI109" s="2"/>
      <c r="AJ109" s="2"/>
      <c r="AK109" s="2"/>
    </row>
    <row r="110" spans="1:37" ht="16.5" thickTop="1" thickBot="1" x14ac:dyDescent="0.3">
      <c r="A110" s="51"/>
      <c r="B110" s="129">
        <f xml:space="preserve"> B$25*(E$8/2)^2*(ACOS(1-D110/(E$8/2)) - (1-D110/(E$8/2))*SIN(ACOS(1-D110/(E$8/2))))</f>
        <v>7.242889090750551</v>
      </c>
      <c r="D110" s="45">
        <v>0.83</v>
      </c>
      <c r="E110" s="129">
        <f xml:space="preserve"> E$10*(E$8/2)^2*(ACOS(1-D110/(E$8/2)) - (1-D110/(E$8/2))*SIN(ACOS(1-D110/(E$8/2))))</f>
        <v>8.2086076361839577</v>
      </c>
      <c r="F110" s="136">
        <f>(PI()*E$12*D110^2*(1-(D110/(1.5*E$8))))</f>
        <v>0.80635899060497251</v>
      </c>
      <c r="G110" s="57">
        <f t="shared" si="13"/>
        <v>9.0149666267889295</v>
      </c>
      <c r="H110" s="117">
        <f t="shared" si="14"/>
        <v>9014.9666267889297</v>
      </c>
      <c r="I110" s="115">
        <f t="shared" si="15"/>
        <v>7933.1706315742586</v>
      </c>
      <c r="J110" s="118">
        <f t="shared" si="16"/>
        <v>9.0008624147999985</v>
      </c>
      <c r="K110" s="102">
        <f t="shared" si="17"/>
        <v>9000.8624147999981</v>
      </c>
      <c r="L110" s="103">
        <f t="shared" si="18"/>
        <v>7920.758925023998</v>
      </c>
      <c r="N110" s="167"/>
      <c r="O110" s="45">
        <v>0.83</v>
      </c>
      <c r="P110" s="153">
        <f t="shared" si="24"/>
        <v>7.5565129999999998</v>
      </c>
      <c r="Q110" s="148">
        <f t="shared" si="19"/>
        <v>7556.5129999999999</v>
      </c>
      <c r="R110" s="148">
        <f t="shared" si="20"/>
        <v>6649.7314399999996</v>
      </c>
      <c r="S110" s="173"/>
      <c r="T110" s="45">
        <f t="shared" si="25"/>
        <v>0.83000000000000052</v>
      </c>
      <c r="U110" s="46">
        <f t="shared" si="21"/>
        <v>7933.1706315742586</v>
      </c>
      <c r="V110" s="164">
        <f t="shared" si="22"/>
        <v>6649.7314399999996</v>
      </c>
      <c r="W110" s="47">
        <f t="shared" si="23"/>
        <v>0.83821863272849162</v>
      </c>
      <c r="X110" s="167"/>
      <c r="Y110" s="48"/>
      <c r="AA110" s="2"/>
      <c r="AB110" s="2"/>
      <c r="AC110" s="2"/>
      <c r="AE110" s="2"/>
      <c r="AF110" s="2"/>
      <c r="AG110" s="2"/>
      <c r="AH110" s="2"/>
      <c r="AI110" s="2"/>
      <c r="AJ110" s="2"/>
      <c r="AK110" s="2"/>
    </row>
    <row r="111" spans="1:37" ht="16.5" thickTop="1" thickBot="1" x14ac:dyDescent="0.3">
      <c r="A111" s="51"/>
      <c r="B111" s="129">
        <f xml:space="preserve"> B$25*(E$8/2)^2*(ACOS(1-D111/(E$8/2)) - (1-D111/(E$8/2))*SIN(ACOS(1-D111/(E$8/2))))</f>
        <v>7.3627226245049693</v>
      </c>
      <c r="D111" s="45">
        <v>0.84</v>
      </c>
      <c r="E111" s="129">
        <f xml:space="preserve"> E$10*(E$8/2)^2*(ACOS(1-D111/(E$8/2)) - (1-D111/(E$8/2))*SIN(ACOS(1-D111/(E$8/2))))</f>
        <v>8.3444189744389661</v>
      </c>
      <c r="F111" s="136">
        <f>(PI()*E$12*D111^2*(1-(D111/(1.5*E$8))))</f>
        <v>0.82306038767611123</v>
      </c>
      <c r="G111" s="57">
        <f t="shared" si="13"/>
        <v>9.1674793621150776</v>
      </c>
      <c r="H111" s="117">
        <f t="shared" si="14"/>
        <v>9167.4793621150784</v>
      </c>
      <c r="I111" s="115">
        <f t="shared" si="15"/>
        <v>8067.3818386612693</v>
      </c>
      <c r="J111" s="118">
        <f t="shared" si="16"/>
        <v>9.1537540415999974</v>
      </c>
      <c r="K111" s="102">
        <f t="shared" si="17"/>
        <v>9153.7540415999974</v>
      </c>
      <c r="L111" s="103">
        <f t="shared" si="18"/>
        <v>8055.303556607998</v>
      </c>
      <c r="N111" s="167"/>
      <c r="O111" s="45">
        <v>0.84</v>
      </c>
      <c r="P111" s="153">
        <f t="shared" si="24"/>
        <v>7.6790399999999996</v>
      </c>
      <c r="Q111" s="148">
        <f t="shared" si="19"/>
        <v>7679.04</v>
      </c>
      <c r="R111" s="148">
        <f t="shared" si="20"/>
        <v>6757.5551999999998</v>
      </c>
      <c r="S111" s="173"/>
      <c r="T111" s="45">
        <f t="shared" si="25"/>
        <v>0.84000000000000052</v>
      </c>
      <c r="U111" s="46">
        <f t="shared" si="21"/>
        <v>8067.3818386612693</v>
      </c>
      <c r="V111" s="164">
        <f t="shared" si="22"/>
        <v>6757.5551999999998</v>
      </c>
      <c r="W111" s="47">
        <f t="shared" si="23"/>
        <v>0.83763919139364462</v>
      </c>
      <c r="X111" s="167"/>
      <c r="Y111" s="48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thickTop="1" thickBot="1" x14ac:dyDescent="0.3">
      <c r="A112" s="51"/>
      <c r="B112" s="129">
        <f xml:space="preserve"> B$25*(E$8/2)^2*(ACOS(1-D112/(E$8/2)) - (1-D112/(E$8/2))*SIN(ACOS(1-D112/(E$8/2))))</f>
        <v>7.4829064033514632</v>
      </c>
      <c r="D112" s="45">
        <v>0.85</v>
      </c>
      <c r="E112" s="129">
        <f xml:space="preserve"> E$10*(E$8/2)^2*(ACOS(1-D112/(E$8/2)) - (1-D112/(E$8/2))*SIN(ACOS(1-D112/(E$8/2))))</f>
        <v>8.4806272571316583</v>
      </c>
      <c r="F112" s="136">
        <f>(PI()*E$12*D112^2*(1-(D112/(1.5*E$8))))</f>
        <v>0.83985955516147648</v>
      </c>
      <c r="G112" s="57">
        <f t="shared" si="13"/>
        <v>9.3204868122931348</v>
      </c>
      <c r="H112" s="117">
        <f t="shared" si="14"/>
        <v>9320.4868122931348</v>
      </c>
      <c r="I112" s="115">
        <f t="shared" si="15"/>
        <v>8202.0283948179585</v>
      </c>
      <c r="J112" s="118">
        <f t="shared" si="16"/>
        <v>9.3072326499999978</v>
      </c>
      <c r="K112" s="102">
        <f t="shared" si="17"/>
        <v>9307.2326499999981</v>
      </c>
      <c r="L112" s="103">
        <f t="shared" si="18"/>
        <v>8190.3647319999982</v>
      </c>
      <c r="N112" s="167"/>
      <c r="O112" s="45">
        <v>0.85</v>
      </c>
      <c r="P112" s="153">
        <f t="shared" si="24"/>
        <v>7.8019249999999998</v>
      </c>
      <c r="Q112" s="148">
        <f t="shared" si="19"/>
        <v>7801.9250000000002</v>
      </c>
      <c r="R112" s="148">
        <f t="shared" si="20"/>
        <v>6865.6940000000004</v>
      </c>
      <c r="S112" s="173"/>
      <c r="T112" s="45">
        <f t="shared" si="25"/>
        <v>0.85000000000000053</v>
      </c>
      <c r="U112" s="46">
        <f t="shared" si="21"/>
        <v>8202.0283948179585</v>
      </c>
      <c r="V112" s="164">
        <f t="shared" si="22"/>
        <v>6865.6940000000004</v>
      </c>
      <c r="W112" s="47">
        <f t="shared" si="23"/>
        <v>0.83707269342517099</v>
      </c>
      <c r="X112" s="167"/>
      <c r="Y112" s="48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5" ht="16.5" thickTop="1" thickBot="1" x14ac:dyDescent="0.3">
      <c r="A113" s="51"/>
      <c r="B113" s="129">
        <f xml:space="preserve"> B$25*(E$8/2)^2*(ACOS(1-D113/(E$8/2)) - (1-D113/(E$8/2))*SIN(ACOS(1-D113/(E$8/2))))</f>
        <v>7.6034307774973735</v>
      </c>
      <c r="D113" s="45">
        <v>0.86</v>
      </c>
      <c r="E113" s="129">
        <f xml:space="preserve"> E$10*(E$8/2)^2*(ACOS(1-D113/(E$8/2)) - (1-D113/(E$8/2))*SIN(ACOS(1-D113/(E$8/2))))</f>
        <v>8.617221547830356</v>
      </c>
      <c r="F113" s="136">
        <f>(PI()*E$12*D113^2*(1-(D113/(1.5*E$8))))</f>
        <v>0.85675407300131035</v>
      </c>
      <c r="G113" s="57">
        <f t="shared" si="13"/>
        <v>9.4739756208316663</v>
      </c>
      <c r="H113" s="117">
        <f t="shared" si="14"/>
        <v>9473.9756208316667</v>
      </c>
      <c r="I113" s="115">
        <f t="shared" si="15"/>
        <v>8337.0985463318666</v>
      </c>
      <c r="J113" s="118">
        <f t="shared" si="16"/>
        <v>9.4612839023999982</v>
      </c>
      <c r="K113" s="102">
        <f t="shared" si="17"/>
        <v>9461.2839023999986</v>
      </c>
      <c r="L113" s="103">
        <f t="shared" si="18"/>
        <v>8325.9298341119993</v>
      </c>
      <c r="N113" s="167"/>
      <c r="O113" s="45">
        <v>0.86</v>
      </c>
      <c r="P113" s="153">
        <f t="shared" si="24"/>
        <v>7.9251560000000012</v>
      </c>
      <c r="Q113" s="148">
        <f t="shared" si="19"/>
        <v>7925.1560000000009</v>
      </c>
      <c r="R113" s="148">
        <f t="shared" si="20"/>
        <v>6974.1372800000008</v>
      </c>
      <c r="S113" s="173"/>
      <c r="T113" s="45">
        <f t="shared" si="25"/>
        <v>0.86000000000000054</v>
      </c>
      <c r="U113" s="46">
        <f t="shared" si="21"/>
        <v>8337.0985463318666</v>
      </c>
      <c r="V113" s="164">
        <f t="shared" si="22"/>
        <v>6974.1372800000008</v>
      </c>
      <c r="W113" s="47">
        <f t="shared" si="23"/>
        <v>0.83651851315449088</v>
      </c>
      <c r="X113" s="167"/>
      <c r="Y113" s="48"/>
      <c r="AC113" s="2"/>
      <c r="AD113" s="2"/>
      <c r="AE113" s="2"/>
      <c r="AF113" s="2"/>
      <c r="AG113" s="2"/>
      <c r="AH113" s="2"/>
      <c r="AI113" s="2"/>
    </row>
    <row r="114" spans="1:35" ht="16.5" thickTop="1" thickBot="1" x14ac:dyDescent="0.3">
      <c r="A114" s="51"/>
      <c r="B114" s="129">
        <f xml:space="preserve"> B$25*(E$8/2)^2*(ACOS(1-D114/(E$8/2)) - (1-D114/(E$8/2))*SIN(ACOS(1-D114/(E$8/2))))</f>
        <v>7.7242861787377342</v>
      </c>
      <c r="D114" s="45">
        <v>0.87</v>
      </c>
      <c r="E114" s="129">
        <f xml:space="preserve"> E$10*(E$8/2)^2*(ACOS(1-D114/(E$8/2)) - (1-D114/(E$8/2))*SIN(ACOS(1-D114/(E$8/2))))</f>
        <v>8.7541910025694332</v>
      </c>
      <c r="F114" s="136">
        <f>(PI()*E$12*D114^2*(1-(D114/(1.5*E$8))))</f>
        <v>0.87374152113585457</v>
      </c>
      <c r="G114" s="57">
        <f t="shared" si="13"/>
        <v>9.6279325237052884</v>
      </c>
      <c r="H114" s="117">
        <f t="shared" si="14"/>
        <v>9627.932523705289</v>
      </c>
      <c r="I114" s="115">
        <f t="shared" si="15"/>
        <v>8472.5806208606537</v>
      </c>
      <c r="J114" s="118">
        <f t="shared" si="16"/>
        <v>9.6158934611999989</v>
      </c>
      <c r="K114" s="102">
        <f t="shared" si="17"/>
        <v>9615.8934611999994</v>
      </c>
      <c r="L114" s="103">
        <f t="shared" si="18"/>
        <v>8461.9862458560001</v>
      </c>
      <c r="N114" s="167"/>
      <c r="O114" s="45">
        <v>0.87</v>
      </c>
      <c r="P114" s="153">
        <f t="shared" si="24"/>
        <v>8.0487210000000005</v>
      </c>
      <c r="Q114" s="148">
        <f t="shared" si="19"/>
        <v>8048.7210000000005</v>
      </c>
      <c r="R114" s="148">
        <f t="shared" si="20"/>
        <v>7082.8744800000004</v>
      </c>
      <c r="S114" s="173"/>
      <c r="T114" s="45">
        <f t="shared" si="25"/>
        <v>0.87000000000000055</v>
      </c>
      <c r="U114" s="46">
        <f t="shared" si="21"/>
        <v>8472.5806208606537</v>
      </c>
      <c r="V114" s="164">
        <f t="shared" si="22"/>
        <v>7082.8744800000004</v>
      </c>
      <c r="W114" s="47">
        <f t="shared" si="23"/>
        <v>0.83597604991341046</v>
      </c>
      <c r="X114" s="167"/>
      <c r="Y114" s="48"/>
      <c r="AC114" s="2"/>
      <c r="AD114" s="2"/>
      <c r="AE114" s="2"/>
      <c r="AF114" s="171"/>
      <c r="AG114" s="2"/>
      <c r="AH114" s="58"/>
      <c r="AI114" s="58"/>
    </row>
    <row r="115" spans="1:35" ht="16.5" thickTop="1" thickBot="1" x14ac:dyDescent="0.3">
      <c r="A115" s="51"/>
      <c r="B115" s="129">
        <f xml:space="preserve"> B$25*(E$8/2)^2*(ACOS(1-D115/(E$8/2)) - (1-D115/(E$8/2))*SIN(ACOS(1-D115/(E$8/2))))</f>
        <v>7.8454631172841571</v>
      </c>
      <c r="D115" s="45">
        <v>0.88</v>
      </c>
      <c r="E115" s="129">
        <f xml:space="preserve"> E$10*(E$8/2)^2*(ACOS(1-D115/(E$8/2)) - (1-D115/(E$8/2))*SIN(ACOS(1-D115/(E$8/2))))</f>
        <v>8.8915248662553772</v>
      </c>
      <c r="F115" s="136">
        <f>(PI()*E$12*D115^2*(1-(D115/(1.5*E$8))))</f>
        <v>0.8908194795053509</v>
      </c>
      <c r="G115" s="57">
        <f t="shared" si="13"/>
        <v>9.7823443457607286</v>
      </c>
      <c r="H115" s="117">
        <f t="shared" si="14"/>
        <v>9782.3443457607282</v>
      </c>
      <c r="I115" s="115">
        <f t="shared" si="15"/>
        <v>8608.4630242694402</v>
      </c>
      <c r="J115" s="118">
        <f t="shared" si="16"/>
        <v>9.7710469887999984</v>
      </c>
      <c r="K115" s="102">
        <f t="shared" si="17"/>
        <v>9771.0469887999989</v>
      </c>
      <c r="L115" s="103">
        <f t="shared" si="18"/>
        <v>8598.5213501439994</v>
      </c>
      <c r="N115" s="167"/>
      <c r="O115" s="45">
        <v>0.88</v>
      </c>
      <c r="P115" s="153">
        <f t="shared" si="24"/>
        <v>8.1726080000000003</v>
      </c>
      <c r="Q115" s="148">
        <f t="shared" si="19"/>
        <v>8172.6080000000002</v>
      </c>
      <c r="R115" s="148">
        <f t="shared" si="20"/>
        <v>7191.8950400000003</v>
      </c>
      <c r="S115" s="173"/>
      <c r="T115" s="45">
        <f t="shared" si="25"/>
        <v>0.88000000000000056</v>
      </c>
      <c r="U115" s="46">
        <f t="shared" si="21"/>
        <v>8608.4630242694402</v>
      </c>
      <c r="V115" s="164">
        <f t="shared" si="22"/>
        <v>7191.8950400000003</v>
      </c>
      <c r="W115" s="47">
        <f t="shared" si="23"/>
        <v>0.8354447268605586</v>
      </c>
      <c r="X115" s="167"/>
      <c r="Y115" s="48"/>
      <c r="AC115" s="59"/>
      <c r="AD115" s="59"/>
      <c r="AE115" s="59"/>
      <c r="AF115" s="60"/>
      <c r="AG115" s="59"/>
      <c r="AH115" s="58"/>
      <c r="AI115" s="58"/>
    </row>
    <row r="116" spans="1:35" ht="18.75" thickTop="1" thickBot="1" x14ac:dyDescent="0.3">
      <c r="A116" s="51"/>
      <c r="B116" s="129">
        <f xml:space="preserve"> B$25*(E$8/2)^2*(ACOS(1-D116/(E$8/2)) - (1-D116/(E$8/2))*SIN(ACOS(1-D116/(E$8/2))))</f>
        <v>7.9669521786984481</v>
      </c>
      <c r="D116" s="45">
        <v>0.89</v>
      </c>
      <c r="E116" s="129">
        <f xml:space="preserve"> E$10*(E$8/2)^2*(ACOS(1-D116/(E$8/2)) - (1-D116/(E$8/2))*SIN(ACOS(1-D116/(E$8/2))))</f>
        <v>9.0292124691915738</v>
      </c>
      <c r="F116" s="136">
        <f>(PI()*E$12*D116^2*(1-(D116/(1.5*E$8))))</f>
        <v>0.90798552805004162</v>
      </c>
      <c r="G116" s="57">
        <f t="shared" si="13"/>
        <v>9.9371979972416149</v>
      </c>
      <c r="H116" s="117">
        <f t="shared" si="14"/>
        <v>9937.1979972416157</v>
      </c>
      <c r="I116" s="115">
        <f t="shared" si="15"/>
        <v>8744.7342375726221</v>
      </c>
      <c r="J116" s="118">
        <f t="shared" si="16"/>
        <v>9.9267301475999972</v>
      </c>
      <c r="K116" s="102">
        <f t="shared" si="17"/>
        <v>9926.7301475999975</v>
      </c>
      <c r="L116" s="103">
        <f t="shared" si="18"/>
        <v>8735.5225298879977</v>
      </c>
      <c r="N116" s="167"/>
      <c r="O116" s="45">
        <v>0.89</v>
      </c>
      <c r="P116" s="153">
        <f t="shared" si="24"/>
        <v>8.2968049999999991</v>
      </c>
      <c r="Q116" s="148">
        <f t="shared" si="19"/>
        <v>8296.8049999999985</v>
      </c>
      <c r="R116" s="148">
        <f t="shared" si="20"/>
        <v>7301.1883999999991</v>
      </c>
      <c r="S116" s="173"/>
      <c r="T116" s="45">
        <f t="shared" si="25"/>
        <v>0.89000000000000057</v>
      </c>
      <c r="U116" s="46">
        <f t="shared" si="21"/>
        <v>8744.7342375726221</v>
      </c>
      <c r="V116" s="164">
        <f t="shared" si="22"/>
        <v>7301.1883999999991</v>
      </c>
      <c r="W116" s="47">
        <f t="shared" si="23"/>
        <v>0.83492398987149496</v>
      </c>
      <c r="X116" s="167"/>
      <c r="Y116" s="48"/>
      <c r="AC116" s="171"/>
      <c r="AD116" t="s">
        <v>80</v>
      </c>
      <c r="AE116" t="s">
        <v>81</v>
      </c>
      <c r="AF116" s="61"/>
      <c r="AG116" s="61"/>
      <c r="AI116" s="171"/>
    </row>
    <row r="117" spans="1:35" ht="16.5" thickTop="1" thickBot="1" x14ac:dyDescent="0.3">
      <c r="A117" s="51"/>
      <c r="B117" s="129">
        <f xml:space="preserve"> B$25*(E$8/2)^2*(ACOS(1-D117/(E$8/2)) - (1-D117/(E$8/2))*SIN(ACOS(1-D117/(E$8/2))))</f>
        <v>8.0887440209252031</v>
      </c>
      <c r="D117" s="45">
        <v>0.9</v>
      </c>
      <c r="E117" s="129">
        <f xml:space="preserve"> E$10*(E$8/2)^2*(ACOS(1-D117/(E$8/2)) - (1-D117/(E$8/2))*SIN(ACOS(1-D117/(E$8/2))))</f>
        <v>9.1672432237152304</v>
      </c>
      <c r="F117" s="136">
        <f>(PI()*E$12*D117^2*(1-(D117/(1.5*E$8))))</f>
        <v>0.92523724671016827</v>
      </c>
      <c r="G117" s="57">
        <f t="shared" si="13"/>
        <v>10.092480470425398</v>
      </c>
      <c r="H117" s="117">
        <f t="shared" si="14"/>
        <v>10092.480470425398</v>
      </c>
      <c r="I117" s="115">
        <f t="shared" si="15"/>
        <v>8881.3828139743509</v>
      </c>
      <c r="J117" s="118">
        <f t="shared" si="16"/>
        <v>10.082928599999999</v>
      </c>
      <c r="K117" s="102">
        <f t="shared" si="17"/>
        <v>10082.928599999999</v>
      </c>
      <c r="L117" s="103">
        <f t="shared" si="18"/>
        <v>8872.9771679999994</v>
      </c>
      <c r="N117" s="167"/>
      <c r="O117" s="45">
        <v>0.9</v>
      </c>
      <c r="P117" s="153">
        <f t="shared" si="24"/>
        <v>8.4213000000000005</v>
      </c>
      <c r="Q117" s="148">
        <f t="shared" si="19"/>
        <v>8421.3000000000011</v>
      </c>
      <c r="R117" s="148">
        <f t="shared" si="20"/>
        <v>7410.7440000000006</v>
      </c>
      <c r="S117" s="173"/>
      <c r="T117" s="45">
        <f t="shared" si="25"/>
        <v>0.90000000000000058</v>
      </c>
      <c r="U117" s="46">
        <f t="shared" si="21"/>
        <v>8881.3828139743509</v>
      </c>
      <c r="V117" s="164">
        <f t="shared" si="22"/>
        <v>7410.7440000000006</v>
      </c>
      <c r="W117" s="47">
        <f t="shared" si="23"/>
        <v>0.83441330648867162</v>
      </c>
      <c r="X117" s="167"/>
      <c r="Y117" s="48"/>
      <c r="AC117" s="171"/>
      <c r="AD117">
        <f>(E$8/2)^2*E$7</f>
        <v>8.9447580799999997</v>
      </c>
      <c r="AE117">
        <f>AD117*PI()</f>
        <v>28.100786272265943</v>
      </c>
      <c r="AF117" s="61"/>
      <c r="AG117" s="61"/>
      <c r="AI117" s="171"/>
    </row>
    <row r="118" spans="1:35" ht="16.5" thickTop="1" thickBot="1" x14ac:dyDescent="0.3">
      <c r="A118" s="51"/>
      <c r="B118" s="129">
        <f xml:space="preserve"> B$25*(E$8/2)^2*(ACOS(1-D118/(E$8/2)) - (1-D118/(E$8/2))*SIN(ACOS(1-D118/(E$8/2))))</f>
        <v>8.2108293714179386</v>
      </c>
      <c r="D118" s="45">
        <v>0.91</v>
      </c>
      <c r="E118" s="129">
        <f xml:space="preserve"> E$10*(E$8/2)^2*(ACOS(1-D118/(E$8/2)) - (1-D118/(E$8/2))*SIN(ACOS(1-D118/(E$8/2))))</f>
        <v>9.3056066209403294</v>
      </c>
      <c r="F118" s="136">
        <f>(PI()*E$12*D118^2*(1-(D118/(1.5*E$8))))</f>
        <v>0.94257221542597325</v>
      </c>
      <c r="G118" s="57">
        <f t="shared" si="13"/>
        <v>10.248178836366304</v>
      </c>
      <c r="H118" s="117">
        <f t="shared" si="14"/>
        <v>10248.178836366304</v>
      </c>
      <c r="I118" s="115">
        <f t="shared" si="15"/>
        <v>9018.3973760023473</v>
      </c>
      <c r="J118" s="118">
        <f t="shared" si="16"/>
        <v>10.2396280084</v>
      </c>
      <c r="K118" s="102">
        <f t="shared" si="17"/>
        <v>10239.628008400001</v>
      </c>
      <c r="L118" s="103">
        <f t="shared" si="18"/>
        <v>9010.8726473920015</v>
      </c>
      <c r="N118" s="167"/>
      <c r="O118" s="45">
        <v>0.91</v>
      </c>
      <c r="P118" s="153">
        <f t="shared" si="24"/>
        <v>8.5460810000000009</v>
      </c>
      <c r="Q118" s="148">
        <f t="shared" si="19"/>
        <v>8546.0810000000001</v>
      </c>
      <c r="R118" s="148">
        <f t="shared" si="20"/>
        <v>7520.5512800000006</v>
      </c>
      <c r="S118" s="173"/>
      <c r="T118" s="45">
        <f t="shared" si="25"/>
        <v>0.91000000000000059</v>
      </c>
      <c r="U118" s="46">
        <f t="shared" si="21"/>
        <v>9018.3973760023473</v>
      </c>
      <c r="V118" s="164">
        <f t="shared" si="22"/>
        <v>7520.5512800000006</v>
      </c>
      <c r="W118" s="47">
        <f t="shared" si="23"/>
        <v>0.83391216492765496</v>
      </c>
      <c r="X118" s="167"/>
      <c r="Y118" s="48"/>
      <c r="AC118" s="59"/>
      <c r="AD118" s="62"/>
      <c r="AE118" s="62"/>
      <c r="AF118" s="62"/>
      <c r="AG118" s="62"/>
      <c r="AH118" s="62"/>
      <c r="AI118" s="62"/>
    </row>
    <row r="119" spans="1:35" ht="16.5" thickTop="1" thickBot="1" x14ac:dyDescent="0.3">
      <c r="A119" s="51"/>
      <c r="B119" s="129">
        <f xml:space="preserve"> B$25*(E$8/2)^2*(ACOS(1-D119/(E$8/2)) - (1-D119/(E$8/2))*SIN(ACOS(1-D119/(E$8/2))))</f>
        <v>8.3331990243536591</v>
      </c>
      <c r="D119" s="45">
        <v>0.92</v>
      </c>
      <c r="E119" s="129">
        <f xml:space="preserve"> E$10*(E$8/2)^2*(ACOS(1-D119/(E$8/2)) - (1-D119/(E$8/2))*SIN(ACOS(1-D119/(E$8/2))))</f>
        <v>9.4442922276008137</v>
      </c>
      <c r="F119" s="136">
        <f>(PI()*E$12*D119^2*(1-(D119/(1.5*E$8))))</f>
        <v>0.95998801413769785</v>
      </c>
      <c r="G119" s="57">
        <f t="shared" si="13"/>
        <v>10.404280241738512</v>
      </c>
      <c r="H119" s="117">
        <f t="shared" si="14"/>
        <v>10404.280241738512</v>
      </c>
      <c r="I119" s="115">
        <f t="shared" si="15"/>
        <v>9155.7666127298908</v>
      </c>
      <c r="J119" s="118">
        <f t="shared" si="16"/>
        <v>10.396814035199998</v>
      </c>
      <c r="K119" s="102">
        <f t="shared" si="17"/>
        <v>10396.814035199999</v>
      </c>
      <c r="L119" s="103">
        <f t="shared" si="18"/>
        <v>9149.1963509759989</v>
      </c>
      <c r="N119" s="167"/>
      <c r="O119" s="45">
        <v>0.92</v>
      </c>
      <c r="P119" s="153">
        <f t="shared" si="24"/>
        <v>8.6711360000000006</v>
      </c>
      <c r="Q119" s="148">
        <f t="shared" si="19"/>
        <v>8671.1360000000004</v>
      </c>
      <c r="R119" s="148">
        <f t="shared" si="20"/>
        <v>7630.5996800000003</v>
      </c>
      <c r="S119" s="173"/>
      <c r="T119" s="45">
        <f t="shared" si="25"/>
        <v>0.9200000000000006</v>
      </c>
      <c r="U119" s="46">
        <f t="shared" si="21"/>
        <v>9155.7666127298908</v>
      </c>
      <c r="V119" s="164">
        <f t="shared" si="22"/>
        <v>7630.5996800000003</v>
      </c>
      <c r="W119" s="47">
        <f t="shared" si="23"/>
        <v>0.83342007313627386</v>
      </c>
      <c r="X119" s="167"/>
      <c r="Y119" s="48"/>
      <c r="AC119" s="171"/>
      <c r="AD119" s="63"/>
      <c r="AE119" s="63"/>
      <c r="AF119" s="61"/>
      <c r="AG119" s="61"/>
      <c r="AH119" s="61"/>
      <c r="AI119" s="171"/>
    </row>
    <row r="120" spans="1:35" ht="16.5" thickTop="1" thickBot="1" x14ac:dyDescent="0.3">
      <c r="A120" s="51"/>
      <c r="B120" s="129">
        <f xml:space="preserve"> B$25*(E$8/2)^2*(ACOS(1-D120/(E$8/2)) - (1-D120/(E$8/2))*SIN(ACOS(1-D120/(E$8/2))))</f>
        <v>8.4558438379310399</v>
      </c>
      <c r="D120" s="45">
        <v>0.93</v>
      </c>
      <c r="E120" s="129">
        <f xml:space="preserve"> E$10*(E$8/2)^2*(ACOS(1-D120/(E$8/2)) - (1-D120/(E$8/2))*SIN(ACOS(1-D120/(E$8/2))))</f>
        <v>9.5832896829885126</v>
      </c>
      <c r="F120" s="136">
        <f>(PI()*E$12*D120^2*(1-(D120/(1.5*E$8))))</f>
        <v>0.97748222278558461</v>
      </c>
      <c r="G120" s="57">
        <f t="shared" si="13"/>
        <v>10.560771905774097</v>
      </c>
      <c r="H120" s="117">
        <f t="shared" si="14"/>
        <v>10560.771905774096</v>
      </c>
      <c r="I120" s="115">
        <f t="shared" si="15"/>
        <v>9293.4792770812037</v>
      </c>
      <c r="J120" s="118">
        <f t="shared" si="16"/>
        <v>10.5544723428</v>
      </c>
      <c r="K120" s="102">
        <f t="shared" si="17"/>
        <v>10554.4723428</v>
      </c>
      <c r="L120" s="103">
        <f t="shared" si="18"/>
        <v>9287.9356616639998</v>
      </c>
      <c r="N120" s="167"/>
      <c r="O120" s="45">
        <v>0.93</v>
      </c>
      <c r="P120" s="153">
        <f t="shared" si="24"/>
        <v>8.7964530000000014</v>
      </c>
      <c r="Q120" s="148">
        <f t="shared" si="19"/>
        <v>8796.4530000000013</v>
      </c>
      <c r="R120" s="148">
        <f t="shared" si="20"/>
        <v>7740.8786400000008</v>
      </c>
      <c r="S120" s="173"/>
      <c r="T120" s="45">
        <f t="shared" si="25"/>
        <v>0.9300000000000006</v>
      </c>
      <c r="U120" s="46">
        <f t="shared" si="21"/>
        <v>9293.4792770812037</v>
      </c>
      <c r="V120" s="164">
        <f t="shared" si="22"/>
        <v>7740.8786400000008</v>
      </c>
      <c r="W120" s="47">
        <f t="shared" si="23"/>
        <v>0.83293655790355114</v>
      </c>
      <c r="X120" s="167"/>
      <c r="Y120" s="48"/>
      <c r="AC120" s="64"/>
      <c r="AD120" s="64" t="s">
        <v>46</v>
      </c>
      <c r="AE120" s="64" t="s">
        <v>47</v>
      </c>
      <c r="AF120" s="64" t="s">
        <v>48</v>
      </c>
      <c r="AG120" s="64" t="s">
        <v>49</v>
      </c>
      <c r="AI120" s="62"/>
    </row>
    <row r="121" spans="1:35" ht="16.5" thickTop="1" thickBot="1" x14ac:dyDescent="0.3">
      <c r="A121" s="51"/>
      <c r="B121" s="129">
        <f xml:space="preserve"> B$25*(E$8/2)^2*(ACOS(1-D121/(E$8/2)) - (1-D121/(E$8/2))*SIN(ACOS(1-D121/(E$8/2))))</f>
        <v>8.5787547317476527</v>
      </c>
      <c r="D121" s="45">
        <v>0.94</v>
      </c>
      <c r="E121" s="129">
        <f xml:space="preserve"> E$10*(E$8/2)^2*(ACOS(1-D121/(E$8/2)) - (1-D121/(E$8/2))*SIN(ACOS(1-D121/(E$8/2))))</f>
        <v>9.7225886959806722</v>
      </c>
      <c r="F121" s="136">
        <f>(PI()*E$12*D121^2*(1-(D121/(1.5*E$8))))</f>
        <v>0.99505242130987492</v>
      </c>
      <c r="G121" s="57">
        <f t="shared" si="13"/>
        <v>10.717641117290547</v>
      </c>
      <c r="H121" s="117">
        <f t="shared" si="14"/>
        <v>10717.641117290548</v>
      </c>
      <c r="I121" s="115">
        <f t="shared" si="15"/>
        <v>9431.5241832156826</v>
      </c>
      <c r="J121" s="118">
        <f t="shared" si="16"/>
        <v>10.712588593599998</v>
      </c>
      <c r="K121" s="102">
        <f t="shared" si="17"/>
        <v>10712.588593599998</v>
      </c>
      <c r="L121" s="103">
        <f t="shared" si="18"/>
        <v>9427.0779623679973</v>
      </c>
      <c r="N121" s="167"/>
      <c r="O121" s="45">
        <v>0.94</v>
      </c>
      <c r="P121" s="153">
        <f t="shared" si="24"/>
        <v>8.9220199999999998</v>
      </c>
      <c r="Q121" s="148">
        <f t="shared" si="19"/>
        <v>8922.02</v>
      </c>
      <c r="R121" s="148">
        <f t="shared" si="20"/>
        <v>7851.3776000000007</v>
      </c>
      <c r="S121" s="173"/>
      <c r="T121" s="45">
        <f t="shared" si="25"/>
        <v>0.94000000000000061</v>
      </c>
      <c r="U121" s="46">
        <f t="shared" si="21"/>
        <v>9431.5241832156826</v>
      </c>
      <c r="V121" s="164">
        <f t="shared" si="22"/>
        <v>7851.3776000000007</v>
      </c>
      <c r="W121" s="47">
        <f t="shared" si="23"/>
        <v>0.83246116401549319</v>
      </c>
      <c r="X121" s="167"/>
      <c r="Y121" s="48"/>
      <c r="AC121" s="64">
        <v>1</v>
      </c>
      <c r="AD121" s="65" t="s">
        <v>50</v>
      </c>
      <c r="AE121" s="64" t="s">
        <v>44</v>
      </c>
      <c r="AF121" s="65" t="s">
        <v>36</v>
      </c>
      <c r="AG121" s="64" t="s">
        <v>79</v>
      </c>
      <c r="AI121" s="66"/>
    </row>
    <row r="122" spans="1:35" ht="16.5" thickTop="1" thickBot="1" x14ac:dyDescent="0.3">
      <c r="A122" s="51"/>
      <c r="B122" s="129">
        <f xml:space="preserve"> B$25*(E$8/2)^2*(ACOS(1-D122/(E$8/2)) - (1-D122/(E$8/2))*SIN(ACOS(1-D122/(E$8/2))))</f>
        <v>8.7019226842519046</v>
      </c>
      <c r="D122" s="45">
        <v>0.95</v>
      </c>
      <c r="E122" s="129">
        <f xml:space="preserve"> E$10*(E$8/2)^2*(ACOS(1-D122/(E$8/2)) - (1-D122/(E$8/2))*SIN(ACOS(1-D122/(E$8/2))))</f>
        <v>9.8621790421521585</v>
      </c>
      <c r="F122" s="136">
        <f>(PI()*E$12*D122^2*(1-(D122/(1.5*E$8))))</f>
        <v>1.0126961896508111</v>
      </c>
      <c r="G122" s="57">
        <f t="shared" si="13"/>
        <v>10.874875231802969</v>
      </c>
      <c r="H122" s="117">
        <f t="shared" si="14"/>
        <v>10874.875231802969</v>
      </c>
      <c r="I122" s="115">
        <f t="shared" si="15"/>
        <v>9569.8902039866134</v>
      </c>
      <c r="J122" s="118">
        <f t="shared" si="16"/>
        <v>10.871148449999998</v>
      </c>
      <c r="K122" s="102">
        <f t="shared" si="17"/>
        <v>10871.148449999999</v>
      </c>
      <c r="L122" s="103">
        <f t="shared" si="18"/>
        <v>9566.6106359999994</v>
      </c>
      <c r="N122" s="167"/>
      <c r="O122" s="45">
        <v>0.95</v>
      </c>
      <c r="P122" s="153">
        <f t="shared" si="24"/>
        <v>9.0478249999999996</v>
      </c>
      <c r="Q122" s="148">
        <f t="shared" si="19"/>
        <v>9047.8249999999989</v>
      </c>
      <c r="R122" s="148">
        <f t="shared" si="20"/>
        <v>7962.0859999999993</v>
      </c>
      <c r="S122" s="173"/>
      <c r="T122" s="45">
        <f t="shared" si="25"/>
        <v>0.95000000000000062</v>
      </c>
      <c r="U122" s="46">
        <f t="shared" si="21"/>
        <v>9569.8902039866134</v>
      </c>
      <c r="V122" s="164">
        <f t="shared" si="22"/>
        <v>7962.0859999999993</v>
      </c>
      <c r="W122" s="47">
        <f t="shared" si="23"/>
        <v>0.8319934534550002</v>
      </c>
      <c r="X122" s="167"/>
      <c r="Y122" s="48"/>
      <c r="AC122" s="64">
        <v>2</v>
      </c>
      <c r="AD122" s="64">
        <v>0.05</v>
      </c>
      <c r="AE122" s="64">
        <f>AD122*E$8</f>
        <v>0.12440000000000001</v>
      </c>
      <c r="AF122" s="165">
        <f xml:space="preserve"> ASIN(2*AD122 - 1) + PI()/2 + (2*AD122 - 1) * SQRT(2*AD122 *(2-2 * AD122))</f>
        <v>5.8725906877601985E-2</v>
      </c>
      <c r="AG122" s="166">
        <f t="shared" ref="AG122:AG141" si="26">AF122*AD$117</f>
        <v>0.52528903004875793</v>
      </c>
      <c r="AI122" s="66"/>
    </row>
    <row r="123" spans="1:35" ht="16.5" thickTop="1" thickBot="1" x14ac:dyDescent="0.3">
      <c r="A123" s="51"/>
      <c r="B123" s="129">
        <f xml:space="preserve"> B$25*(E$8/2)^2*(ACOS(1-D123/(E$8/2)) - (1-D123/(E$8/2))*SIN(ACOS(1-D123/(E$8/2))))</f>
        <v>8.8253387302656368</v>
      </c>
      <c r="D123" s="45">
        <v>0.96</v>
      </c>
      <c r="E123" s="129">
        <f xml:space="preserve"> E$10*(E$8/2)^2*(ACOS(1-D123/(E$8/2)) - (1-D123/(E$8/2))*SIN(ACOS(1-D123/(E$8/2))))</f>
        <v>10.002050560967723</v>
      </c>
      <c r="F123" s="136">
        <f>(PI()*E$12*D123^2*(1-(D123/(1.5*E$8))))</f>
        <v>1.0304111077486349</v>
      </c>
      <c r="G123" s="57">
        <f t="shared" si="13"/>
        <v>11.032461668716358</v>
      </c>
      <c r="H123" s="117">
        <f t="shared" si="14"/>
        <v>11032.461668716358</v>
      </c>
      <c r="I123" s="115">
        <f t="shared" si="15"/>
        <v>9708.5662684703948</v>
      </c>
      <c r="J123" s="118">
        <f t="shared" si="16"/>
        <v>11.030137574399999</v>
      </c>
      <c r="K123" s="102">
        <f t="shared" si="17"/>
        <v>11030.1375744</v>
      </c>
      <c r="L123" s="103">
        <f t="shared" si="18"/>
        <v>9706.5210654719995</v>
      </c>
      <c r="N123" s="167"/>
      <c r="O123" s="45">
        <v>0.96</v>
      </c>
      <c r="P123" s="153">
        <f t="shared" si="24"/>
        <v>9.1738560000000007</v>
      </c>
      <c r="Q123" s="148">
        <f t="shared" si="19"/>
        <v>9173.8559999999998</v>
      </c>
      <c r="R123" s="148">
        <f t="shared" si="20"/>
        <v>8072.9932799999997</v>
      </c>
      <c r="S123" s="173"/>
      <c r="T123" s="45">
        <f t="shared" si="25"/>
        <v>0.96000000000000063</v>
      </c>
      <c r="U123" s="46">
        <f t="shared" si="21"/>
        <v>9708.5662684703948</v>
      </c>
      <c r="V123" s="164">
        <f t="shared" si="22"/>
        <v>8072.9932799999997</v>
      </c>
      <c r="W123" s="47">
        <f t="shared" si="23"/>
        <v>0.8315330046433228</v>
      </c>
      <c r="X123" s="167"/>
      <c r="Y123" s="48"/>
      <c r="AC123" s="64">
        <v>3</v>
      </c>
      <c r="AD123" s="64">
        <v>0.1</v>
      </c>
      <c r="AE123" s="64">
        <f>AD123*E$8</f>
        <v>0.24880000000000002</v>
      </c>
      <c r="AF123" s="165">
        <f t="shared" ref="AF123:AF141" si="27" xml:space="preserve"> ASIN(2*AD123 - 1) + PI()/2 + (2*AD123 - 1) * SQRT(2*AD123 *(2-2 * AD123))</f>
        <v>0.16350110879328417</v>
      </c>
      <c r="AG123" s="166">
        <f t="shared" si="26"/>
        <v>1.4624778639676876</v>
      </c>
      <c r="AI123" s="66"/>
    </row>
    <row r="124" spans="1:35" ht="16.5" thickTop="1" thickBot="1" x14ac:dyDescent="0.3">
      <c r="A124" s="51"/>
      <c r="B124" s="129">
        <f xml:space="preserve"> B$25*(E$8/2)^2*(ACOS(1-D124/(E$8/2)) - (1-D124/(E$8/2))*SIN(ACOS(1-D124/(E$8/2))))</f>
        <v>8.948993958573455</v>
      </c>
      <c r="D124" s="45">
        <v>0.97</v>
      </c>
      <c r="E124" s="129">
        <f xml:space="preserve"> E$10*(E$8/2)^2*(ACOS(1-D124/(E$8/2)) - (1-D124/(E$8/2))*SIN(ACOS(1-D124/(E$8/2))))</f>
        <v>10.142193153049917</v>
      </c>
      <c r="F124" s="136">
        <f>(PI()*E$12*D124^2*(1-(D124/(1.5*E$8))))</f>
        <v>1.0481947555435882</v>
      </c>
      <c r="G124" s="57">
        <f t="shared" si="13"/>
        <v>11.190387908593504</v>
      </c>
      <c r="H124" s="117">
        <f t="shared" si="14"/>
        <v>11190.387908593504</v>
      </c>
      <c r="I124" s="115">
        <f t="shared" si="15"/>
        <v>9847.5413595622831</v>
      </c>
      <c r="J124" s="118">
        <f t="shared" si="16"/>
        <v>11.189541629199997</v>
      </c>
      <c r="K124" s="102">
        <f t="shared" si="17"/>
        <v>11189.541629199997</v>
      </c>
      <c r="L124" s="103">
        <f t="shared" si="18"/>
        <v>9846.796633695998</v>
      </c>
      <c r="N124" s="167"/>
      <c r="O124" s="45">
        <v>0.97</v>
      </c>
      <c r="P124" s="153">
        <f t="shared" si="24"/>
        <v>9.3001010000000015</v>
      </c>
      <c r="Q124" s="148">
        <f t="shared" si="19"/>
        <v>9300.1010000000024</v>
      </c>
      <c r="R124" s="148">
        <f t="shared" si="20"/>
        <v>8184.0888800000021</v>
      </c>
      <c r="S124" s="173"/>
      <c r="T124" s="45">
        <f t="shared" si="25"/>
        <v>0.97000000000000064</v>
      </c>
      <c r="U124" s="46">
        <f t="shared" si="21"/>
        <v>9847.5413595622831</v>
      </c>
      <c r="V124" s="164">
        <f t="shared" si="22"/>
        <v>8184.0888800000021</v>
      </c>
      <c r="W124" s="47">
        <f t="shared" si="23"/>
        <v>0.83107941172067135</v>
      </c>
      <c r="X124" s="167"/>
      <c r="Y124" s="48"/>
      <c r="AC124" s="64">
        <v>4</v>
      </c>
      <c r="AD124" s="64">
        <v>0.15</v>
      </c>
      <c r="AE124" s="64">
        <f>AD124*E$8</f>
        <v>0.37319999999999998</v>
      </c>
      <c r="AF124" s="165">
        <f t="shared" si="27"/>
        <v>0.29549884018614403</v>
      </c>
      <c r="AG124" s="166">
        <f t="shared" si="26"/>
        <v>2.6431656383856406</v>
      </c>
      <c r="AI124" s="66"/>
    </row>
    <row r="125" spans="1:35" ht="16.5" thickTop="1" thickBot="1" x14ac:dyDescent="0.3">
      <c r="A125" s="51"/>
      <c r="B125" s="129">
        <f xml:space="preserve"> B$25*(E$8/2)^2*(ACOS(1-D125/(E$8/2)) - (1-D125/(E$8/2))*SIN(ACOS(1-D125/(E$8/2))))</f>
        <v>9.0728795095751629</v>
      </c>
      <c r="D125" s="45">
        <v>0.98</v>
      </c>
      <c r="E125" s="129">
        <f xml:space="preserve"> E$10*(E$8/2)^2*(ACOS(1-D125/(E$8/2)) - (1-D125/(E$8/2))*SIN(ACOS(1-D125/(E$8/2))))</f>
        <v>10.282596777518517</v>
      </c>
      <c r="F125" s="136">
        <f>(PI()*E$12*D125^2*(1-(D125/(1.5*E$8))))</f>
        <v>1.066044712975913</v>
      </c>
      <c r="G125" s="57">
        <f t="shared" si="13"/>
        <v>11.34864149049443</v>
      </c>
      <c r="H125" s="117">
        <f t="shared" si="14"/>
        <v>11348.64149049443</v>
      </c>
      <c r="I125" s="115">
        <f t="shared" si="15"/>
        <v>9986.8045116350986</v>
      </c>
      <c r="J125" s="118">
        <f t="shared" si="16"/>
        <v>11.349346276799999</v>
      </c>
      <c r="K125" s="102">
        <f t="shared" si="17"/>
        <v>11349.346276799999</v>
      </c>
      <c r="L125" s="103">
        <f t="shared" si="18"/>
        <v>9987.4247235839994</v>
      </c>
      <c r="N125" s="167"/>
      <c r="O125" s="45">
        <v>0.98</v>
      </c>
      <c r="P125" s="153">
        <f t="shared" si="24"/>
        <v>9.4265480000000004</v>
      </c>
      <c r="Q125" s="148">
        <f t="shared" si="19"/>
        <v>9426.5480000000007</v>
      </c>
      <c r="R125" s="148">
        <f t="shared" si="20"/>
        <v>8295.3622400000004</v>
      </c>
      <c r="S125" s="173"/>
      <c r="T125" s="45">
        <f t="shared" si="25"/>
        <v>0.98000000000000065</v>
      </c>
      <c r="U125" s="46">
        <f t="shared" si="21"/>
        <v>9986.8045116350986</v>
      </c>
      <c r="V125" s="164">
        <f t="shared" si="22"/>
        <v>8295.3622400000004</v>
      </c>
      <c r="W125" s="47">
        <f t="shared" si="23"/>
        <v>0.83063228386372356</v>
      </c>
      <c r="X125" s="167"/>
      <c r="Y125" s="48"/>
      <c r="AC125" s="64">
        <v>5</v>
      </c>
      <c r="AD125" s="64">
        <v>0.2</v>
      </c>
      <c r="AE125" s="64">
        <f>AD125*E$8</f>
        <v>0.49760000000000004</v>
      </c>
      <c r="AF125" s="165">
        <f t="shared" si="27"/>
        <v>0.4472952180016122</v>
      </c>
      <c r="AG125" s="166">
        <f t="shared" si="26"/>
        <v>4.000947515365282</v>
      </c>
      <c r="AI125" s="66"/>
    </row>
    <row r="126" spans="1:35" ht="16.5" thickTop="1" thickBot="1" x14ac:dyDescent="0.3">
      <c r="A126" s="51"/>
      <c r="B126" s="129">
        <f xml:space="preserve"> B$25*(E$8/2)^2*(ACOS(1-D126/(E$8/2)) - (1-D126/(E$8/2))*SIN(ACOS(1-D126/(E$8/2))))</f>
        <v>9.1969865729977638</v>
      </c>
      <c r="D126" s="45">
        <v>0.99</v>
      </c>
      <c r="E126" s="129">
        <f xml:space="preserve"> E$10*(E$8/2)^2*(ACOS(1-D126/(E$8/2)) - (1-D126/(E$8/2))*SIN(ACOS(1-D126/(E$8/2))))</f>
        <v>10.423251449397467</v>
      </c>
      <c r="F126" s="136">
        <f>(PI()*E$12*D126^2*(1-(D126/(1.5*E$8))))</f>
        <v>1.0839585599858514</v>
      </c>
      <c r="G126" s="57">
        <f t="shared" si="13"/>
        <v>11.507210009383318</v>
      </c>
      <c r="H126" s="117">
        <f t="shared" si="14"/>
        <v>11507.210009383318</v>
      </c>
      <c r="I126" s="115">
        <f t="shared" si="15"/>
        <v>10126.34480825732</v>
      </c>
      <c r="J126" s="118">
        <f t="shared" si="16"/>
        <v>11.509537179599999</v>
      </c>
      <c r="K126" s="102">
        <f t="shared" si="17"/>
        <v>11509.537179599998</v>
      </c>
      <c r="L126" s="103">
        <f t="shared" si="18"/>
        <v>10128.392718047999</v>
      </c>
      <c r="N126" s="167"/>
      <c r="O126" s="45">
        <v>0.99</v>
      </c>
      <c r="P126" s="153">
        <f t="shared" si="24"/>
        <v>9.5531850000000009</v>
      </c>
      <c r="Q126" s="148">
        <f t="shared" si="19"/>
        <v>9553.1850000000013</v>
      </c>
      <c r="R126" s="148">
        <f t="shared" si="20"/>
        <v>8406.8028000000013</v>
      </c>
      <c r="S126" s="173"/>
      <c r="T126" s="45">
        <f t="shared" si="25"/>
        <v>0.99000000000000066</v>
      </c>
      <c r="U126" s="46">
        <f t="shared" si="21"/>
        <v>10126.34480825732</v>
      </c>
      <c r="V126" s="164">
        <f t="shared" si="22"/>
        <v>8406.8028000000013</v>
      </c>
      <c r="W126" s="47">
        <f t="shared" si="23"/>
        <v>0.83019124463793159</v>
      </c>
      <c r="X126" s="167"/>
      <c r="Y126" s="48"/>
      <c r="AC126" s="64">
        <v>6</v>
      </c>
      <c r="AD126" s="64">
        <v>0.25</v>
      </c>
      <c r="AE126" s="64">
        <f>AD126*E$8</f>
        <v>0.622</v>
      </c>
      <c r="AF126" s="165">
        <f t="shared" si="27"/>
        <v>0.61418484930437833</v>
      </c>
      <c r="AG126" s="166">
        <f t="shared" si="26"/>
        <v>5.4937348934289201</v>
      </c>
      <c r="AI126" s="66"/>
    </row>
    <row r="127" spans="1:35" ht="16.5" thickTop="1" thickBot="1" x14ac:dyDescent="0.3">
      <c r="A127" s="51"/>
      <c r="B127" s="129">
        <f xml:space="preserve"> B$25*(E$8/2)^2*(ACOS(1-D127/(E$8/2)) - (1-D127/(E$8/2))*SIN(ACOS(1-D127/(E$8/2))))</f>
        <v>9.3213063856637426</v>
      </c>
      <c r="D127" s="45">
        <v>1</v>
      </c>
      <c r="E127" s="129">
        <f xml:space="preserve"> E$10*(E$8/2)^2*(ACOS(1-D127/(E$8/2)) - (1-D127/(E$8/2))*SIN(ACOS(1-D127/(E$8/2))))</f>
        <v>10.564147237085574</v>
      </c>
      <c r="F127" s="136">
        <f>(PI()*E$12*D127^2*(1-(D127/(1.5*E$8))))</f>
        <v>1.1019338765136446</v>
      </c>
      <c r="G127" s="57">
        <f t="shared" si="13"/>
        <v>11.666081113599219</v>
      </c>
      <c r="H127" s="117">
        <f t="shared" si="14"/>
        <v>11666.081113599219</v>
      </c>
      <c r="I127" s="115">
        <f t="shared" si="15"/>
        <v>10266.151379967312</v>
      </c>
      <c r="J127" s="118">
        <f t="shared" si="16"/>
        <v>11.670099999999998</v>
      </c>
      <c r="K127" s="102">
        <f t="shared" si="17"/>
        <v>11670.099999999999</v>
      </c>
      <c r="L127" s="103">
        <f t="shared" si="18"/>
        <v>10269.687999999998</v>
      </c>
      <c r="N127" s="167"/>
      <c r="O127" s="45">
        <v>1</v>
      </c>
      <c r="P127" s="153">
        <f t="shared" si="24"/>
        <v>9.68</v>
      </c>
      <c r="Q127" s="148">
        <f t="shared" si="19"/>
        <v>9680</v>
      </c>
      <c r="R127" s="148">
        <f t="shared" si="20"/>
        <v>8518.4</v>
      </c>
      <c r="S127" s="173"/>
      <c r="T127" s="45">
        <f t="shared" si="25"/>
        <v>1.0000000000000007</v>
      </c>
      <c r="U127" s="46">
        <f t="shared" si="21"/>
        <v>10266.151379967312</v>
      </c>
      <c r="V127" s="164">
        <f t="shared" si="22"/>
        <v>8518.4</v>
      </c>
      <c r="W127" s="47">
        <f t="shared" si="23"/>
        <v>0.8297559313826447</v>
      </c>
      <c r="X127" s="167"/>
      <c r="Y127" s="48"/>
      <c r="AC127" s="64">
        <v>7</v>
      </c>
      <c r="AD127" s="64">
        <v>0.3</v>
      </c>
      <c r="AE127" s="64">
        <f>AD127*E$8</f>
        <v>0.74639999999999995</v>
      </c>
      <c r="AF127" s="165">
        <f t="shared" si="27"/>
        <v>0.7926734251309413</v>
      </c>
      <c r="AG127" s="166">
        <f t="shared" si="26"/>
        <v>7.090272024241262</v>
      </c>
      <c r="AI127" s="66"/>
    </row>
    <row r="128" spans="1:35" ht="16.5" thickTop="1" thickBot="1" x14ac:dyDescent="0.3">
      <c r="A128" s="51"/>
      <c r="B128" s="129">
        <f xml:space="preserve"> B$25*(E$8/2)^2*(ACOS(1-D128/(E$8/2)) - (1-D128/(E$8/2))*SIN(ACOS(1-D128/(E$8/2))))</f>
        <v>9.4458302293123939</v>
      </c>
      <c r="D128" s="45">
        <v>1.01</v>
      </c>
      <c r="E128" s="129">
        <f xml:space="preserve"> E$10*(E$8/2)^2*(ACOS(1-D128/(E$8/2)) - (1-D128/(E$8/2))*SIN(ACOS(1-D128/(E$8/2))))</f>
        <v>10.70527425988738</v>
      </c>
      <c r="F128" s="136">
        <f>(PI()*E$12*D128^2*(1-(D128/(1.5*E$8))))</f>
        <v>1.1199682424995354</v>
      </c>
      <c r="G128" s="57">
        <f t="shared" si="13"/>
        <v>11.825242502386915</v>
      </c>
      <c r="H128" s="117">
        <f t="shared" si="14"/>
        <v>11825.242502386915</v>
      </c>
      <c r="I128" s="115">
        <f t="shared" si="15"/>
        <v>10406.213402100484</v>
      </c>
      <c r="J128" s="118">
        <f t="shared" si="16"/>
        <v>11.831020400399998</v>
      </c>
      <c r="K128" s="102">
        <f t="shared" si="17"/>
        <v>11831.020400399999</v>
      </c>
      <c r="L128" s="103">
        <f t="shared" si="18"/>
        <v>10411.297952351999</v>
      </c>
      <c r="N128" s="167"/>
      <c r="O128" s="45">
        <v>1.01</v>
      </c>
      <c r="P128" s="153">
        <f t="shared" si="24"/>
        <v>9.8069810000000004</v>
      </c>
      <c r="Q128" s="148">
        <f t="shared" si="19"/>
        <v>9806.9809999999998</v>
      </c>
      <c r="R128" s="148">
        <f t="shared" si="20"/>
        <v>8630.1432800000002</v>
      </c>
      <c r="S128" s="173"/>
      <c r="T128" s="45">
        <f t="shared" si="25"/>
        <v>1.0100000000000007</v>
      </c>
      <c r="U128" s="46">
        <f t="shared" si="21"/>
        <v>10406.213402100484</v>
      </c>
      <c r="V128" s="164">
        <f t="shared" si="22"/>
        <v>8630.1432800000002</v>
      </c>
      <c r="W128" s="47">
        <f t="shared" si="23"/>
        <v>0.82932599462721135</v>
      </c>
      <c r="X128" s="167"/>
      <c r="Y128" s="48"/>
      <c r="AC128" s="64">
        <v>8</v>
      </c>
      <c r="AD128" s="64">
        <v>0.35</v>
      </c>
      <c r="AE128" s="64">
        <f>AD128*E$8</f>
        <v>0.87079999999999991</v>
      </c>
      <c r="AF128" s="165">
        <f t="shared" si="27"/>
        <v>0.97992191235441517</v>
      </c>
      <c r="AG128" s="166">
        <f t="shared" si="26"/>
        <v>8.7651644433012059</v>
      </c>
      <c r="AI128" s="66"/>
    </row>
    <row r="129" spans="1:35" ht="16.5" thickTop="1" thickBot="1" x14ac:dyDescent="0.3">
      <c r="A129" s="51"/>
      <c r="B129" s="129">
        <f xml:space="preserve"> B$25*(E$8/2)^2*(ACOS(1-D129/(E$8/2)) - (1-D129/(E$8/2))*SIN(ACOS(1-D129/(E$8/2))))</f>
        <v>9.5705494284712707</v>
      </c>
      <c r="D129" s="45">
        <v>1.02</v>
      </c>
      <c r="E129" s="129">
        <f xml:space="preserve"> E$10*(E$8/2)^2*(ACOS(1-D129/(E$8/2)) - (1-D129/(E$8/2))*SIN(ACOS(1-D129/(E$8/2))))</f>
        <v>10.846622685600773</v>
      </c>
      <c r="F129" s="136">
        <f>(PI()*E$12*D129^2*(1-(D129/(1.5*E$8))))</f>
        <v>1.1380592378837653</v>
      </c>
      <c r="G129" s="57">
        <f t="shared" si="13"/>
        <v>11.984681923484537</v>
      </c>
      <c r="H129" s="117">
        <f t="shared" si="14"/>
        <v>11984.681923484537</v>
      </c>
      <c r="I129" s="115">
        <f t="shared" si="15"/>
        <v>10546.520092666393</v>
      </c>
      <c r="J129" s="118">
        <f t="shared" si="16"/>
        <v>11.992284043199998</v>
      </c>
      <c r="K129" s="102">
        <f t="shared" si="17"/>
        <v>11992.284043199998</v>
      </c>
      <c r="L129" s="103">
        <f t="shared" si="18"/>
        <v>10553.209958015997</v>
      </c>
      <c r="N129" s="167"/>
      <c r="O129" s="45">
        <v>1.02</v>
      </c>
      <c r="P129" s="153">
        <f t="shared" si="24"/>
        <v>9.9341159999999995</v>
      </c>
      <c r="Q129" s="148">
        <f t="shared" si="19"/>
        <v>9934.116</v>
      </c>
      <c r="R129" s="148">
        <f t="shared" si="20"/>
        <v>8742.0220800000006</v>
      </c>
      <c r="S129" s="173"/>
      <c r="T129" s="45">
        <f t="shared" si="25"/>
        <v>1.0200000000000007</v>
      </c>
      <c r="U129" s="46">
        <f t="shared" si="21"/>
        <v>10546.520092666393</v>
      </c>
      <c r="V129" s="164">
        <f t="shared" si="22"/>
        <v>8742.0220800000006</v>
      </c>
      <c r="W129" s="47">
        <f t="shared" si="23"/>
        <v>0.8289010975363178</v>
      </c>
      <c r="X129" s="167"/>
      <c r="Y129" s="48"/>
      <c r="AC129" s="64">
        <v>9</v>
      </c>
      <c r="AD129" s="64">
        <v>0.4</v>
      </c>
      <c r="AE129" s="64">
        <f>AD129*E$8</f>
        <v>0.99520000000000008</v>
      </c>
      <c r="AF129" s="165">
        <f t="shared" si="27"/>
        <v>1.1734792265819114</v>
      </c>
      <c r="AG129" s="166">
        <f t="shared" si="26"/>
        <v>10.496487793680702</v>
      </c>
      <c r="AI129" s="66"/>
    </row>
    <row r="130" spans="1:35" ht="16.5" thickTop="1" thickBot="1" x14ac:dyDescent="0.3">
      <c r="A130" s="51"/>
      <c r="B130" s="129">
        <f xml:space="preserve"> B$25*(E$8/2)^2*(ACOS(1-D130/(E$8/2)) - (1-D130/(E$8/2))*SIN(ACOS(1-D130/(E$8/2))))</f>
        <v>9.695455348374761</v>
      </c>
      <c r="D130" s="45">
        <v>1.03</v>
      </c>
      <c r="E130" s="129">
        <f xml:space="preserve"> E$10*(E$8/2)^2*(ACOS(1-D130/(E$8/2)) - (1-D130/(E$8/2))*SIN(ACOS(1-D130/(E$8/2))))</f>
        <v>10.988182728158064</v>
      </c>
      <c r="F130" s="136">
        <f>(PI()*E$12*D130^2*(1-(D130/(1.5*E$8))))</f>
        <v>1.1562044426065761</v>
      </c>
      <c r="G130" s="57">
        <f t="shared" si="13"/>
        <v>12.14438717076464</v>
      </c>
      <c r="H130" s="117">
        <f t="shared" si="14"/>
        <v>12144.387170764639</v>
      </c>
      <c r="I130" s="115">
        <f t="shared" si="15"/>
        <v>10687.060710272883</v>
      </c>
      <c r="J130" s="118">
        <f t="shared" si="16"/>
        <v>12.153876590799998</v>
      </c>
      <c r="K130" s="102">
        <f t="shared" si="17"/>
        <v>12153.876590799997</v>
      </c>
      <c r="L130" s="103">
        <f t="shared" si="18"/>
        <v>10695.411399903996</v>
      </c>
      <c r="N130" s="167"/>
      <c r="O130" s="45">
        <v>1.03</v>
      </c>
      <c r="P130" s="153">
        <f t="shared" si="24"/>
        <v>10.061393000000001</v>
      </c>
      <c r="Q130" s="148">
        <f t="shared" si="19"/>
        <v>10061.393</v>
      </c>
      <c r="R130" s="148">
        <f t="shared" si="20"/>
        <v>8854.0258400000002</v>
      </c>
      <c r="S130" s="173"/>
      <c r="T130" s="45">
        <f t="shared" si="25"/>
        <v>1.0300000000000007</v>
      </c>
      <c r="U130" s="46">
        <f t="shared" si="21"/>
        <v>10687.060710272883</v>
      </c>
      <c r="V130" s="164">
        <f t="shared" si="22"/>
        <v>8854.0258400000002</v>
      </c>
      <c r="W130" s="47">
        <f t="shared" si="23"/>
        <v>0.82848091538294655</v>
      </c>
      <c r="X130" s="167"/>
      <c r="Y130" s="48"/>
      <c r="AC130" s="64">
        <v>10</v>
      </c>
      <c r="AD130" s="64">
        <v>0.45</v>
      </c>
      <c r="AE130" s="64">
        <f>AD130*E$8</f>
        <v>1.1195999999999999</v>
      </c>
      <c r="AF130" s="165">
        <f t="shared" si="27"/>
        <v>1.3711301619226748</v>
      </c>
      <c r="AG130" s="166">
        <f t="shared" si="26"/>
        <v>12.264427594589554</v>
      </c>
      <c r="AI130" s="66"/>
    </row>
    <row r="131" spans="1:35" ht="16.5" thickTop="1" thickBot="1" x14ac:dyDescent="0.3">
      <c r="A131" s="51"/>
      <c r="B131" s="129">
        <f xml:space="preserve"> B$25*(E$8/2)^2*(ACOS(1-D131/(E$8/2)) - (1-D131/(E$8/2))*SIN(ACOS(1-D131/(E$8/2))))</f>
        <v>9.8205393929271452</v>
      </c>
      <c r="D131" s="45">
        <v>1.04</v>
      </c>
      <c r="E131" s="129">
        <f xml:space="preserve"> E$10*(E$8/2)^2*(ACOS(1-D131/(E$8/2)) - (1-D131/(E$8/2))*SIN(ACOS(1-D131/(E$8/2))))</f>
        <v>11.129944645317432</v>
      </c>
      <c r="F131" s="136">
        <f>(PI()*E$12*D131^2*(1-(D131/(1.5*E$8))))</f>
        <v>1.1744014366082101</v>
      </c>
      <c r="G131" s="57">
        <f t="shared" si="13"/>
        <v>12.304346081925642</v>
      </c>
      <c r="H131" s="117">
        <f t="shared" si="14"/>
        <v>12304.346081925642</v>
      </c>
      <c r="I131" s="115">
        <f t="shared" si="15"/>
        <v>10827.824552094564</v>
      </c>
      <c r="J131" s="118">
        <f t="shared" si="16"/>
        <v>12.315783705599999</v>
      </c>
      <c r="K131" s="102">
        <f t="shared" si="17"/>
        <v>12315.783705599999</v>
      </c>
      <c r="L131" s="103">
        <f t="shared" si="18"/>
        <v>10837.889660928</v>
      </c>
      <c r="N131" s="167"/>
      <c r="O131" s="45">
        <v>1.04</v>
      </c>
      <c r="P131" s="153">
        <f t="shared" si="24"/>
        <v>10.188800000000001</v>
      </c>
      <c r="Q131" s="148">
        <f t="shared" si="19"/>
        <v>10188.800000000001</v>
      </c>
      <c r="R131" s="148">
        <f t="shared" si="20"/>
        <v>8966.1440000000002</v>
      </c>
      <c r="S131" s="173"/>
      <c r="T131" s="45">
        <f t="shared" si="25"/>
        <v>1.0400000000000007</v>
      </c>
      <c r="U131" s="46">
        <f t="shared" si="21"/>
        <v>10827.824552094564</v>
      </c>
      <c r="V131" s="164">
        <f t="shared" si="22"/>
        <v>8966.1440000000002</v>
      </c>
      <c r="W131" s="47">
        <f t="shared" si="23"/>
        <v>0.82806513504742418</v>
      </c>
      <c r="X131" s="167"/>
      <c r="Y131" s="48"/>
      <c r="AC131" s="64">
        <v>11</v>
      </c>
      <c r="AD131" s="64">
        <v>0.5</v>
      </c>
      <c r="AE131" s="64">
        <f>AD131*E$8</f>
        <v>1.244</v>
      </c>
      <c r="AF131" s="165">
        <f t="shared" si="27"/>
        <v>1.5707963267948966</v>
      </c>
      <c r="AG131" s="166">
        <f t="shared" si="26"/>
        <v>14.050393136132971</v>
      </c>
      <c r="AI131" s="66"/>
    </row>
    <row r="132" spans="1:35" ht="16.5" thickTop="1" thickBot="1" x14ac:dyDescent="0.3">
      <c r="A132" s="51"/>
      <c r="B132" s="129">
        <f xml:space="preserve"> B$25*(E$8/2)^2*(ACOS(1-D132/(E$8/2)) - (1-D132/(E$8/2))*SIN(ACOS(1-D132/(E$8/2))))</f>
        <v>9.94579300270739</v>
      </c>
      <c r="D132" s="45">
        <v>1.05</v>
      </c>
      <c r="E132" s="129">
        <f xml:space="preserve"> E$10*(E$8/2)^2*(ACOS(1-D132/(E$8/2)) - (1-D132/(E$8/2))*SIN(ACOS(1-D132/(E$8/2))))</f>
        <v>11.27189873640171</v>
      </c>
      <c r="F132" s="136">
        <f>(PI()*E$12*D132^2*(1-(D132/(1.5*E$8))))</f>
        <v>1.1926477998289089</v>
      </c>
      <c r="G132" s="57">
        <f t="shared" si="13"/>
        <v>12.464546536230618</v>
      </c>
      <c r="H132" s="117">
        <f t="shared" si="14"/>
        <v>12464.546536230617</v>
      </c>
      <c r="I132" s="115">
        <f t="shared" si="15"/>
        <v>10968.800951882942</v>
      </c>
      <c r="J132" s="118">
        <f t="shared" si="16"/>
        <v>12.477991049999998</v>
      </c>
      <c r="K132" s="102">
        <f t="shared" si="17"/>
        <v>12477.991049999999</v>
      </c>
      <c r="L132" s="103">
        <f t="shared" si="18"/>
        <v>10980.632124</v>
      </c>
      <c r="N132" s="167"/>
      <c r="O132" s="45">
        <v>1.05</v>
      </c>
      <c r="P132" s="153">
        <f t="shared" si="24"/>
        <v>10.316324999999999</v>
      </c>
      <c r="Q132" s="148">
        <f t="shared" si="19"/>
        <v>10316.324999999999</v>
      </c>
      <c r="R132" s="148">
        <f t="shared" si="20"/>
        <v>9078.366</v>
      </c>
      <c r="S132" s="173"/>
      <c r="T132" s="45">
        <f t="shared" si="25"/>
        <v>1.0500000000000007</v>
      </c>
      <c r="U132" s="46">
        <f t="shared" si="21"/>
        <v>10968.800951882942</v>
      </c>
      <c r="V132" s="164">
        <f t="shared" si="22"/>
        <v>9078.366</v>
      </c>
      <c r="W132" s="47">
        <f t="shared" si="23"/>
        <v>0.82765345454113437</v>
      </c>
      <c r="X132" s="167"/>
      <c r="Y132" s="48"/>
      <c r="AC132" s="64">
        <v>12</v>
      </c>
      <c r="AD132" s="64">
        <v>0.55000000000000004</v>
      </c>
      <c r="AE132" s="64">
        <f>AD132*E$8</f>
        <v>1.3684000000000001</v>
      </c>
      <c r="AF132" s="165">
        <f t="shared" si="27"/>
        <v>1.7704624916671186</v>
      </c>
      <c r="AG132" s="166">
        <f t="shared" si="26"/>
        <v>15.83635867767639</v>
      </c>
      <c r="AI132" s="66"/>
    </row>
    <row r="133" spans="1:35" ht="16.5" thickTop="1" thickBot="1" x14ac:dyDescent="0.3">
      <c r="A133" s="51"/>
      <c r="B133" s="129">
        <f xml:space="preserve"> B$25*(E$8/2)^2*(ACOS(1-D133/(E$8/2)) - (1-D133/(E$8/2))*SIN(ACOS(1-D133/(E$8/2))))</f>
        <v>10.07120765301325</v>
      </c>
      <c r="D133" s="45">
        <v>1.06</v>
      </c>
      <c r="E133" s="129">
        <f xml:space="preserve"> E$10*(E$8/2)^2*(ACOS(1-D133/(E$8/2)) - (1-D133/(E$8/2))*SIN(ACOS(1-D133/(E$8/2))))</f>
        <v>11.414035340081684</v>
      </c>
      <c r="F133" s="136">
        <f>(PI()*E$12*D133^2*(1-(D133/(1.5*E$8))))</f>
        <v>1.2109411122089142</v>
      </c>
      <c r="G133" s="57">
        <f t="shared" si="13"/>
        <v>12.624976452290598</v>
      </c>
      <c r="H133" s="117">
        <f t="shared" si="14"/>
        <v>12624.976452290599</v>
      </c>
      <c r="I133" s="115">
        <f t="shared" si="15"/>
        <v>11109.979278015728</v>
      </c>
      <c r="J133" s="118">
        <f t="shared" si="16"/>
        <v>12.6404842864</v>
      </c>
      <c r="K133" s="102">
        <f t="shared" si="17"/>
        <v>12640.4842864</v>
      </c>
      <c r="L133" s="103">
        <f t="shared" si="18"/>
        <v>11123.626172032</v>
      </c>
      <c r="N133" s="167"/>
      <c r="O133" s="45">
        <v>1.06</v>
      </c>
      <c r="P133" s="153">
        <f t="shared" si="24"/>
        <v>10.443956</v>
      </c>
      <c r="Q133" s="148">
        <f t="shared" si="19"/>
        <v>10443.956</v>
      </c>
      <c r="R133" s="148">
        <f t="shared" si="20"/>
        <v>9190.6812800000007</v>
      </c>
      <c r="S133" s="173"/>
      <c r="T133" s="45">
        <f t="shared" si="25"/>
        <v>1.0600000000000007</v>
      </c>
      <c r="U133" s="46">
        <f t="shared" si="21"/>
        <v>11109.979278015728</v>
      </c>
      <c r="V133" s="164">
        <f t="shared" si="22"/>
        <v>9190.6812800000007</v>
      </c>
      <c r="W133" s="47">
        <f t="shared" si="23"/>
        <v>0.82724558255355096</v>
      </c>
      <c r="X133" s="167"/>
      <c r="Y133" s="48"/>
      <c r="AC133" s="64">
        <v>13</v>
      </c>
      <c r="AD133" s="64">
        <v>0.6</v>
      </c>
      <c r="AE133" s="64">
        <f>AD133*E$8</f>
        <v>1.4927999999999999</v>
      </c>
      <c r="AF133" s="165">
        <f t="shared" si="27"/>
        <v>1.9681134270078817</v>
      </c>
      <c r="AG133" s="166">
        <f t="shared" si="26"/>
        <v>17.604298478585239</v>
      </c>
      <c r="AI133" s="66"/>
    </row>
    <row r="134" spans="1:35" ht="16.5" thickTop="1" thickBot="1" x14ac:dyDescent="0.3">
      <c r="A134" s="51"/>
      <c r="B134" s="129">
        <f xml:space="preserve"> B$25*(E$8/2)^2*(ACOS(1-D134/(E$8/2)) - (1-D134/(E$8/2))*SIN(ACOS(1-D134/(E$8/2))))</f>
        <v>10.196774851942141</v>
      </c>
      <c r="D134" s="45">
        <v>1.07</v>
      </c>
      <c r="E134" s="129">
        <f xml:space="preserve"> E$10*(E$8/2)^2*(ACOS(1-D134/(E$8/2)) - (1-D134/(E$8/2))*SIN(ACOS(1-D134/(E$8/2))))</f>
        <v>11.556344832201093</v>
      </c>
      <c r="F134" s="136">
        <f>(PI()*E$12*D134^2*(1-(D134/(1.5*E$8))))</f>
        <v>1.2292789536884685</v>
      </c>
      <c r="G134" s="57">
        <f t="shared" si="13"/>
        <v>12.785623785889562</v>
      </c>
      <c r="H134" s="117">
        <f t="shared" si="14"/>
        <v>12785.623785889562</v>
      </c>
      <c r="I134" s="115">
        <f t="shared" si="15"/>
        <v>11251.348931582814</v>
      </c>
      <c r="J134" s="118">
        <f t="shared" si="16"/>
        <v>12.8032490772</v>
      </c>
      <c r="K134" s="102">
        <f t="shared" si="17"/>
        <v>12803.2490772</v>
      </c>
      <c r="L134" s="103">
        <f t="shared" si="18"/>
        <v>11266.859187936001</v>
      </c>
      <c r="N134" s="167"/>
      <c r="O134" s="45">
        <v>1.07</v>
      </c>
      <c r="P134" s="153">
        <f t="shared" si="24"/>
        <v>10.571681000000002</v>
      </c>
      <c r="Q134" s="148">
        <f t="shared" si="19"/>
        <v>10571.681000000002</v>
      </c>
      <c r="R134" s="148">
        <f t="shared" si="20"/>
        <v>9303.0792800000017</v>
      </c>
      <c r="S134" s="173"/>
      <c r="T134" s="45">
        <f t="shared" si="25"/>
        <v>1.0700000000000007</v>
      </c>
      <c r="U134" s="46">
        <f t="shared" si="21"/>
        <v>11251.348931582814</v>
      </c>
      <c r="V134" s="164">
        <f t="shared" si="22"/>
        <v>9303.0792800000017</v>
      </c>
      <c r="W134" s="47">
        <f t="shared" si="23"/>
        <v>0.8268412380213388</v>
      </c>
      <c r="X134" s="167"/>
      <c r="Y134" s="48"/>
      <c r="AC134" s="64">
        <v>14</v>
      </c>
      <c r="AD134" s="64">
        <v>0.65</v>
      </c>
      <c r="AE134" s="64">
        <f>AD134*E$8</f>
        <v>1.6172</v>
      </c>
      <c r="AF134" s="165">
        <f t="shared" si="27"/>
        <v>2.1616707412353779</v>
      </c>
      <c r="AG134" s="166">
        <f t="shared" si="26"/>
        <v>19.335621828964737</v>
      </c>
      <c r="AI134" s="66"/>
    </row>
    <row r="135" spans="1:35" ht="16.5" thickTop="1" thickBot="1" x14ac:dyDescent="0.3">
      <c r="A135" s="51"/>
      <c r="B135" s="129">
        <f xml:space="preserve"> B$25*(E$8/2)^2*(ACOS(1-D135/(E$8/2)) - (1-D135/(E$8/2))*SIN(ACOS(1-D135/(E$8/2))))</f>
        <v>10.322486138506559</v>
      </c>
      <c r="D135" s="45">
        <v>1.08</v>
      </c>
      <c r="E135" s="129">
        <f xml:space="preserve"> E$10*(E$8/2)^2*(ACOS(1-D135/(E$8/2)) - (1-D135/(E$8/2))*SIN(ACOS(1-D135/(E$8/2))))</f>
        <v>11.698817623640767</v>
      </c>
      <c r="F135" s="136">
        <f>(PI()*E$12*D135^2*(1-(D135/(1.5*E$8))))</f>
        <v>1.2476589042078134</v>
      </c>
      <c r="G135" s="57">
        <f t="shared" si="13"/>
        <v>12.946476527848581</v>
      </c>
      <c r="H135" s="117">
        <f t="shared" si="14"/>
        <v>12946.476527848581</v>
      </c>
      <c r="I135" s="115">
        <f t="shared" si="15"/>
        <v>11392.899344506752</v>
      </c>
      <c r="J135" s="118">
        <f t="shared" si="16"/>
        <v>12.966271084799999</v>
      </c>
      <c r="K135" s="102">
        <f t="shared" si="17"/>
        <v>12966.271084799999</v>
      </c>
      <c r="L135" s="103">
        <f t="shared" si="18"/>
        <v>11410.318554623998</v>
      </c>
      <c r="N135" s="167"/>
      <c r="O135" s="45">
        <v>1.08</v>
      </c>
      <c r="P135" s="153">
        <f t="shared" si="24"/>
        <v>10.699488000000002</v>
      </c>
      <c r="Q135" s="148">
        <f t="shared" si="19"/>
        <v>10699.488000000003</v>
      </c>
      <c r="R135" s="148">
        <f t="shared" si="20"/>
        <v>9415.5494400000025</v>
      </c>
      <c r="S135" s="173"/>
      <c r="T135" s="45">
        <f t="shared" si="25"/>
        <v>1.0800000000000007</v>
      </c>
      <c r="U135" s="46">
        <f t="shared" si="21"/>
        <v>11392.899344506752</v>
      </c>
      <c r="V135" s="164">
        <f t="shared" si="22"/>
        <v>9415.5494400000025</v>
      </c>
      <c r="W135" s="47">
        <f t="shared" si="23"/>
        <v>0.82644014971832813</v>
      </c>
      <c r="X135" s="167"/>
      <c r="Y135" s="48"/>
      <c r="AC135" s="64">
        <v>15</v>
      </c>
      <c r="AD135" s="64">
        <v>0.7</v>
      </c>
      <c r="AE135" s="64">
        <f>AD135*E$8</f>
        <v>1.7415999999999998</v>
      </c>
      <c r="AF135" s="165">
        <f t="shared" si="27"/>
        <v>2.3489192284588514</v>
      </c>
      <c r="AG135" s="166">
        <f t="shared" si="26"/>
        <v>21.010514248024677</v>
      </c>
      <c r="AI135" s="66"/>
    </row>
    <row r="136" spans="1:35" ht="16.5" thickTop="1" thickBot="1" x14ac:dyDescent="0.3">
      <c r="A136" s="51"/>
      <c r="B136" s="129">
        <f xml:space="preserve"> B$25*(E$8/2)^2*(ACOS(1-D136/(E$8/2)) - (1-D136/(E$8/2))*SIN(ACOS(1-D136/(E$8/2))))</f>
        <v>10.448333080781723</v>
      </c>
      <c r="D136" s="45">
        <v>1.0900000000000001</v>
      </c>
      <c r="E136" s="129">
        <f xml:space="preserve"> E$10*(E$8/2)^2*(ACOS(1-D136/(E$8/2)) - (1-D136/(E$8/2))*SIN(ACOS(1-D136/(E$8/2))))</f>
        <v>11.841444158219286</v>
      </c>
      <c r="F136" s="136">
        <f>(PI()*E$12*D136^2*(1-(D136/(1.5*E$8))))</f>
        <v>1.2660785437071911</v>
      </c>
      <c r="G136" s="57">
        <f t="shared" si="13"/>
        <v>13.107522701926477</v>
      </c>
      <c r="H136" s="117">
        <f t="shared" si="14"/>
        <v>13107.522701926477</v>
      </c>
      <c r="I136" s="115">
        <f t="shared" si="15"/>
        <v>11534.6199776953</v>
      </c>
      <c r="J136" s="118">
        <f t="shared" si="16"/>
        <v>13.129535971599999</v>
      </c>
      <c r="K136" s="102">
        <f t="shared" si="17"/>
        <v>13129.535971599998</v>
      </c>
      <c r="L136" s="103">
        <f t="shared" si="18"/>
        <v>11553.991655007998</v>
      </c>
      <c r="N136" s="167"/>
      <c r="O136" s="45">
        <v>1.0900000000000001</v>
      </c>
      <c r="P136" s="153">
        <f t="shared" si="24"/>
        <v>10.827365</v>
      </c>
      <c r="Q136" s="148">
        <f t="shared" si="19"/>
        <v>10827.365</v>
      </c>
      <c r="R136" s="148">
        <f t="shared" si="20"/>
        <v>9528.0812000000005</v>
      </c>
      <c r="S136" s="173"/>
      <c r="T136" s="45">
        <f t="shared" si="25"/>
        <v>1.0900000000000007</v>
      </c>
      <c r="U136" s="46">
        <f t="shared" si="21"/>
        <v>11534.6199776953</v>
      </c>
      <c r="V136" s="164">
        <f t="shared" si="22"/>
        <v>9528.0812000000005</v>
      </c>
      <c r="W136" s="47">
        <f t="shared" si="23"/>
        <v>0.82604205586526658</v>
      </c>
      <c r="X136" s="167"/>
      <c r="Y136" s="48"/>
      <c r="AC136" s="64">
        <v>16</v>
      </c>
      <c r="AD136" s="64">
        <v>0.75</v>
      </c>
      <c r="AE136" s="64">
        <f>AD136*E$8</f>
        <v>1.8660000000000001</v>
      </c>
      <c r="AF136" s="165">
        <f t="shared" si="27"/>
        <v>2.5274078042854149</v>
      </c>
      <c r="AG136" s="166">
        <f t="shared" si="26"/>
        <v>22.607051378837024</v>
      </c>
      <c r="AI136" s="66"/>
    </row>
    <row r="137" spans="1:35" ht="16.5" thickTop="1" thickBot="1" x14ac:dyDescent="0.3">
      <c r="A137" s="51"/>
      <c r="B137" s="129">
        <f xml:space="preserve"> B$25*(E$8/2)^2*(ACOS(1-D137/(E$8/2)) - (1-D137/(E$8/2))*SIN(ACOS(1-D137/(E$8/2))))</f>
        <v>10.574307274083312</v>
      </c>
      <c r="D137" s="45">
        <v>1.1000000000000001</v>
      </c>
      <c r="E137" s="129">
        <f xml:space="preserve"> E$10*(E$8/2)^2*(ACOS(1-D137/(E$8/2)) - (1-D137/(E$8/2))*SIN(ACOS(1-D137/(E$8/2))))</f>
        <v>11.984214910627752</v>
      </c>
      <c r="F137" s="136">
        <f>(PI()*E$12*D137^2*(1-(D137/(1.5*E$8))))</f>
        <v>1.2845354521268428</v>
      </c>
      <c r="G137" s="57">
        <f t="shared" si="13"/>
        <v>13.268750362754595</v>
      </c>
      <c r="H137" s="117">
        <f t="shared" si="14"/>
        <v>13268.750362754596</v>
      </c>
      <c r="I137" s="115">
        <f t="shared" si="15"/>
        <v>11676.500319224044</v>
      </c>
      <c r="J137" s="118">
        <f t="shared" si="16"/>
        <v>13.2930294</v>
      </c>
      <c r="K137" s="102">
        <f t="shared" si="17"/>
        <v>13293.029399999999</v>
      </c>
      <c r="L137" s="103">
        <f t="shared" si="18"/>
        <v>11697.865872</v>
      </c>
      <c r="N137" s="167"/>
      <c r="O137" s="45">
        <v>1.1000000000000001</v>
      </c>
      <c r="P137" s="153">
        <f t="shared" si="24"/>
        <v>10.955300000000001</v>
      </c>
      <c r="Q137" s="148">
        <f t="shared" si="19"/>
        <v>10955.300000000001</v>
      </c>
      <c r="R137" s="148">
        <f t="shared" si="20"/>
        <v>9640.6640000000007</v>
      </c>
      <c r="S137" s="173"/>
      <c r="T137" s="45">
        <f t="shared" si="25"/>
        <v>1.1000000000000008</v>
      </c>
      <c r="U137" s="46">
        <f t="shared" si="21"/>
        <v>11676.500319224044</v>
      </c>
      <c r="V137" s="164">
        <f t="shared" si="22"/>
        <v>9640.6640000000007</v>
      </c>
      <c r="W137" s="47">
        <f t="shared" si="23"/>
        <v>0.82564670375829408</v>
      </c>
      <c r="X137" s="167"/>
      <c r="Y137" s="48"/>
      <c r="AC137" s="64">
        <v>17</v>
      </c>
      <c r="AD137" s="64">
        <v>0.8</v>
      </c>
      <c r="AE137" s="64">
        <f>AD137*E$8</f>
        <v>1.9904000000000002</v>
      </c>
      <c r="AF137" s="165">
        <f t="shared" si="27"/>
        <v>2.6942974355881808</v>
      </c>
      <c r="AG137" s="166">
        <f t="shared" si="26"/>
        <v>24.09983875690066</v>
      </c>
      <c r="AI137" s="66"/>
    </row>
    <row r="138" spans="1:35" ht="16.5" thickTop="1" thickBot="1" x14ac:dyDescent="0.3">
      <c r="A138" s="51"/>
      <c r="B138" s="129">
        <f xml:space="preserve"> B$25*(E$8/2)^2*(ACOS(1-D138/(E$8/2)) - (1-D138/(E$8/2))*SIN(ACOS(1-D138/(E$8/2))))</f>
        <v>10.700400339173175</v>
      </c>
      <c r="D138" s="45">
        <v>1.1100000000000001</v>
      </c>
      <c r="E138" s="129">
        <f xml:space="preserve"> E$10*(E$8/2)^2*(ACOS(1-D138/(E$8/2)) - (1-D138/(E$8/2))*SIN(ACOS(1-D138/(E$8/2))))</f>
        <v>12.127120384396266</v>
      </c>
      <c r="F138" s="136">
        <f>(PI()*E$12*D138^2*(1-(D138/(1.5*E$8))))</f>
        <v>1.3030272094070112</v>
      </c>
      <c r="G138" s="57">
        <f t="shared" si="13"/>
        <v>13.430147593803277</v>
      </c>
      <c r="H138" s="117">
        <f t="shared" si="14"/>
        <v>13430.147593803276</v>
      </c>
      <c r="I138" s="115">
        <f t="shared" si="15"/>
        <v>11818.529882546884</v>
      </c>
      <c r="J138" s="118">
        <f t="shared" si="16"/>
        <v>13.4567370324</v>
      </c>
      <c r="K138" s="102">
        <f t="shared" si="17"/>
        <v>13456.7370324</v>
      </c>
      <c r="L138" s="103">
        <f t="shared" si="18"/>
        <v>11841.928588512001</v>
      </c>
      <c r="N138" s="167"/>
      <c r="O138" s="45">
        <v>1.1100000000000001</v>
      </c>
      <c r="P138" s="153">
        <f t="shared" si="24"/>
        <v>11.083281000000003</v>
      </c>
      <c r="Q138" s="148">
        <f t="shared" si="19"/>
        <v>11083.281000000003</v>
      </c>
      <c r="R138" s="148">
        <f t="shared" si="20"/>
        <v>9753.2872800000023</v>
      </c>
      <c r="S138" s="173"/>
      <c r="T138" s="45">
        <f t="shared" si="25"/>
        <v>1.1100000000000008</v>
      </c>
      <c r="U138" s="46">
        <f t="shared" si="21"/>
        <v>11818.529882546884</v>
      </c>
      <c r="V138" s="164">
        <f t="shared" si="22"/>
        <v>9753.2872800000023</v>
      </c>
      <c r="W138" s="47">
        <f t="shared" si="23"/>
        <v>0.82525384941516744</v>
      </c>
      <c r="X138" s="167"/>
      <c r="Y138" s="48"/>
      <c r="AC138" s="64">
        <v>18</v>
      </c>
      <c r="AD138" s="64">
        <v>0.85</v>
      </c>
      <c r="AE138" s="64">
        <f>AD138*E$8</f>
        <v>2.1147999999999998</v>
      </c>
      <c r="AF138" s="165">
        <f t="shared" si="27"/>
        <v>2.8460938134036491</v>
      </c>
      <c r="AG138" s="166">
        <f t="shared" si="26"/>
        <v>25.457620633880303</v>
      </c>
      <c r="AI138" s="66"/>
    </row>
    <row r="139" spans="1:35" ht="16.5" thickTop="1" thickBot="1" x14ac:dyDescent="0.3">
      <c r="A139" s="51"/>
      <c r="B139" s="129">
        <f xml:space="preserve"> B$25*(E$8/2)^2*(ACOS(1-D139/(E$8/2)) - (1-D139/(E$8/2))*SIN(ACOS(1-D139/(E$8/2))))</f>
        <v>10.826603920491044</v>
      </c>
      <c r="D139" s="45">
        <v>1.1200000000000001</v>
      </c>
      <c r="E139" s="129">
        <f xml:space="preserve"> E$10*(E$8/2)^2*(ACOS(1-D139/(E$8/2)) - (1-D139/(E$8/2))*SIN(ACOS(1-D139/(E$8/2))))</f>
        <v>12.27015110988985</v>
      </c>
      <c r="F139" s="136">
        <f>(PI()*E$12*D139^2*(1-(D139/(1.5*E$8))))</f>
        <v>1.3215513954879381</v>
      </c>
      <c r="G139" s="57">
        <f t="shared" si="13"/>
        <v>13.591702505377789</v>
      </c>
      <c r="H139" s="117">
        <f t="shared" si="14"/>
        <v>13591.702505377789</v>
      </c>
      <c r="I139" s="115">
        <f t="shared" si="15"/>
        <v>11960.698204732455</v>
      </c>
      <c r="J139" s="118">
        <f t="shared" si="16"/>
        <v>13.6206445312</v>
      </c>
      <c r="K139" s="102">
        <f t="shared" si="17"/>
        <v>13620.6445312</v>
      </c>
      <c r="L139" s="103">
        <f t="shared" si="18"/>
        <v>11986.167187456</v>
      </c>
      <c r="N139" s="167"/>
      <c r="O139" s="45">
        <v>1.1200000000000001</v>
      </c>
      <c r="P139" s="153">
        <f t="shared" si="24"/>
        <v>11.211296000000001</v>
      </c>
      <c r="Q139" s="148">
        <f t="shared" si="19"/>
        <v>11211.296</v>
      </c>
      <c r="R139" s="148">
        <f t="shared" si="20"/>
        <v>9865.9404800000011</v>
      </c>
      <c r="S139" s="173"/>
      <c r="T139" s="45">
        <f t="shared" si="25"/>
        <v>1.1200000000000008</v>
      </c>
      <c r="U139" s="46">
        <f t="shared" si="21"/>
        <v>11960.698204732455</v>
      </c>
      <c r="V139" s="164">
        <f t="shared" si="22"/>
        <v>9865.9404800000011</v>
      </c>
      <c r="W139" s="47">
        <f t="shared" si="23"/>
        <v>0.82486325723830844</v>
      </c>
      <c r="X139" s="167"/>
      <c r="Y139" s="48"/>
      <c r="AC139" s="64">
        <v>19</v>
      </c>
      <c r="AD139" s="64">
        <v>0.9</v>
      </c>
      <c r="AE139" s="64">
        <f>AD139*E$8</f>
        <v>2.2391999999999999</v>
      </c>
      <c r="AF139" s="165">
        <f t="shared" si="27"/>
        <v>2.9780915447965088</v>
      </c>
      <c r="AG139" s="166">
        <f t="shared" si="26"/>
        <v>26.638308408298254</v>
      </c>
      <c r="AI139" s="66"/>
    </row>
    <row r="140" spans="1:35" ht="16.5" thickTop="1" thickBot="1" x14ac:dyDescent="0.3">
      <c r="A140" s="51"/>
      <c r="B140" s="129">
        <f xml:space="preserve"> B$25*(E$8/2)^2*(ACOS(1-D140/(E$8/2)) - (1-D140/(E$8/2))*SIN(ACOS(1-D140/(E$8/2))))</f>
        <v>10.952909684410212</v>
      </c>
      <c r="D140" s="45">
        <v>1.1299999999999999</v>
      </c>
      <c r="E140" s="129">
        <f xml:space="preserve"> E$10*(E$8/2)^2*(ACOS(1-D140/(E$8/2)) - (1-D140/(E$8/2))*SIN(ACOS(1-D140/(E$8/2))))</f>
        <v>12.413297642331575</v>
      </c>
      <c r="F140" s="136">
        <f>(PI()*E$12*D140^2*(1-(D140/(1.5*E$8))))</f>
        <v>1.3401055903098644</v>
      </c>
      <c r="G140" s="57">
        <f t="shared" si="13"/>
        <v>13.753403232641439</v>
      </c>
      <c r="H140" s="117">
        <f t="shared" si="14"/>
        <v>13753.40323264144</v>
      </c>
      <c r="I140" s="115">
        <f t="shared" si="15"/>
        <v>12102.994844724468</v>
      </c>
      <c r="J140" s="118">
        <f t="shared" si="16"/>
        <v>13.784737558799996</v>
      </c>
      <c r="K140" s="102">
        <f t="shared" si="17"/>
        <v>13784.737558799996</v>
      </c>
      <c r="L140" s="103">
        <f t="shared" si="18"/>
        <v>12130.569051743996</v>
      </c>
      <c r="N140" s="167"/>
      <c r="O140" s="45">
        <v>1.1299999999999999</v>
      </c>
      <c r="P140" s="153">
        <f t="shared" si="24"/>
        <v>11.339332999999998</v>
      </c>
      <c r="Q140" s="148">
        <f t="shared" si="19"/>
        <v>11339.332999999999</v>
      </c>
      <c r="R140" s="148">
        <f t="shared" si="20"/>
        <v>9978.6130399999984</v>
      </c>
      <c r="S140" s="173"/>
      <c r="T140" s="45">
        <f t="shared" si="25"/>
        <v>1.1300000000000008</v>
      </c>
      <c r="U140" s="46">
        <f t="shared" si="21"/>
        <v>12102.994844724468</v>
      </c>
      <c r="V140" s="164">
        <f t="shared" si="22"/>
        <v>9978.6130399999984</v>
      </c>
      <c r="W140" s="47">
        <f t="shared" si="23"/>
        <v>0.82447469969381515</v>
      </c>
      <c r="X140" s="167"/>
      <c r="Y140" s="48"/>
      <c r="AC140" s="64">
        <v>20</v>
      </c>
      <c r="AD140" s="64">
        <v>0.95</v>
      </c>
      <c r="AE140" s="64">
        <f>AD140*E$8</f>
        <v>2.3635999999999999</v>
      </c>
      <c r="AF140" s="165">
        <f t="shared" si="27"/>
        <v>3.0828667467121909</v>
      </c>
      <c r="AG140" s="166">
        <f t="shared" si="26"/>
        <v>27.575497242217182</v>
      </c>
      <c r="AI140" s="66"/>
    </row>
    <row r="141" spans="1:35" ht="16.5" thickTop="1" thickBot="1" x14ac:dyDescent="0.3">
      <c r="A141" s="51"/>
      <c r="B141" s="129">
        <f xml:space="preserve"> B$25*(E$8/2)^2*(ACOS(1-D141/(E$8/2)) - (1-D141/(E$8/2))*SIN(ACOS(1-D141/(E$8/2))))</f>
        <v>11.079309317515376</v>
      </c>
      <c r="D141" s="45">
        <v>1.1399999999999999</v>
      </c>
      <c r="E141" s="129">
        <f xml:space="preserve"> E$10*(E$8/2)^2*(ACOS(1-D141/(E$8/2)) - (1-D141/(E$8/2))*SIN(ACOS(1-D141/(E$8/2))))</f>
        <v>12.556550559850761</v>
      </c>
      <c r="F141" s="136">
        <f>(PI()*E$12*D141^2*(1-(D141/(1.5*E$8))))</f>
        <v>1.3586873738130336</v>
      </c>
      <c r="G141" s="57">
        <f t="shared" si="13"/>
        <v>13.915237933663795</v>
      </c>
      <c r="H141" s="117">
        <f t="shared" si="14"/>
        <v>13915.237933663795</v>
      </c>
      <c r="I141" s="115">
        <f t="shared" si="15"/>
        <v>12245.40938162414</v>
      </c>
      <c r="J141" s="118">
        <f t="shared" si="16"/>
        <v>13.949001777599996</v>
      </c>
      <c r="K141" s="102">
        <f t="shared" si="17"/>
        <v>13949.001777599997</v>
      </c>
      <c r="L141" s="103">
        <f t="shared" si="18"/>
        <v>12275.121564287998</v>
      </c>
      <c r="N141" s="167"/>
      <c r="O141" s="45">
        <v>1.1399999999999999</v>
      </c>
      <c r="P141" s="153">
        <f t="shared" si="24"/>
        <v>11.46738</v>
      </c>
      <c r="Q141" s="148">
        <f t="shared" si="19"/>
        <v>11467.380000000001</v>
      </c>
      <c r="R141" s="148">
        <f t="shared" si="20"/>
        <v>10091.294400000001</v>
      </c>
      <c r="S141" s="173"/>
      <c r="T141" s="45">
        <f t="shared" si="25"/>
        <v>1.1400000000000008</v>
      </c>
      <c r="U141" s="46">
        <f t="shared" si="21"/>
        <v>12245.40938162414</v>
      </c>
      <c r="V141" s="164">
        <f t="shared" si="22"/>
        <v>10091.294400000001</v>
      </c>
      <c r="W141" s="47">
        <f t="shared" si="23"/>
        <v>0.82408795700561266</v>
      </c>
      <c r="X141" s="167"/>
      <c r="Y141" s="48"/>
      <c r="AC141" s="64">
        <v>21</v>
      </c>
      <c r="AD141" s="64">
        <v>1</v>
      </c>
      <c r="AE141" s="64">
        <f>AD141*E$8</f>
        <v>2.488</v>
      </c>
      <c r="AF141" s="165">
        <f t="shared" si="27"/>
        <v>3.1415926535897931</v>
      </c>
      <c r="AG141" s="166">
        <f t="shared" si="26"/>
        <v>28.100786272265943</v>
      </c>
      <c r="AI141" s="66"/>
    </row>
    <row r="142" spans="1:35" ht="16.5" thickTop="1" thickBot="1" x14ac:dyDescent="0.3">
      <c r="A142" s="51"/>
      <c r="B142" s="129">
        <f xml:space="preserve"> B$25*(E$8/2)^2*(ACOS(1-D142/(E$8/2)) - (1-D142/(E$8/2))*SIN(ACOS(1-D142/(E$8/2))))</f>
        <v>11.205794524900682</v>
      </c>
      <c r="D142" s="45">
        <v>1.1499999999999999</v>
      </c>
      <c r="E142" s="129">
        <f xml:space="preserve"> E$10*(E$8/2)^2*(ACOS(1-D142/(E$8/2)) - (1-D142/(E$8/2))*SIN(ACOS(1-D142/(E$8/2))))</f>
        <v>12.699900461554106</v>
      </c>
      <c r="F142" s="136">
        <f>(PI()*E$12*D142^2*(1-(D142/(1.5*E$8))))</f>
        <v>1.3772943259376864</v>
      </c>
      <c r="G142" s="57">
        <f t="shared" si="13"/>
        <v>14.077194787491793</v>
      </c>
      <c r="H142" s="117">
        <f t="shared" si="14"/>
        <v>14077.194787491793</v>
      </c>
      <c r="I142" s="115">
        <f t="shared" si="15"/>
        <v>12387.931412992779</v>
      </c>
      <c r="J142" s="118">
        <f t="shared" si="16"/>
        <v>14.113422849999996</v>
      </c>
      <c r="K142" s="102">
        <f t="shared" si="17"/>
        <v>14113.422849999995</v>
      </c>
      <c r="L142" s="103">
        <f t="shared" si="18"/>
        <v>12419.812107999996</v>
      </c>
      <c r="N142" s="167"/>
      <c r="O142" s="45">
        <v>1.1499999999999999</v>
      </c>
      <c r="P142" s="153">
        <f t="shared" si="24"/>
        <v>11.595425000000001</v>
      </c>
      <c r="Q142" s="148">
        <f t="shared" si="19"/>
        <v>11595.425000000001</v>
      </c>
      <c r="R142" s="148">
        <f t="shared" si="20"/>
        <v>10203.974</v>
      </c>
      <c r="S142" s="173"/>
      <c r="T142" s="45">
        <f t="shared" si="25"/>
        <v>1.1500000000000008</v>
      </c>
      <c r="U142" s="46">
        <f t="shared" si="21"/>
        <v>12387.931412992779</v>
      </c>
      <c r="V142" s="164">
        <f t="shared" si="22"/>
        <v>10203.974</v>
      </c>
      <c r="W142" s="47">
        <f t="shared" si="23"/>
        <v>0.82370281686398517</v>
      </c>
      <c r="X142" s="167"/>
      <c r="Y142" s="48"/>
      <c r="AI142" s="66"/>
    </row>
    <row r="143" spans="1:35" ht="16.5" thickTop="1" thickBot="1" x14ac:dyDescent="0.3">
      <c r="A143" s="51"/>
      <c r="B143" s="129">
        <f xml:space="preserve"> B$25*(E$8/2)^2*(ACOS(1-D143/(E$8/2)) - (1-D143/(E$8/2))*SIN(ACOS(1-D143/(E$8/2))))</f>
        <v>11.33235702848625</v>
      </c>
      <c r="D143" s="45">
        <v>1.1599999999999999</v>
      </c>
      <c r="E143" s="129">
        <f xml:space="preserve"> E$10*(E$8/2)^2*(ACOS(1-D143/(E$8/2)) - (1-D143/(E$8/2))*SIN(ACOS(1-D143/(E$8/2))))</f>
        <v>12.843337965617751</v>
      </c>
      <c r="F143" s="136">
        <f>(PI()*E$12*D143^2*(1-(D143/(1.5*E$8))))</f>
        <v>1.3959240266240656</v>
      </c>
      <c r="G143" s="57">
        <f t="shared" si="13"/>
        <v>14.239261992241817</v>
      </c>
      <c r="H143" s="117">
        <f t="shared" si="14"/>
        <v>14239.261992241816</v>
      </c>
      <c r="I143" s="115">
        <f t="shared" si="15"/>
        <v>12530.550553172798</v>
      </c>
      <c r="J143" s="118">
        <f t="shared" si="16"/>
        <v>14.277986438399996</v>
      </c>
      <c r="K143" s="102">
        <f t="shared" si="17"/>
        <v>14277.986438399996</v>
      </c>
      <c r="L143" s="103">
        <f t="shared" si="18"/>
        <v>12564.628065791996</v>
      </c>
      <c r="N143" s="167"/>
      <c r="O143" s="45">
        <v>1.1599999999999999</v>
      </c>
      <c r="P143" s="153">
        <f t="shared" si="24"/>
        <v>11.723456000000001</v>
      </c>
      <c r="Q143" s="148">
        <f t="shared" si="19"/>
        <v>11723.456</v>
      </c>
      <c r="R143" s="148">
        <f t="shared" si="20"/>
        <v>10316.64128</v>
      </c>
      <c r="S143" s="173"/>
      <c r="T143" s="45">
        <f t="shared" si="25"/>
        <v>1.1600000000000008</v>
      </c>
      <c r="U143" s="46">
        <f t="shared" si="21"/>
        <v>12530.550553172798</v>
      </c>
      <c r="V143" s="164">
        <f t="shared" si="22"/>
        <v>10316.64128</v>
      </c>
      <c r="W143" s="47">
        <f t="shared" si="23"/>
        <v>0.82331907414776562</v>
      </c>
      <c r="X143" s="167"/>
      <c r="Y143" s="48"/>
      <c r="AI143" s="66"/>
    </row>
    <row r="144" spans="1:35" ht="16.5" thickTop="1" thickBot="1" x14ac:dyDescent="0.3">
      <c r="A144" s="51"/>
      <c r="B144" s="129">
        <f xml:space="preserve"> B$25*(E$8/2)^2*(ACOS(1-D144/(E$8/2)) - (1-D144/(E$8/2))*SIN(ACOS(1-D144/(E$8/2))))</f>
        <v>11.458988565351429</v>
      </c>
      <c r="D144" s="45">
        <v>1.17</v>
      </c>
      <c r="E144" s="129">
        <f xml:space="preserve"> E$10*(E$8/2)^2*(ACOS(1-D144/(E$8/2)) - (1-D144/(E$8/2))*SIN(ACOS(1-D144/(E$8/2))))</f>
        <v>12.986853707398286</v>
      </c>
      <c r="F144" s="136">
        <f>(PI()*E$12*D144^2*(1-(D144/(1.5*E$8))))</f>
        <v>1.4145740558124122</v>
      </c>
      <c r="G144" s="57">
        <f t="shared" si="13"/>
        <v>14.401427763210698</v>
      </c>
      <c r="H144" s="117">
        <f t="shared" si="14"/>
        <v>14401.427763210699</v>
      </c>
      <c r="I144" s="115">
        <f t="shared" si="15"/>
        <v>12673.256431625416</v>
      </c>
      <c r="J144" s="118">
        <f t="shared" si="16"/>
        <v>14.442678205199996</v>
      </c>
      <c r="K144" s="102">
        <f t="shared" si="17"/>
        <v>14442.678205199996</v>
      </c>
      <c r="L144" s="103">
        <f t="shared" si="18"/>
        <v>12709.556820575997</v>
      </c>
      <c r="N144" s="167"/>
      <c r="O144" s="45">
        <v>1.17</v>
      </c>
      <c r="P144" s="153">
        <f t="shared" si="24"/>
        <v>11.851460999999999</v>
      </c>
      <c r="Q144" s="148">
        <f t="shared" si="19"/>
        <v>11851.460999999999</v>
      </c>
      <c r="R144" s="148">
        <f t="shared" si="20"/>
        <v>10429.285679999999</v>
      </c>
      <c r="S144" s="173"/>
      <c r="T144" s="45">
        <f t="shared" si="25"/>
        <v>1.1700000000000008</v>
      </c>
      <c r="U144" s="46">
        <f t="shared" si="21"/>
        <v>12673.256431625416</v>
      </c>
      <c r="V144" s="164">
        <f t="shared" si="22"/>
        <v>10429.285679999999</v>
      </c>
      <c r="W144" s="47">
        <f t="shared" si="23"/>
        <v>0.82293653065949879</v>
      </c>
      <c r="X144" s="167"/>
      <c r="Y144" s="48"/>
      <c r="AF144" t="s">
        <v>78</v>
      </c>
    </row>
    <row r="145" spans="1:25" ht="16.5" thickTop="1" thickBot="1" x14ac:dyDescent="0.3">
      <c r="A145" s="51"/>
      <c r="B145" s="129">
        <f xml:space="preserve"> B$25*(E$8/2)^2*(ACOS(1-D145/(E$8/2)) - (1-D145/(E$8/2))*SIN(ACOS(1-D145/(E$8/2))))</f>
        <v>11.585680886082985</v>
      </c>
      <c r="D145" s="45">
        <v>1.18</v>
      </c>
      <c r="E145" s="129">
        <f xml:space="preserve"> E$10*(E$8/2)^2*(ACOS(1-D145/(E$8/2)) - (1-D145/(E$8/2))*SIN(ACOS(1-D145/(E$8/2))))</f>
        <v>13.130438337560717</v>
      </c>
      <c r="F145" s="136">
        <f>(PI()*E$12*D145^2*(1-(D145/(1.5*E$8))))</f>
        <v>1.4332419934429692</v>
      </c>
      <c r="G145" s="57">
        <f t="shared" si="13"/>
        <v>14.563680331003686</v>
      </c>
      <c r="H145" s="117">
        <f t="shared" si="14"/>
        <v>14563.680331003687</v>
      </c>
      <c r="I145" s="115">
        <f t="shared" si="15"/>
        <v>12816.038691283244</v>
      </c>
      <c r="J145" s="118">
        <f t="shared" si="16"/>
        <v>14.607483812799996</v>
      </c>
      <c r="K145" s="102">
        <f t="shared" si="17"/>
        <v>14607.483812799996</v>
      </c>
      <c r="L145" s="103">
        <f t="shared" si="18"/>
        <v>12854.585755263995</v>
      </c>
      <c r="N145" s="167"/>
      <c r="O145" s="45">
        <v>1.18</v>
      </c>
      <c r="P145" s="153">
        <f t="shared" si="24"/>
        <v>11.979427999999999</v>
      </c>
      <c r="Q145" s="148">
        <f t="shared" si="19"/>
        <v>11979.427999999998</v>
      </c>
      <c r="R145" s="148">
        <f t="shared" si="20"/>
        <v>10541.896639999999</v>
      </c>
      <c r="S145" s="173"/>
      <c r="T145" s="45">
        <f t="shared" si="25"/>
        <v>1.1800000000000008</v>
      </c>
      <c r="U145" s="46">
        <f t="shared" si="21"/>
        <v>12816.038691283244</v>
      </c>
      <c r="V145" s="164">
        <f t="shared" si="22"/>
        <v>10541.896639999999</v>
      </c>
      <c r="W145" s="47">
        <f t="shared" si="23"/>
        <v>0.82255499487294859</v>
      </c>
      <c r="X145" s="167"/>
      <c r="Y145" s="48"/>
    </row>
    <row r="146" spans="1:25" ht="16.5" thickTop="1" thickBot="1" x14ac:dyDescent="0.3">
      <c r="A146" s="51"/>
      <c r="B146" s="129">
        <f xml:space="preserve"> B$25*(E$8/2)^2*(ACOS(1-D146/(E$8/2)) - (1-D146/(E$8/2))*SIN(ACOS(1-D146/(E$8/2))))</f>
        <v>11.712425753136616</v>
      </c>
      <c r="D146" s="45">
        <v>1.19</v>
      </c>
      <c r="E146" s="129">
        <f xml:space="preserve"> E$10*(E$8/2)^2*(ACOS(1-D146/(E$8/2)) - (1-D146/(E$8/2))*SIN(ACOS(1-D146/(E$8/2))))</f>
        <v>13.2740825202215</v>
      </c>
      <c r="F146" s="136">
        <f>(PI()*E$12*D146^2*(1-(D146/(1.5*E$8))))</f>
        <v>1.4519254194559779</v>
      </c>
      <c r="G146" s="57">
        <f t="shared" si="13"/>
        <v>14.726007939677478</v>
      </c>
      <c r="H146" s="117">
        <f t="shared" si="14"/>
        <v>14726.007939677478</v>
      </c>
      <c r="I146" s="115">
        <f t="shared" si="15"/>
        <v>12958.886986916181</v>
      </c>
      <c r="J146" s="118">
        <f t="shared" si="16"/>
        <v>14.772388923599998</v>
      </c>
      <c r="K146" s="102">
        <f t="shared" si="17"/>
        <v>14772.388923599998</v>
      </c>
      <c r="L146" s="103">
        <f t="shared" si="18"/>
        <v>12999.702252767998</v>
      </c>
      <c r="N146" s="167"/>
      <c r="O146" s="45">
        <v>1.19</v>
      </c>
      <c r="P146" s="153">
        <f t="shared" si="24"/>
        <v>12.107345000000002</v>
      </c>
      <c r="Q146" s="148">
        <f t="shared" si="19"/>
        <v>12107.345000000003</v>
      </c>
      <c r="R146" s="148">
        <f t="shared" si="20"/>
        <v>10654.463600000003</v>
      </c>
      <c r="S146" s="173"/>
      <c r="T146" s="45">
        <f t="shared" si="25"/>
        <v>1.1900000000000008</v>
      </c>
      <c r="U146" s="46">
        <f t="shared" si="21"/>
        <v>12958.886986916181</v>
      </c>
      <c r="V146" s="164">
        <f t="shared" si="22"/>
        <v>10654.463600000003</v>
      </c>
      <c r="W146" s="47">
        <f t="shared" si="23"/>
        <v>0.82217428169233842</v>
      </c>
      <c r="X146" s="167"/>
      <c r="Y146" s="48"/>
    </row>
    <row r="147" spans="1:25" ht="16.5" thickTop="1" thickBot="1" x14ac:dyDescent="0.3">
      <c r="A147" s="51"/>
      <c r="B147" s="129">
        <f xml:space="preserve"> B$25*(E$8/2)^2*(ACOS(1-D147/(E$8/2)) - (1-D147/(E$8/2))*SIN(ACOS(1-D147/(E$8/2))))</f>
        <v>11.83921493921012</v>
      </c>
      <c r="D147" s="45">
        <v>1.2</v>
      </c>
      <c r="E147" s="129">
        <f xml:space="preserve"> E$10*(E$8/2)^2*(ACOS(1-D147/(E$8/2)) - (1-D147/(E$8/2))*SIN(ACOS(1-D147/(E$8/2))))</f>
        <v>13.417776931104802</v>
      </c>
      <c r="F147" s="136">
        <f>(PI()*E$12*D147^2*(1-(D147/(1.5*E$8))))</f>
        <v>1.4706219137916801</v>
      </c>
      <c r="G147" s="57">
        <f t="shared" si="13"/>
        <v>14.888398844896482</v>
      </c>
      <c r="H147" s="117">
        <f t="shared" si="14"/>
        <v>14888.398844896483</v>
      </c>
      <c r="I147" s="115">
        <f t="shared" si="15"/>
        <v>13101.790983508905</v>
      </c>
      <c r="J147" s="118">
        <f t="shared" si="16"/>
        <v>14.937379199999997</v>
      </c>
      <c r="K147" s="102">
        <f t="shared" si="17"/>
        <v>14937.379199999998</v>
      </c>
      <c r="L147" s="103">
        <f t="shared" si="18"/>
        <v>13144.893695999997</v>
      </c>
      <c r="N147" s="167"/>
      <c r="O147" s="45">
        <v>1.2</v>
      </c>
      <c r="P147" s="153">
        <f t="shared" si="24"/>
        <v>12.235200000000003</v>
      </c>
      <c r="Q147" s="148">
        <f t="shared" si="19"/>
        <v>12235.200000000003</v>
      </c>
      <c r="R147" s="148">
        <f t="shared" si="20"/>
        <v>10766.976000000002</v>
      </c>
      <c r="S147" s="173"/>
      <c r="T147" s="45">
        <f t="shared" si="25"/>
        <v>1.2000000000000008</v>
      </c>
      <c r="U147" s="46">
        <f t="shared" si="21"/>
        <v>13101.790983508905</v>
      </c>
      <c r="V147" s="164">
        <f t="shared" si="22"/>
        <v>10766.976000000002</v>
      </c>
      <c r="W147" s="47">
        <f t="shared" si="23"/>
        <v>0.82179421222276317</v>
      </c>
      <c r="X147" s="167"/>
      <c r="Y147" s="48"/>
    </row>
    <row r="148" spans="1:25" ht="16.5" thickTop="1" thickBot="1" x14ac:dyDescent="0.3">
      <c r="A148" s="51"/>
      <c r="B148" s="129">
        <f xml:space="preserve"> B$25*(E$8/2)^2*(ACOS(1-D148/(E$8/2)) - (1-D148/(E$8/2))*SIN(ACOS(1-D148/(E$8/2))))</f>
        <v>11.966040225626543</v>
      </c>
      <c r="D148" s="45">
        <v>1.21</v>
      </c>
      <c r="E148" s="129">
        <f xml:space="preserve"> E$10*(E$8/2)^2*(ACOS(1-D148/(E$8/2)) - (1-D148/(E$8/2))*SIN(ACOS(1-D148/(E$8/2))))</f>
        <v>13.561512255710081</v>
      </c>
      <c r="F148" s="136">
        <f>(PI()*E$12*D148^2*(1-(D148/(1.5*E$8))))</f>
        <v>1.4893290563903174</v>
      </c>
      <c r="G148" s="57">
        <f t="shared" si="13"/>
        <v>15.050841312100399</v>
      </c>
      <c r="H148" s="117">
        <f t="shared" si="14"/>
        <v>15050.8413121004</v>
      </c>
      <c r="I148" s="115">
        <f t="shared" si="15"/>
        <v>13244.740354648351</v>
      </c>
      <c r="J148" s="118">
        <f t="shared" si="16"/>
        <v>15.102440304399996</v>
      </c>
      <c r="K148" s="102">
        <f t="shared" si="17"/>
        <v>15102.440304399996</v>
      </c>
      <c r="L148" s="103">
        <f t="shared" si="18"/>
        <v>13290.147467871997</v>
      </c>
      <c r="N148" s="167"/>
      <c r="O148" s="45">
        <v>1.21</v>
      </c>
      <c r="P148" s="153">
        <f t="shared" si="24"/>
        <v>12.362981000000001</v>
      </c>
      <c r="Q148" s="148">
        <f t="shared" si="19"/>
        <v>12362.981000000002</v>
      </c>
      <c r="R148" s="148">
        <f t="shared" si="20"/>
        <v>10879.423280000001</v>
      </c>
      <c r="S148" s="173"/>
      <c r="T148" s="45">
        <f t="shared" si="25"/>
        <v>1.2100000000000009</v>
      </c>
      <c r="U148" s="46">
        <f t="shared" si="21"/>
        <v>13244.740354648351</v>
      </c>
      <c r="V148" s="164">
        <f t="shared" si="22"/>
        <v>10879.423280000001</v>
      </c>
      <c r="W148" s="47">
        <f t="shared" si="23"/>
        <v>0.8214146135512409</v>
      </c>
      <c r="X148" s="167"/>
      <c r="Y148" s="48"/>
    </row>
    <row r="149" spans="1:25" ht="16.5" thickTop="1" thickBot="1" x14ac:dyDescent="0.3">
      <c r="A149" s="51"/>
      <c r="B149" s="129">
        <f xml:space="preserve"> B$25*(E$8/2)^2*(ACOS(1-D149/(E$8/2)) - (1-D149/(E$8/2))*SIN(ACOS(1-D149/(E$8/2))))</f>
        <v>12.092893400725805</v>
      </c>
      <c r="D149" s="45">
        <v>1.22</v>
      </c>
      <c r="E149" s="129">
        <f xml:space="preserve"> E$10*(E$8/2)^2*(ACOS(1-D149/(E$8/2)) - (1-D149/(E$8/2))*SIN(ACOS(1-D149/(E$8/2))))</f>
        <v>13.705279187489246</v>
      </c>
      <c r="F149" s="136">
        <f>(PI()*E$12*D149^2*(1-(D149/(1.5*E$8))))</f>
        <v>1.5080444271921327</v>
      </c>
      <c r="G149" s="57">
        <f t="shared" si="13"/>
        <v>15.213323614681379</v>
      </c>
      <c r="H149" s="117">
        <f t="shared" si="14"/>
        <v>15213.323614681378</v>
      </c>
      <c r="I149" s="115">
        <f t="shared" si="15"/>
        <v>13387.724780919612</v>
      </c>
      <c r="J149" s="118">
        <f t="shared" si="16"/>
        <v>15.267557899199996</v>
      </c>
      <c r="K149" s="102">
        <f t="shared" si="17"/>
        <v>15267.557899199996</v>
      </c>
      <c r="L149" s="103">
        <f t="shared" si="18"/>
        <v>13435.450951295996</v>
      </c>
      <c r="N149" s="167"/>
      <c r="O149" s="45">
        <v>1.22</v>
      </c>
      <c r="P149" s="153">
        <f t="shared" si="24"/>
        <v>12.490676000000001</v>
      </c>
      <c r="Q149" s="148">
        <f t="shared" si="19"/>
        <v>12490.676000000001</v>
      </c>
      <c r="R149" s="148">
        <f t="shared" si="20"/>
        <v>10991.794880000001</v>
      </c>
      <c r="S149" s="173"/>
      <c r="T149" s="45">
        <f t="shared" si="25"/>
        <v>1.2200000000000009</v>
      </c>
      <c r="U149" s="46">
        <f t="shared" si="21"/>
        <v>13387.724780919612</v>
      </c>
      <c r="V149" s="164">
        <f t="shared" si="22"/>
        <v>10991.794880000001</v>
      </c>
      <c r="W149" s="47">
        <f t="shared" si="23"/>
        <v>0.8210353185378948</v>
      </c>
      <c r="X149" s="167"/>
      <c r="Y149" s="48"/>
    </row>
    <row r="150" spans="1:25" ht="16.5" thickTop="1" thickBot="1" x14ac:dyDescent="0.3">
      <c r="A150" s="51"/>
      <c r="B150" s="129">
        <f xml:space="preserve"> B$25*(E$8/2)^2*(ACOS(1-D150/(E$8/2)) - (1-D150/(E$8/2))*SIN(ACOS(1-D150/(E$8/2))))</f>
        <v>12.219766258263091</v>
      </c>
      <c r="D150" s="45">
        <v>1.23</v>
      </c>
      <c r="E150" s="129">
        <f xml:space="preserve"> E$10*(E$8/2)^2*(ACOS(1-D150/(E$8/2)) - (1-D150/(E$8/2))*SIN(ACOS(1-D150/(E$8/2))))</f>
        <v>13.849068426031504</v>
      </c>
      <c r="F150" s="136">
        <f>(PI()*E$12*D150^2*(1-(D150/(1.5*E$8))))</f>
        <v>1.5267656061373673</v>
      </c>
      <c r="G150" s="57">
        <f t="shared" si="13"/>
        <v>15.375834032168871</v>
      </c>
      <c r="H150" s="117">
        <f t="shared" si="14"/>
        <v>15375.834032168872</v>
      </c>
      <c r="I150" s="115">
        <f t="shared" si="15"/>
        <v>13530.733948308607</v>
      </c>
      <c r="J150" s="118">
        <f t="shared" si="16"/>
        <v>15.432717646799997</v>
      </c>
      <c r="K150" s="102">
        <f t="shared" si="17"/>
        <v>15432.717646799996</v>
      </c>
      <c r="L150" s="103">
        <f t="shared" si="18"/>
        <v>13580.791529183996</v>
      </c>
      <c r="N150" s="167"/>
      <c r="O150" s="45">
        <v>1.23</v>
      </c>
      <c r="P150" s="153">
        <f t="shared" si="24"/>
        <v>12.618273000000002</v>
      </c>
      <c r="Q150" s="148">
        <f t="shared" si="19"/>
        <v>12618.273000000003</v>
      </c>
      <c r="R150" s="148">
        <f t="shared" si="20"/>
        <v>11104.080240000003</v>
      </c>
      <c r="S150" s="173"/>
      <c r="T150" s="45">
        <f t="shared" si="25"/>
        <v>1.2300000000000009</v>
      </c>
      <c r="U150" s="46">
        <f t="shared" si="21"/>
        <v>13530.733948308607</v>
      </c>
      <c r="V150" s="164">
        <f t="shared" si="22"/>
        <v>11104.080240000003</v>
      </c>
      <c r="W150" s="47">
        <f t="shared" si="23"/>
        <v>0.82065616561679977</v>
      </c>
      <c r="X150" s="167"/>
      <c r="Y150" s="48"/>
    </row>
    <row r="151" spans="1:25" ht="16.5" thickTop="1" thickBot="1" x14ac:dyDescent="0.3">
      <c r="A151" s="51"/>
      <c r="B151" s="129">
        <f xml:space="preserve"> B$25*(E$8/2)^2*(ACOS(1-D151/(E$8/2)) - (1-D151/(E$8/2))*SIN(ACOS(1-D151/(E$8/2))))</f>
        <v>12.346650595812564</v>
      </c>
      <c r="D151" s="45">
        <v>1.24</v>
      </c>
      <c r="E151" s="129">
        <f xml:space="preserve"> E$10*(E$8/2)^2*(ACOS(1-D151/(E$8/2)) - (1-D151/(E$8/2))*SIN(ACOS(1-D151/(E$8/2))))</f>
        <v>13.99287067525424</v>
      </c>
      <c r="F151" s="136">
        <f>(PI()*E$12*D151^2*(1-(D151/(1.5*E$8))))</f>
        <v>1.5454901731662634</v>
      </c>
      <c r="G151" s="57">
        <f t="shared" si="13"/>
        <v>15.538360848420503</v>
      </c>
      <c r="H151" s="117">
        <f t="shared" si="14"/>
        <v>15538.360848420503</v>
      </c>
      <c r="I151" s="115">
        <f t="shared" si="15"/>
        <v>13673.757546610042</v>
      </c>
      <c r="J151" s="118">
        <f t="shared" si="16"/>
        <v>15.597905209599997</v>
      </c>
      <c r="K151" s="102">
        <f t="shared" si="17"/>
        <v>15597.905209599996</v>
      </c>
      <c r="L151" s="103">
        <f t="shared" si="18"/>
        <v>13726.156584447997</v>
      </c>
      <c r="N151" s="167"/>
      <c r="O151" s="45">
        <v>1.24</v>
      </c>
      <c r="P151" s="153">
        <f t="shared" si="24"/>
        <v>12.745760000000001</v>
      </c>
      <c r="Q151" s="148">
        <f t="shared" si="19"/>
        <v>12745.76</v>
      </c>
      <c r="R151" s="148">
        <f t="shared" si="20"/>
        <v>11216.2688</v>
      </c>
      <c r="S151" s="173"/>
      <c r="T151" s="45">
        <f t="shared" si="25"/>
        <v>1.2400000000000009</v>
      </c>
      <c r="U151" s="46">
        <f t="shared" si="21"/>
        <v>13673.757546610042</v>
      </c>
      <c r="V151" s="164">
        <f t="shared" si="22"/>
        <v>11216.2688</v>
      </c>
      <c r="W151" s="47">
        <f t="shared" si="23"/>
        <v>0.82027699860604186</v>
      </c>
      <c r="X151" s="167"/>
      <c r="Y151" s="48"/>
    </row>
    <row r="152" spans="1:25" ht="16.5" thickTop="1" thickBot="1" x14ac:dyDescent="0.3">
      <c r="A152" s="51"/>
      <c r="B152" s="129">
        <f xml:space="preserve"> B$25*(E$8/2)^2*(ACOS(1-D152/(E$8/2)) - (1-D152/(E$8/2))*SIN(ACOS(1-D152/(E$8/2))))</f>
        <v>12.473538213174743</v>
      </c>
      <c r="D152" s="45">
        <v>1.25</v>
      </c>
      <c r="E152" s="129">
        <f xml:space="preserve"> E$10*(E$8/2)^2*(ACOS(1-D152/(E$8/2)) - (1-D152/(E$8/2))*SIN(ACOS(1-D152/(E$8/2))))</f>
        <v>14.136676641598044</v>
      </c>
      <c r="F152" s="136">
        <f>(PI()*E$12*D152^2*(1-(D152/(1.5*E$8))))</f>
        <v>1.5642157082190624</v>
      </c>
      <c r="G152" s="57">
        <f t="shared" si="13"/>
        <v>15.700892349817106</v>
      </c>
      <c r="H152" s="117">
        <f t="shared" si="14"/>
        <v>15700.892349817106</v>
      </c>
      <c r="I152" s="115">
        <f t="shared" si="15"/>
        <v>13816.785267839054</v>
      </c>
      <c r="J152" s="118">
        <f t="shared" si="16"/>
        <v>15.763106249999996</v>
      </c>
      <c r="K152" s="102">
        <f t="shared" si="17"/>
        <v>15763.106249999997</v>
      </c>
      <c r="L152" s="103">
        <f t="shared" si="18"/>
        <v>13871.533499999998</v>
      </c>
      <c r="N152" s="167"/>
      <c r="O152" s="45">
        <v>1.25</v>
      </c>
      <c r="P152" s="153">
        <f t="shared" si="24"/>
        <v>12.873125000000002</v>
      </c>
      <c r="Q152" s="148">
        <f t="shared" si="19"/>
        <v>12873.125000000002</v>
      </c>
      <c r="R152" s="148">
        <f t="shared" si="20"/>
        <v>11328.350000000002</v>
      </c>
      <c r="S152" s="173"/>
      <c r="T152" s="45">
        <f t="shared" si="25"/>
        <v>1.2500000000000009</v>
      </c>
      <c r="U152" s="46">
        <f t="shared" si="21"/>
        <v>13816.785267839054</v>
      </c>
      <c r="V152" s="164">
        <f t="shared" si="22"/>
        <v>11328.350000000002</v>
      </c>
      <c r="W152" s="47">
        <f t="shared" si="23"/>
        <v>0.81989766652657525</v>
      </c>
      <c r="X152" s="167"/>
      <c r="Y152" s="48"/>
    </row>
    <row r="153" spans="1:25" ht="16.5" thickTop="1" thickBot="1" x14ac:dyDescent="0.3">
      <c r="A153" s="51"/>
      <c r="B153" s="129">
        <f xml:space="preserve"> B$25*(E$8/2)^2*(ACOS(1-D153/(E$8/2)) - (1-D153/(E$8/2))*SIN(ACOS(1-D153/(E$8/2))))</f>
        <v>12.60042091078607</v>
      </c>
      <c r="D153" s="45">
        <v>1.26</v>
      </c>
      <c r="E153" s="129">
        <f xml:space="preserve"> E$10*(E$8/2)^2*(ACOS(1-D153/(E$8/2)) - (1-D153/(E$8/2))*SIN(ACOS(1-D153/(E$8/2))))</f>
        <v>14.280477032224212</v>
      </c>
      <c r="F153" s="136">
        <f>(PI()*E$12*D153^2*(1-(D153/(1.5*E$8))))</f>
        <v>1.5829397912360066</v>
      </c>
      <c r="G153" s="57">
        <f t="shared" si="13"/>
        <v>15.863416823460218</v>
      </c>
      <c r="H153" s="117">
        <f t="shared" si="14"/>
        <v>15863.416823460218</v>
      </c>
      <c r="I153" s="115">
        <f t="shared" si="15"/>
        <v>13959.806804644992</v>
      </c>
      <c r="J153" s="118">
        <f t="shared" si="16"/>
        <v>15.928306430399999</v>
      </c>
      <c r="K153" s="102">
        <f t="shared" si="17"/>
        <v>15928.3064304</v>
      </c>
      <c r="L153" s="103">
        <f t="shared" si="18"/>
        <v>14016.909658752</v>
      </c>
      <c r="N153" s="167"/>
      <c r="O153" s="45">
        <v>1.26</v>
      </c>
      <c r="P153" s="153">
        <f t="shared" si="24"/>
        <v>13.000356</v>
      </c>
      <c r="Q153" s="148">
        <f t="shared" si="19"/>
        <v>13000.356</v>
      </c>
      <c r="R153" s="148">
        <f t="shared" si="20"/>
        <v>11440.31328</v>
      </c>
      <c r="S153" s="173"/>
      <c r="T153" s="45">
        <f t="shared" si="25"/>
        <v>1.2600000000000009</v>
      </c>
      <c r="U153" s="46">
        <f t="shared" si="21"/>
        <v>13959.806804644992</v>
      </c>
      <c r="V153" s="164">
        <f t="shared" si="22"/>
        <v>11440.31328</v>
      </c>
      <c r="W153" s="47">
        <f t="shared" si="23"/>
        <v>0.81951802342947511</v>
      </c>
      <c r="X153" s="167"/>
      <c r="Y153" s="48"/>
    </row>
    <row r="154" spans="1:25" ht="16.5" thickTop="1" thickBot="1" x14ac:dyDescent="0.3">
      <c r="A154" s="51"/>
      <c r="B154" s="129">
        <f xml:space="preserve"> B$25*(E$8/2)^2*(ACOS(1-D154/(E$8/2)) - (1-D154/(E$8/2))*SIN(ACOS(1-D154/(E$8/2))))</f>
        <v>12.727290488129071</v>
      </c>
      <c r="D154" s="45">
        <v>1.27</v>
      </c>
      <c r="E154" s="129">
        <f xml:space="preserve"> E$10*(E$8/2)^2*(ACOS(1-D154/(E$8/2)) - (1-D154/(E$8/2))*SIN(ACOS(1-D154/(E$8/2))))</f>
        <v>14.42426255321295</v>
      </c>
      <c r="F154" s="136">
        <f>(PI()*E$12*D154^2*(1-(D154/(1.5*E$8))))</f>
        <v>1.6016600021573379</v>
      </c>
      <c r="G154" s="57">
        <f t="shared" si="13"/>
        <v>16.025922555370286</v>
      </c>
      <c r="H154" s="117">
        <f t="shared" si="14"/>
        <v>16025.922555370285</v>
      </c>
      <c r="I154" s="115">
        <f t="shared" si="15"/>
        <v>14102.811848725851</v>
      </c>
      <c r="J154" s="118">
        <f t="shared" si="16"/>
        <v>16.093491413199999</v>
      </c>
      <c r="K154" s="102">
        <f t="shared" si="17"/>
        <v>16093.491413199999</v>
      </c>
      <c r="L154" s="103">
        <f t="shared" si="18"/>
        <v>14162.272443615999</v>
      </c>
      <c r="N154" s="167"/>
      <c r="O154" s="45">
        <v>1.27</v>
      </c>
      <c r="P154" s="153">
        <f t="shared" si="24"/>
        <v>13.127441000000001</v>
      </c>
      <c r="Q154" s="148">
        <f t="shared" si="19"/>
        <v>13127.441000000001</v>
      </c>
      <c r="R154" s="148">
        <f t="shared" si="20"/>
        <v>11552.148080000001</v>
      </c>
      <c r="S154" s="173"/>
      <c r="T154" s="45">
        <f t="shared" si="25"/>
        <v>1.2700000000000009</v>
      </c>
      <c r="U154" s="46">
        <f t="shared" si="21"/>
        <v>14102.811848725851</v>
      </c>
      <c r="V154" s="164">
        <f t="shared" si="22"/>
        <v>11552.148080000001</v>
      </c>
      <c r="W154" s="47">
        <f t="shared" si="23"/>
        <v>0.81913792823122045</v>
      </c>
      <c r="X154" s="167"/>
      <c r="Y154" s="48"/>
    </row>
    <row r="155" spans="1:25" ht="16.5" thickTop="1" thickBot="1" x14ac:dyDescent="0.3">
      <c r="A155" s="51"/>
      <c r="B155" s="129">
        <f xml:space="preserve"> B$25*(E$8/2)^2*(ACOS(1-D155/(E$8/2)) - (1-D155/(E$8/2))*SIN(ACOS(1-D155/(E$8/2))))</f>
        <v>12.854138742141622</v>
      </c>
      <c r="D155" s="45">
        <v>1.28</v>
      </c>
      <c r="E155" s="129">
        <f xml:space="preserve"> E$10*(E$8/2)^2*(ACOS(1-D155/(E$8/2)) - (1-D155/(E$8/2))*SIN(ACOS(1-D155/(E$8/2))))</f>
        <v>14.568023907760505</v>
      </c>
      <c r="F155" s="136">
        <f>(PI()*E$12*D155^2*(1-(D155/(1.5*E$8))))</f>
        <v>1.6203739209232981</v>
      </c>
      <c r="G155" s="57">
        <f t="shared" si="13"/>
        <v>16.188397828683804</v>
      </c>
      <c r="H155" s="117">
        <f t="shared" si="14"/>
        <v>16188.397828683805</v>
      </c>
      <c r="I155" s="115">
        <f t="shared" si="15"/>
        <v>14245.790089241747</v>
      </c>
      <c r="J155" s="118">
        <f t="shared" si="16"/>
        <v>16.258646860799995</v>
      </c>
      <c r="K155" s="102">
        <f t="shared" si="17"/>
        <v>16258.646860799996</v>
      </c>
      <c r="L155" s="103">
        <f t="shared" si="18"/>
        <v>14307.609237503997</v>
      </c>
      <c r="N155" s="167"/>
      <c r="O155" s="45">
        <v>1.28</v>
      </c>
      <c r="P155" s="153">
        <f t="shared" si="24"/>
        <v>13.254367999999999</v>
      </c>
      <c r="Q155" s="148">
        <f t="shared" si="19"/>
        <v>13254.367999999999</v>
      </c>
      <c r="R155" s="148">
        <f t="shared" si="20"/>
        <v>11663.84384</v>
      </c>
      <c r="S155" s="173"/>
      <c r="T155" s="45">
        <f t="shared" si="25"/>
        <v>1.2800000000000009</v>
      </c>
      <c r="U155" s="46">
        <f t="shared" si="21"/>
        <v>14245.790089241747</v>
      </c>
      <c r="V155" s="164">
        <f t="shared" si="22"/>
        <v>11663.84384</v>
      </c>
      <c r="W155" s="47">
        <f t="shared" si="23"/>
        <v>0.81875724455664955</v>
      </c>
      <c r="X155" s="167"/>
      <c r="Y155" s="48"/>
    </row>
    <row r="156" spans="1:25" ht="16.5" thickTop="1" thickBot="1" x14ac:dyDescent="0.3">
      <c r="A156" s="51"/>
      <c r="B156" s="129">
        <f xml:space="preserve"> B$25*(E$8/2)^2*(ACOS(1-D156/(E$8/2)) - (1-D156/(E$8/2))*SIN(ACOS(1-D156/(E$8/2))))</f>
        <v>12.980957465623709</v>
      </c>
      <c r="D156" s="45">
        <v>1.29</v>
      </c>
      <c r="E156" s="129">
        <f xml:space="preserve"> E$10*(E$8/2)^2*(ACOS(1-D156/(E$8/2)) - (1-D156/(E$8/2))*SIN(ACOS(1-D156/(E$8/2))))</f>
        <v>14.711751794373537</v>
      </c>
      <c r="F156" s="136">
        <f>(PI()*E$12*D156^2*(1-(D156/(1.5*E$8))))</f>
        <v>1.6390791274741296</v>
      </c>
      <c r="G156" s="57">
        <f t="shared" ref="G156:G219" si="28">F156+E156</f>
        <v>16.350830921847667</v>
      </c>
      <c r="H156" s="117">
        <f t="shared" ref="H156:H219" si="29">G156*1000</f>
        <v>16350.830921847666</v>
      </c>
      <c r="I156" s="115">
        <f t="shared" ref="I156:I219" si="30">H156*$D$17</f>
        <v>14388.731211225946</v>
      </c>
      <c r="J156" s="118">
        <f t="shared" ref="J156:J219" si="31">-2.3896*(D156)^3+8.9567*(D156)^2+5.3298*(D156)-0.2268</f>
        <v>16.423758435599996</v>
      </c>
      <c r="K156" s="102">
        <f t="shared" ref="K156:K219" si="32">J156*1000</f>
        <v>16423.758435599997</v>
      </c>
      <c r="L156" s="103">
        <f t="shared" ref="L156:L219" si="33">K156*$D$17</f>
        <v>14452.907423327997</v>
      </c>
      <c r="N156" s="167"/>
      <c r="O156" s="45">
        <v>1.29</v>
      </c>
      <c r="P156" s="153">
        <f t="shared" si="24"/>
        <v>13.381125000000001</v>
      </c>
      <c r="Q156" s="148">
        <f t="shared" ref="Q156:Q219" si="34">P156*1000</f>
        <v>13381.125</v>
      </c>
      <c r="R156" s="148">
        <f t="shared" ref="R156:R219" si="35">Q156*$D$17</f>
        <v>11775.39</v>
      </c>
      <c r="S156" s="173"/>
      <c r="T156" s="45">
        <f t="shared" si="25"/>
        <v>1.2900000000000009</v>
      </c>
      <c r="U156" s="46">
        <f t="shared" ref="U156:U219" si="36">I156</f>
        <v>14388.731211225946</v>
      </c>
      <c r="V156" s="164">
        <f t="shared" ref="V156:V219" si="37">R156</f>
        <v>11775.39</v>
      </c>
      <c r="W156" s="47">
        <f t="shared" ref="W156:W219" si="38">V156/U156</f>
        <v>0.81837584058926305</v>
      </c>
      <c r="X156" s="167"/>
      <c r="Y156" s="48"/>
    </row>
    <row r="157" spans="1:25" ht="16.5" thickTop="1" thickBot="1" x14ac:dyDescent="0.3">
      <c r="A157" s="51"/>
      <c r="B157" s="129">
        <f xml:space="preserve"> B$25*(E$8/2)^2*(ACOS(1-D157/(E$8/2)) - (1-D157/(E$8/2))*SIN(ACOS(1-D157/(E$8/2))))</f>
        <v>13.107738445640191</v>
      </c>
      <c r="D157" s="45">
        <v>1.3</v>
      </c>
      <c r="E157" s="129">
        <f xml:space="preserve"> E$10*(E$8/2)^2*(ACOS(1-D157/(E$8/2)) - (1-D157/(E$8/2))*SIN(ACOS(1-D157/(E$8/2))))</f>
        <v>14.855436905058884</v>
      </c>
      <c r="F157" s="136">
        <f>(PI()*E$12*D157^2*(1-(D157/(1.5*E$8))))</f>
        <v>1.6577732017500737</v>
      </c>
      <c r="G157" s="57">
        <f t="shared" si="28"/>
        <v>16.513210106808959</v>
      </c>
      <c r="H157" s="117">
        <f t="shared" si="29"/>
        <v>16513.210106808958</v>
      </c>
      <c r="I157" s="115">
        <f t="shared" si="30"/>
        <v>14531.624893991882</v>
      </c>
      <c r="J157" s="118">
        <f t="shared" si="31"/>
        <v>16.588811799999998</v>
      </c>
      <c r="K157" s="102">
        <f t="shared" si="32"/>
        <v>16588.811799999999</v>
      </c>
      <c r="L157" s="103">
        <f t="shared" si="33"/>
        <v>14598.154383999999</v>
      </c>
      <c r="N157" s="167"/>
      <c r="O157" s="45">
        <v>1.3</v>
      </c>
      <c r="P157" s="153">
        <f t="shared" ref="P157:P220" si="39">-2*(O157)^3+6.83*(O157)^2+5.03*(O157)-0.18</f>
        <v>13.507700000000002</v>
      </c>
      <c r="Q157" s="148">
        <f t="shared" si="34"/>
        <v>13507.7</v>
      </c>
      <c r="R157" s="148">
        <f t="shared" si="35"/>
        <v>11886.776</v>
      </c>
      <c r="S157" s="173"/>
      <c r="T157" s="45">
        <f t="shared" ref="T157:T220" si="40">T156+0.01</f>
        <v>1.3000000000000009</v>
      </c>
      <c r="U157" s="46">
        <f t="shared" si="36"/>
        <v>14531.624893991882</v>
      </c>
      <c r="V157" s="164">
        <f t="shared" si="37"/>
        <v>11886.776</v>
      </c>
      <c r="W157" s="47">
        <f t="shared" si="38"/>
        <v>0.81799358892855822</v>
      </c>
      <c r="X157" s="167"/>
      <c r="Y157" s="48"/>
    </row>
    <row r="158" spans="1:25" ht="16.5" thickTop="1" thickBot="1" x14ac:dyDescent="0.3">
      <c r="A158" s="51"/>
      <c r="B158" s="129">
        <f xml:space="preserve"> B$25*(E$8/2)^2*(ACOS(1-D158/(E$8/2)) - (1-D158/(E$8/2))*SIN(ACOS(1-D158/(E$8/2))))</f>
        <v>13.234473461917991</v>
      </c>
      <c r="D158" s="45">
        <v>1.31</v>
      </c>
      <c r="E158" s="129">
        <f xml:space="preserve"> E$10*(E$8/2)^2*(ACOS(1-D158/(E$8/2)) - (1-D158/(E$8/2))*SIN(ACOS(1-D158/(E$8/2))))</f>
        <v>14.999069923507058</v>
      </c>
      <c r="F158" s="136">
        <f>(PI()*E$12*D158^2*(1-(D158/(1.5*E$8))))</f>
        <v>1.6764537236913724</v>
      </c>
      <c r="G158" s="57">
        <f t="shared" si="28"/>
        <v>16.675523647198432</v>
      </c>
      <c r="H158" s="117">
        <f t="shared" si="29"/>
        <v>16675.523647198432</v>
      </c>
      <c r="I158" s="115">
        <f t="shared" si="30"/>
        <v>14674.460809534619</v>
      </c>
      <c r="J158" s="118">
        <f t="shared" si="31"/>
        <v>16.753792616399998</v>
      </c>
      <c r="K158" s="102">
        <f t="shared" si="32"/>
        <v>16753.792616399998</v>
      </c>
      <c r="L158" s="103">
        <f t="shared" si="33"/>
        <v>14743.337502431999</v>
      </c>
      <c r="N158" s="167"/>
      <c r="O158" s="45">
        <v>1.31</v>
      </c>
      <c r="P158" s="153">
        <f t="shared" si="39"/>
        <v>13.634081000000002</v>
      </c>
      <c r="Q158" s="148">
        <f t="shared" si="34"/>
        <v>13634.081000000002</v>
      </c>
      <c r="R158" s="148">
        <f t="shared" si="35"/>
        <v>11997.991280000002</v>
      </c>
      <c r="S158" s="173"/>
      <c r="T158" s="45">
        <f t="shared" si="40"/>
        <v>1.3100000000000009</v>
      </c>
      <c r="U158" s="46">
        <f t="shared" si="36"/>
        <v>14674.460809534619</v>
      </c>
      <c r="V158" s="164">
        <f t="shared" si="37"/>
        <v>11997.991280000002</v>
      </c>
      <c r="W158" s="47">
        <f t="shared" si="38"/>
        <v>0.81761036645410501</v>
      </c>
      <c r="X158" s="167"/>
      <c r="Y158" s="48"/>
    </row>
    <row r="159" spans="1:25" ht="16.5" thickTop="1" thickBot="1" x14ac:dyDescent="0.3">
      <c r="A159" s="51"/>
      <c r="B159" s="129">
        <f xml:space="preserve"> B$25*(E$8/2)^2*(ACOS(1-D159/(E$8/2)) - (1-D159/(E$8/2))*SIN(ACOS(1-D159/(E$8/2))))</f>
        <v>13.361154285236125</v>
      </c>
      <c r="D159" s="45">
        <v>1.32</v>
      </c>
      <c r="E159" s="129">
        <f xml:space="preserve"> E$10*(E$8/2)^2*(ACOS(1-D159/(E$8/2)) - (1-D159/(E$8/2))*SIN(ACOS(1-D159/(E$8/2))))</f>
        <v>15.14264152326761</v>
      </c>
      <c r="F159" s="136">
        <f>(PI()*E$12*D159^2*(1-(D159/(1.5*E$8))))</f>
        <v>1.6951182732382677</v>
      </c>
      <c r="G159" s="57">
        <f t="shared" si="28"/>
        <v>16.837759796505878</v>
      </c>
      <c r="H159" s="117">
        <f t="shared" si="29"/>
        <v>16837.759796505878</v>
      </c>
      <c r="I159" s="115">
        <f t="shared" si="30"/>
        <v>14817.228620925172</v>
      </c>
      <c r="J159" s="118">
        <f t="shared" si="31"/>
        <v>16.9186865472</v>
      </c>
      <c r="K159" s="102">
        <f t="shared" si="32"/>
        <v>16918.686547199999</v>
      </c>
      <c r="L159" s="103">
        <f t="shared" si="33"/>
        <v>14888.444161535999</v>
      </c>
      <c r="N159" s="167"/>
      <c r="O159" s="45">
        <v>1.32</v>
      </c>
      <c r="P159" s="153">
        <f t="shared" si="39"/>
        <v>13.760256000000002</v>
      </c>
      <c r="Q159" s="148">
        <f t="shared" si="34"/>
        <v>13760.256000000001</v>
      </c>
      <c r="R159" s="148">
        <f t="shared" si="35"/>
        <v>12109.025280000002</v>
      </c>
      <c r="S159" s="173"/>
      <c r="T159" s="45">
        <f t="shared" si="40"/>
        <v>1.320000000000001</v>
      </c>
      <c r="U159" s="46">
        <f t="shared" si="36"/>
        <v>14817.228620925172</v>
      </c>
      <c r="V159" s="164">
        <f t="shared" si="37"/>
        <v>12109.025280000002</v>
      </c>
      <c r="W159" s="47">
        <f t="shared" si="38"/>
        <v>0.81722605419608663</v>
      </c>
      <c r="X159" s="167"/>
      <c r="Y159" s="48"/>
    </row>
    <row r="160" spans="1:25" ht="16.5" thickTop="1" thickBot="1" x14ac:dyDescent="0.3">
      <c r="A160" s="51"/>
      <c r="B160" s="129">
        <f xml:space="preserve"> B$25*(E$8/2)^2*(ACOS(1-D160/(E$8/2)) - (1-D160/(E$8/2))*SIN(ACOS(1-D160/(E$8/2))))</f>
        <v>13.487772675807006</v>
      </c>
      <c r="D160" s="45">
        <v>1.33</v>
      </c>
      <c r="E160" s="129">
        <f xml:space="preserve"> E$10*(E$8/2)^2*(ACOS(1-D160/(E$8/2)) - (1-D160/(E$8/2))*SIN(ACOS(1-D160/(E$8/2))))</f>
        <v>15.286142365914607</v>
      </c>
      <c r="F160" s="136">
        <f>(PI()*E$12*D160^2*(1-(D160/(1.5*E$8))))</f>
        <v>1.713764430331002</v>
      </c>
      <c r="G160" s="57">
        <f t="shared" si="28"/>
        <v>16.999906796245607</v>
      </c>
      <c r="H160" s="117">
        <f t="shared" si="29"/>
        <v>16999.906796245607</v>
      </c>
      <c r="I160" s="115">
        <f t="shared" si="30"/>
        <v>14959.917980696135</v>
      </c>
      <c r="J160" s="118">
        <f t="shared" si="31"/>
        <v>17.083479254799997</v>
      </c>
      <c r="K160" s="102">
        <f t="shared" si="32"/>
        <v>17083.479254799997</v>
      </c>
      <c r="L160" s="103">
        <f t="shared" si="33"/>
        <v>15033.461744223998</v>
      </c>
      <c r="N160" s="167"/>
      <c r="O160" s="45">
        <v>1.33</v>
      </c>
      <c r="P160" s="153">
        <f t="shared" si="39"/>
        <v>13.886213000000001</v>
      </c>
      <c r="Q160" s="148">
        <f t="shared" si="34"/>
        <v>13886.213000000002</v>
      </c>
      <c r="R160" s="148">
        <f t="shared" si="35"/>
        <v>12219.867440000002</v>
      </c>
      <c r="S160" s="173"/>
      <c r="T160" s="45">
        <f t="shared" si="40"/>
        <v>1.330000000000001</v>
      </c>
      <c r="U160" s="46">
        <f t="shared" si="36"/>
        <v>14959.917980696135</v>
      </c>
      <c r="V160" s="164">
        <f t="shared" si="37"/>
        <v>12219.867440000002</v>
      </c>
      <c r="W160" s="47">
        <f t="shared" si="38"/>
        <v>0.81684053721204763</v>
      </c>
      <c r="X160" s="167"/>
      <c r="Y160" s="48"/>
    </row>
    <row r="161" spans="1:25" ht="16.5" thickTop="1" thickBot="1" x14ac:dyDescent="0.3">
      <c r="A161" s="51"/>
      <c r="B161" s="129">
        <f xml:space="preserve"> B$25*(E$8/2)^2*(ACOS(1-D161/(E$8/2)) - (1-D161/(E$8/2))*SIN(ACOS(1-D161/(E$8/2))))</f>
        <v>13.614320381647394</v>
      </c>
      <c r="D161" s="45">
        <v>1.34</v>
      </c>
      <c r="E161" s="129">
        <f xml:space="preserve"> E$10*(E$8/2)^2*(ACOS(1-D161/(E$8/2)) - (1-D161/(E$8/2))*SIN(ACOS(1-D161/(E$8/2))))</f>
        <v>15.429563099200381</v>
      </c>
      <c r="F161" s="136">
        <f>(PI()*E$12*D161^2*(1-(D161/(1.5*E$8))))</f>
        <v>1.7323897749098163</v>
      </c>
      <c r="G161" s="57">
        <f t="shared" si="28"/>
        <v>17.161952874110199</v>
      </c>
      <c r="H161" s="117">
        <f t="shared" si="29"/>
        <v>17161.9528741102</v>
      </c>
      <c r="I161" s="115">
        <f t="shared" si="30"/>
        <v>15102.518529216977</v>
      </c>
      <c r="J161" s="118">
        <f t="shared" si="31"/>
        <v>17.248156401599999</v>
      </c>
      <c r="K161" s="102">
        <f t="shared" si="32"/>
        <v>17248.156401599997</v>
      </c>
      <c r="L161" s="103">
        <f t="shared" si="33"/>
        <v>15178.377633407998</v>
      </c>
      <c r="N161" s="167"/>
      <c r="O161" s="45">
        <v>1.34</v>
      </c>
      <c r="P161" s="153">
        <f t="shared" si="39"/>
        <v>14.011940000000003</v>
      </c>
      <c r="Q161" s="148">
        <f t="shared" si="34"/>
        <v>14011.940000000002</v>
      </c>
      <c r="R161" s="148">
        <f t="shared" si="35"/>
        <v>12330.507200000002</v>
      </c>
      <c r="S161" s="173"/>
      <c r="T161" s="45">
        <f t="shared" si="40"/>
        <v>1.340000000000001</v>
      </c>
      <c r="U161" s="46">
        <f t="shared" si="36"/>
        <v>15102.518529216977</v>
      </c>
      <c r="V161" s="164">
        <f t="shared" si="37"/>
        <v>12330.507200000002</v>
      </c>
      <c r="W161" s="47">
        <f t="shared" si="38"/>
        <v>0.81645370446960175</v>
      </c>
      <c r="X161" s="167"/>
      <c r="Y161" s="48"/>
    </row>
    <row r="162" spans="1:25" ht="16.5" thickTop="1" thickBot="1" x14ac:dyDescent="0.3">
      <c r="A162" s="51"/>
      <c r="B162" s="129">
        <f xml:space="preserve"> B$25*(E$8/2)^2*(ACOS(1-D162/(E$8/2)) - (1-D162/(E$8/2))*SIN(ACOS(1-D162/(E$8/2))))</f>
        <v>13.740789136937389</v>
      </c>
      <c r="D162" s="45">
        <v>1.35</v>
      </c>
      <c r="E162" s="129">
        <f xml:space="preserve"> E$10*(E$8/2)^2*(ACOS(1-D162/(E$8/2)) - (1-D162/(E$8/2))*SIN(ACOS(1-D162/(E$8/2))))</f>
        <v>15.572894355195707</v>
      </c>
      <c r="F162" s="136">
        <f>(PI()*E$12*D162^2*(1-(D162/(1.5*E$8))))</f>
        <v>1.750991886914953</v>
      </c>
      <c r="G162" s="57">
        <f t="shared" si="28"/>
        <v>17.32388624211066</v>
      </c>
      <c r="H162" s="117">
        <f t="shared" si="29"/>
        <v>17323.886242110661</v>
      </c>
      <c r="I162" s="115">
        <f t="shared" si="30"/>
        <v>15245.019893057381</v>
      </c>
      <c r="J162" s="118">
        <f t="shared" si="31"/>
        <v>17.412703650000001</v>
      </c>
      <c r="K162" s="102">
        <f t="shared" si="32"/>
        <v>17412.703649999999</v>
      </c>
      <c r="L162" s="103">
        <f t="shared" si="33"/>
        <v>15323.179211999999</v>
      </c>
      <c r="N162" s="167"/>
      <c r="O162" s="45">
        <v>1.35</v>
      </c>
      <c r="P162" s="153">
        <f t="shared" si="39"/>
        <v>14.137425000000002</v>
      </c>
      <c r="Q162" s="148">
        <f t="shared" si="34"/>
        <v>14137.425000000003</v>
      </c>
      <c r="R162" s="148">
        <f t="shared" si="35"/>
        <v>12440.934000000003</v>
      </c>
      <c r="S162" s="173"/>
      <c r="T162" s="45">
        <f t="shared" si="40"/>
        <v>1.350000000000001</v>
      </c>
      <c r="U162" s="46">
        <f t="shared" si="36"/>
        <v>15245.019893057381</v>
      </c>
      <c r="V162" s="164">
        <f t="shared" si="37"/>
        <v>12440.934000000003</v>
      </c>
      <c r="W162" s="47">
        <f t="shared" si="38"/>
        <v>0.8160654487348773</v>
      </c>
      <c r="X162" s="167"/>
      <c r="Y162" s="48"/>
    </row>
    <row r="163" spans="1:25" ht="16.5" thickTop="1" thickBot="1" x14ac:dyDescent="0.3">
      <c r="A163" s="51"/>
      <c r="B163" s="129">
        <f xml:space="preserve"> B$25*(E$8/2)^2*(ACOS(1-D163/(E$8/2)) - (1-D163/(E$8/2))*SIN(ACOS(1-D163/(E$8/2))))</f>
        <v>13.867170660365773</v>
      </c>
      <c r="D163" s="45">
        <v>1.36</v>
      </c>
      <c r="E163" s="129">
        <f xml:space="preserve"> E$10*(E$8/2)^2*(ACOS(1-D163/(E$8/2)) - (1-D163/(E$8/2))*SIN(ACOS(1-D163/(E$8/2))))</f>
        <v>15.716126748414542</v>
      </c>
      <c r="F163" s="136">
        <f>(PI()*E$12*D163^2*(1-(D163/(1.5*E$8))))</f>
        <v>1.7695683462866547</v>
      </c>
      <c r="G163" s="57">
        <f t="shared" si="28"/>
        <v>17.485695094701196</v>
      </c>
      <c r="H163" s="117">
        <f t="shared" si="29"/>
        <v>17485.695094701197</v>
      </c>
      <c r="I163" s="115">
        <f t="shared" si="30"/>
        <v>15387.411683337054</v>
      </c>
      <c r="J163" s="118">
        <f t="shared" si="31"/>
        <v>17.577106662399999</v>
      </c>
      <c r="K163" s="102">
        <f t="shared" si="32"/>
        <v>17577.106662399998</v>
      </c>
      <c r="L163" s="103">
        <f t="shared" si="33"/>
        <v>15467.853862911998</v>
      </c>
      <c r="N163" s="167"/>
      <c r="O163" s="45">
        <v>1.36</v>
      </c>
      <c r="P163" s="153">
        <f t="shared" si="39"/>
        <v>14.262656000000002</v>
      </c>
      <c r="Q163" s="148">
        <f t="shared" si="34"/>
        <v>14262.656000000001</v>
      </c>
      <c r="R163" s="148">
        <f t="shared" si="35"/>
        <v>12551.137280000001</v>
      </c>
      <c r="S163" s="173"/>
      <c r="T163" s="45">
        <f t="shared" si="40"/>
        <v>1.360000000000001</v>
      </c>
      <c r="U163" s="46">
        <f t="shared" si="36"/>
        <v>15387.411683337054</v>
      </c>
      <c r="V163" s="164">
        <f t="shared" si="37"/>
        <v>12551.137280000001</v>
      </c>
      <c r="W163" s="47">
        <f t="shared" si="38"/>
        <v>0.81567566646647671</v>
      </c>
      <c r="X163" s="167"/>
      <c r="Y163" s="48"/>
    </row>
    <row r="164" spans="1:25" ht="16.5" thickTop="1" thickBot="1" x14ac:dyDescent="0.3">
      <c r="A164" s="51"/>
      <c r="B164" s="129">
        <f xml:space="preserve"> B$25*(E$8/2)^2*(ACOS(1-D164/(E$8/2)) - (1-D164/(E$8/2))*SIN(ACOS(1-D164/(E$8/2))))</f>
        <v>13.99345665346004</v>
      </c>
      <c r="D164" s="45">
        <v>1.37</v>
      </c>
      <c r="E164" s="129">
        <f xml:space="preserve"> E$10*(E$8/2)^2*(ACOS(1-D164/(E$8/2)) - (1-D164/(E$8/2))*SIN(ACOS(1-D164/(E$8/2))))</f>
        <v>15.859250873921379</v>
      </c>
      <c r="F164" s="136">
        <f>(PI()*E$12*D164^2*(1-(D164/(1.5*E$8))))</f>
        <v>1.7881167329651617</v>
      </c>
      <c r="G164" s="57">
        <f t="shared" si="28"/>
        <v>17.64736760688654</v>
      </c>
      <c r="H164" s="117">
        <f t="shared" si="29"/>
        <v>17647.367606886539</v>
      </c>
      <c r="I164" s="115">
        <f t="shared" si="30"/>
        <v>15529.683494060155</v>
      </c>
      <c r="J164" s="118">
        <f t="shared" si="31"/>
        <v>17.741351101199999</v>
      </c>
      <c r="K164" s="102">
        <f t="shared" si="32"/>
        <v>17741.351101199998</v>
      </c>
      <c r="L164" s="103">
        <f t="shared" si="33"/>
        <v>15612.388969055999</v>
      </c>
      <c r="N164" s="167"/>
      <c r="O164" s="45">
        <v>1.37</v>
      </c>
      <c r="P164" s="153">
        <f t="shared" si="39"/>
        <v>14.387621000000001</v>
      </c>
      <c r="Q164" s="148">
        <f t="shared" si="34"/>
        <v>14387.621000000001</v>
      </c>
      <c r="R164" s="148">
        <f t="shared" si="35"/>
        <v>12661.10648</v>
      </c>
      <c r="S164" s="173"/>
      <c r="T164" s="45">
        <f t="shared" si="40"/>
        <v>1.370000000000001</v>
      </c>
      <c r="U164" s="46">
        <f t="shared" si="36"/>
        <v>15529.683494060155</v>
      </c>
      <c r="V164" s="164">
        <f t="shared" si="37"/>
        <v>12661.10648</v>
      </c>
      <c r="W164" s="47">
        <f t="shared" si="38"/>
        <v>0.81528425771476043</v>
      </c>
      <c r="X164" s="167"/>
      <c r="Y164" s="48"/>
    </row>
    <row r="165" spans="1:25" ht="16.5" thickTop="1" thickBot="1" x14ac:dyDescent="0.3">
      <c r="A165" s="51"/>
      <c r="B165" s="129">
        <f xml:space="preserve"> B$25*(E$8/2)^2*(ACOS(1-D165/(E$8/2)) - (1-D165/(E$8/2))*SIN(ACOS(1-D165/(E$8/2))))</f>
        <v>14.119638798899382</v>
      </c>
      <c r="D165" s="45">
        <v>1.38</v>
      </c>
      <c r="E165" s="129">
        <f xml:space="preserve"> E$10*(E$8/2)^2*(ACOS(1-D165/(E$8/2)) - (1-D165/(E$8/2))*SIN(ACOS(1-D165/(E$8/2))))</f>
        <v>16.002257305419302</v>
      </c>
      <c r="F165" s="136">
        <f>(PI()*E$12*D165^2*(1-(D165/(1.5*E$8))))</f>
        <v>1.806634626890717</v>
      </c>
      <c r="G165" s="57">
        <f t="shared" si="28"/>
        <v>17.808891932310019</v>
      </c>
      <c r="H165" s="117">
        <f t="shared" si="29"/>
        <v>17808.89193231002</v>
      </c>
      <c r="I165" s="115">
        <f t="shared" si="30"/>
        <v>15671.824900432817</v>
      </c>
      <c r="J165" s="118">
        <f t="shared" si="31"/>
        <v>17.905422628799997</v>
      </c>
      <c r="K165" s="102">
        <f t="shared" si="32"/>
        <v>17905.422628799995</v>
      </c>
      <c r="L165" s="103">
        <f t="shared" si="33"/>
        <v>15756.771913343997</v>
      </c>
      <c r="N165" s="167"/>
      <c r="O165" s="45">
        <v>1.38</v>
      </c>
      <c r="P165" s="153">
        <f t="shared" si="39"/>
        <v>14.512307999999999</v>
      </c>
      <c r="Q165" s="148">
        <f t="shared" si="34"/>
        <v>14512.307999999999</v>
      </c>
      <c r="R165" s="148">
        <f t="shared" si="35"/>
        <v>12770.831039999999</v>
      </c>
      <c r="S165" s="173"/>
      <c r="T165" s="45">
        <f t="shared" si="40"/>
        <v>1.380000000000001</v>
      </c>
      <c r="U165" s="46">
        <f t="shared" si="36"/>
        <v>15671.824900432817</v>
      </c>
      <c r="V165" s="164">
        <f t="shared" si="37"/>
        <v>12770.831039999999</v>
      </c>
      <c r="W165" s="47">
        <f t="shared" si="38"/>
        <v>0.81489112602625491</v>
      </c>
      <c r="X165" s="167"/>
      <c r="Y165" s="48"/>
    </row>
    <row r="166" spans="1:25" ht="16.5" thickTop="1" thickBot="1" x14ac:dyDescent="0.3">
      <c r="A166" s="51"/>
      <c r="B166" s="129">
        <f xml:space="preserve"> B$25*(E$8/2)^2*(ACOS(1-D166/(E$8/2)) - (1-D166/(E$8/2))*SIN(ACOS(1-D166/(E$8/2))))</f>
        <v>14.245708758808838</v>
      </c>
      <c r="D166" s="45">
        <v>1.39</v>
      </c>
      <c r="E166" s="129">
        <f xml:space="preserve"> E$10*(E$8/2)^2*(ACOS(1-D166/(E$8/2)) - (1-D166/(E$8/2))*SIN(ACOS(1-D166/(E$8/2))))</f>
        <v>16.145136593316682</v>
      </c>
      <c r="F166" s="136">
        <f>(PI()*E$12*D166^2*(1-(D166/(1.5*E$8))))</f>
        <v>1.8251196080035628</v>
      </c>
      <c r="G166" s="57">
        <f t="shared" si="28"/>
        <v>17.970256201320243</v>
      </c>
      <c r="H166" s="117">
        <f t="shared" si="29"/>
        <v>17970.256201320244</v>
      </c>
      <c r="I166" s="115">
        <f t="shared" si="30"/>
        <v>15813.825457161814</v>
      </c>
      <c r="J166" s="118">
        <f t="shared" si="31"/>
        <v>18.069306907599994</v>
      </c>
      <c r="K166" s="102">
        <f t="shared" si="32"/>
        <v>18069.306907599996</v>
      </c>
      <c r="L166" s="103">
        <f t="shared" si="33"/>
        <v>15900.990078687997</v>
      </c>
      <c r="N166" s="167"/>
      <c r="O166" s="45">
        <v>1.39</v>
      </c>
      <c r="P166" s="153">
        <f t="shared" si="39"/>
        <v>14.636704999999999</v>
      </c>
      <c r="Q166" s="148">
        <f t="shared" si="34"/>
        <v>14636.705</v>
      </c>
      <c r="R166" s="148">
        <f t="shared" si="35"/>
        <v>12880.3004</v>
      </c>
      <c r="S166" s="173"/>
      <c r="T166" s="45">
        <f t="shared" si="40"/>
        <v>1.390000000000001</v>
      </c>
      <c r="U166" s="46">
        <f t="shared" si="36"/>
        <v>15813.825457161814</v>
      </c>
      <c r="V166" s="164">
        <f t="shared" si="37"/>
        <v>12880.3004</v>
      </c>
      <c r="W166" s="47">
        <f t="shared" si="38"/>
        <v>0.81449617835302013</v>
      </c>
      <c r="X166" s="167"/>
      <c r="Y166" s="48"/>
    </row>
    <row r="167" spans="1:25" ht="16.5" thickTop="1" thickBot="1" x14ac:dyDescent="0.3">
      <c r="A167" s="51"/>
      <c r="B167" s="129">
        <f xml:space="preserve"> B$25*(E$8/2)^2*(ACOS(1-D167/(E$8/2)) - (1-D167/(E$8/2))*SIN(ACOS(1-D167/(E$8/2))))</f>
        <v>14.371658173032849</v>
      </c>
      <c r="D167" s="45">
        <v>1.4</v>
      </c>
      <c r="E167" s="129">
        <f xml:space="preserve"> E$10*(E$8/2)^2*(ACOS(1-D167/(E$8/2)) - (1-D167/(E$8/2))*SIN(ACOS(1-D167/(E$8/2))))</f>
        <v>16.287879262770563</v>
      </c>
      <c r="F167" s="136">
        <f>(PI()*E$12*D167^2*(1-(D167/(1.5*E$8))))</f>
        <v>1.8435692562439407</v>
      </c>
      <c r="G167" s="57">
        <f t="shared" si="28"/>
        <v>18.131448519014505</v>
      </c>
      <c r="H167" s="117">
        <f t="shared" si="29"/>
        <v>18131.448519014506</v>
      </c>
      <c r="I167" s="115">
        <f t="shared" si="30"/>
        <v>15955.674696732765</v>
      </c>
      <c r="J167" s="118">
        <f t="shared" si="31"/>
        <v>18.232989599999996</v>
      </c>
      <c r="K167" s="102">
        <f t="shared" si="32"/>
        <v>18232.989599999997</v>
      </c>
      <c r="L167" s="103">
        <f t="shared" si="33"/>
        <v>16045.030847999997</v>
      </c>
      <c r="N167" s="167"/>
      <c r="O167" s="45">
        <v>1.4</v>
      </c>
      <c r="P167" s="153">
        <f t="shared" si="39"/>
        <v>14.7608</v>
      </c>
      <c r="Q167" s="148">
        <f t="shared" si="34"/>
        <v>14760.8</v>
      </c>
      <c r="R167" s="148">
        <f t="shared" si="35"/>
        <v>12989.503999999999</v>
      </c>
      <c r="S167" s="173"/>
      <c r="T167" s="45">
        <f t="shared" si="40"/>
        <v>1.400000000000001</v>
      </c>
      <c r="U167" s="46">
        <f t="shared" si="36"/>
        <v>15955.674696732765</v>
      </c>
      <c r="V167" s="164">
        <f t="shared" si="37"/>
        <v>12989.503999999999</v>
      </c>
      <c r="W167" s="47">
        <f t="shared" si="38"/>
        <v>0.81409932496680026</v>
      </c>
      <c r="X167" s="167"/>
      <c r="Y167" s="48"/>
    </row>
    <row r="168" spans="1:25" ht="16.5" thickTop="1" thickBot="1" x14ac:dyDescent="0.3">
      <c r="A168" s="51"/>
      <c r="B168" s="129">
        <f xml:space="preserve"> B$25*(E$8/2)^2*(ACOS(1-D168/(E$8/2)) - (1-D168/(E$8/2))*SIN(ACOS(1-D168/(E$8/2))))</f>
        <v>14.497478657386296</v>
      </c>
      <c r="D168" s="45">
        <v>1.41</v>
      </c>
      <c r="E168" s="129">
        <f xml:space="preserve"> E$10*(E$8/2)^2*(ACOS(1-D168/(E$8/2)) - (1-D168/(E$8/2))*SIN(ACOS(1-D168/(E$8/2))))</f>
        <v>16.430475811704468</v>
      </c>
      <c r="F168" s="136">
        <f>(PI()*E$12*D168^2*(1-(D168/(1.5*E$8))))</f>
        <v>1.8619811515520925</v>
      </c>
      <c r="G168" s="57">
        <f t="shared" si="28"/>
        <v>18.292456963256562</v>
      </c>
      <c r="H168" s="117">
        <f t="shared" si="29"/>
        <v>18292.456963256562</v>
      </c>
      <c r="I168" s="115">
        <f t="shared" si="30"/>
        <v>16097.362127665774</v>
      </c>
      <c r="J168" s="118">
        <f t="shared" si="31"/>
        <v>18.396456368399996</v>
      </c>
      <c r="K168" s="102">
        <f t="shared" si="32"/>
        <v>18396.456368399995</v>
      </c>
      <c r="L168" s="103">
        <f t="shared" si="33"/>
        <v>16188.881604191996</v>
      </c>
      <c r="N168" s="167"/>
      <c r="O168" s="45">
        <v>1.41</v>
      </c>
      <c r="P168" s="153">
        <f t="shared" si="39"/>
        <v>14.884581000000001</v>
      </c>
      <c r="Q168" s="148">
        <f t="shared" si="34"/>
        <v>14884.581</v>
      </c>
      <c r="R168" s="148">
        <f t="shared" si="35"/>
        <v>13098.431280000001</v>
      </c>
      <c r="S168" s="173"/>
      <c r="T168" s="45">
        <f t="shared" si="40"/>
        <v>1.410000000000001</v>
      </c>
      <c r="U168" s="46">
        <f t="shared" si="36"/>
        <v>16097.362127665774</v>
      </c>
      <c r="V168" s="164">
        <f t="shared" si="37"/>
        <v>13098.431280000001</v>
      </c>
      <c r="W168" s="47">
        <f t="shared" si="38"/>
        <v>0.81370047937781975</v>
      </c>
      <c r="X168" s="167"/>
      <c r="Y168" s="48"/>
    </row>
    <row r="169" spans="1:25" ht="16.5" thickTop="1" thickBot="1" x14ac:dyDescent="0.3">
      <c r="A169" s="51"/>
      <c r="B169" s="129">
        <f xml:space="preserve"> B$25*(E$8/2)^2*(ACOS(1-D169/(E$8/2)) - (1-D169/(E$8/2))*SIN(ACOS(1-D169/(E$8/2))))</f>
        <v>14.623161801881173</v>
      </c>
      <c r="D169" s="45">
        <v>1.42</v>
      </c>
      <c r="E169" s="129">
        <f xml:space="preserve"> E$10*(E$8/2)^2*(ACOS(1-D169/(E$8/2)) - (1-D169/(E$8/2))*SIN(ACOS(1-D169/(E$8/2))))</f>
        <v>16.572916708798662</v>
      </c>
      <c r="F169" s="136">
        <f>(PI()*E$12*D169^2*(1-(D169/(1.5*E$8))))</f>
        <v>1.88035287386826</v>
      </c>
      <c r="G169" s="57">
        <f t="shared" si="28"/>
        <v>18.453269582666923</v>
      </c>
      <c r="H169" s="117">
        <f t="shared" si="29"/>
        <v>18453.269582666922</v>
      </c>
      <c r="I169" s="115">
        <f t="shared" si="30"/>
        <v>16238.877232746892</v>
      </c>
      <c r="J169" s="118">
        <f t="shared" si="31"/>
        <v>18.559692875199996</v>
      </c>
      <c r="K169" s="102">
        <f t="shared" si="32"/>
        <v>18559.692875199995</v>
      </c>
      <c r="L169" s="103">
        <f t="shared" si="33"/>
        <v>16332.529730175995</v>
      </c>
      <c r="N169" s="167"/>
      <c r="O169" s="45">
        <v>1.42</v>
      </c>
      <c r="P169" s="153">
        <f t="shared" si="39"/>
        <v>15.008036000000001</v>
      </c>
      <c r="Q169" s="148">
        <f t="shared" si="34"/>
        <v>15008.036</v>
      </c>
      <c r="R169" s="148">
        <f t="shared" si="35"/>
        <v>13207.071680000001</v>
      </c>
      <c r="S169" s="173"/>
      <c r="T169" s="45">
        <f t="shared" si="40"/>
        <v>1.420000000000001</v>
      </c>
      <c r="U169" s="46">
        <f t="shared" si="36"/>
        <v>16238.877232746892</v>
      </c>
      <c r="V169" s="164">
        <f t="shared" si="37"/>
        <v>13207.071680000001</v>
      </c>
      <c r="W169" s="47">
        <f t="shared" si="38"/>
        <v>0.81329955825806532</v>
      </c>
      <c r="X169" s="167"/>
      <c r="Y169" s="48"/>
    </row>
    <row r="170" spans="1:25" ht="16.5" thickTop="1" thickBot="1" x14ac:dyDescent="0.3">
      <c r="A170" s="51"/>
      <c r="B170" s="129">
        <f xml:space="preserve"> B$25*(E$8/2)^2*(ACOS(1-D170/(E$8/2)) - (1-D170/(E$8/2))*SIN(ACOS(1-D170/(E$8/2))))</f>
        <v>14.748699168926869</v>
      </c>
      <c r="D170" s="45">
        <v>1.43</v>
      </c>
      <c r="E170" s="129">
        <f xml:space="preserve"> E$10*(E$8/2)^2*(ACOS(1-D170/(E$8/2)) - (1-D170/(E$8/2))*SIN(ACOS(1-D170/(E$8/2))))</f>
        <v>16.715192391450454</v>
      </c>
      <c r="F170" s="136">
        <f>(PI()*E$12*D170^2*(1-(D170/(1.5*E$8))))</f>
        <v>1.8986820031326845</v>
      </c>
      <c r="G170" s="57">
        <f t="shared" si="28"/>
        <v>18.613874394583139</v>
      </c>
      <c r="H170" s="117">
        <f t="shared" si="29"/>
        <v>18613.874394583137</v>
      </c>
      <c r="I170" s="115">
        <f t="shared" si="30"/>
        <v>16380.20946723316</v>
      </c>
      <c r="J170" s="118">
        <f t="shared" si="31"/>
        <v>18.722684782799998</v>
      </c>
      <c r="K170" s="102">
        <f t="shared" si="32"/>
        <v>18722.684782799999</v>
      </c>
      <c r="L170" s="103">
        <f t="shared" si="33"/>
        <v>16475.962608864</v>
      </c>
      <c r="N170" s="167"/>
      <c r="O170" s="45">
        <v>1.43</v>
      </c>
      <c r="P170" s="153">
        <f t="shared" si="39"/>
        <v>15.131152999999999</v>
      </c>
      <c r="Q170" s="148">
        <f t="shared" si="34"/>
        <v>15131.153</v>
      </c>
      <c r="R170" s="148">
        <f t="shared" si="35"/>
        <v>13315.414640000001</v>
      </c>
      <c r="S170" s="173"/>
      <c r="T170" s="45">
        <f t="shared" si="40"/>
        <v>1.430000000000001</v>
      </c>
      <c r="U170" s="46">
        <f t="shared" si="36"/>
        <v>16380.20946723316</v>
      </c>
      <c r="V170" s="164">
        <f t="shared" si="37"/>
        <v>13315.414640000001</v>
      </c>
      <c r="W170" s="47">
        <f t="shared" si="38"/>
        <v>0.81289648136893788</v>
      </c>
      <c r="X170" s="167"/>
      <c r="Y170" s="48"/>
    </row>
    <row r="171" spans="1:25" ht="16.5" thickTop="1" thickBot="1" x14ac:dyDescent="0.3">
      <c r="A171" s="51"/>
      <c r="B171" s="129">
        <f xml:space="preserve"> B$25*(E$8/2)^2*(ACOS(1-D171/(E$8/2)) - (1-D171/(E$8/2))*SIN(ACOS(1-D171/(E$8/2))))</f>
        <v>14.874082291502052</v>
      </c>
      <c r="D171" s="45">
        <v>1.44</v>
      </c>
      <c r="E171" s="129">
        <f xml:space="preserve"> E$10*(E$8/2)^2*(ACOS(1-D171/(E$8/2)) - (1-D171/(E$8/2))*SIN(ACOS(1-D171/(E$8/2))))</f>
        <v>16.857293263702328</v>
      </c>
      <c r="F171" s="136">
        <f>(PI()*E$12*D171^2*(1-(D171/(1.5*E$8))))</f>
        <v>1.91696611928561</v>
      </c>
      <c r="G171" s="57">
        <f t="shared" si="28"/>
        <v>18.774259382987939</v>
      </c>
      <c r="H171" s="117">
        <f t="shared" si="29"/>
        <v>18774.259382987941</v>
      </c>
      <c r="I171" s="115">
        <f t="shared" si="30"/>
        <v>16521.348257029389</v>
      </c>
      <c r="J171" s="118">
        <f t="shared" si="31"/>
        <v>18.885417753599999</v>
      </c>
      <c r="K171" s="102">
        <f t="shared" si="32"/>
        <v>18885.417753599999</v>
      </c>
      <c r="L171" s="103">
        <f t="shared" si="33"/>
        <v>16619.167623167999</v>
      </c>
      <c r="N171" s="167"/>
      <c r="O171" s="45">
        <v>1.44</v>
      </c>
      <c r="P171" s="153">
        <f t="shared" si="39"/>
        <v>15.253919999999999</v>
      </c>
      <c r="Q171" s="148">
        <f t="shared" si="34"/>
        <v>15253.919999999998</v>
      </c>
      <c r="R171" s="148">
        <f t="shared" si="35"/>
        <v>13423.449599999998</v>
      </c>
      <c r="S171" s="173"/>
      <c r="T171" s="45">
        <f t="shared" si="40"/>
        <v>1.4400000000000011</v>
      </c>
      <c r="U171" s="46">
        <f t="shared" si="36"/>
        <v>16521.348257029389</v>
      </c>
      <c r="V171" s="164">
        <f t="shared" si="37"/>
        <v>13423.449599999998</v>
      </c>
      <c r="W171" s="47">
        <f t="shared" si="38"/>
        <v>0.81249117149314265</v>
      </c>
      <c r="X171" s="167"/>
      <c r="Y171" s="48"/>
    </row>
    <row r="172" spans="1:25" ht="16.5" thickTop="1" thickBot="1" x14ac:dyDescent="0.3">
      <c r="A172" s="51"/>
      <c r="B172" s="129">
        <f xml:space="preserve"> B$25*(E$8/2)^2*(ACOS(1-D172/(E$8/2)) - (1-D172/(E$8/2))*SIN(ACOS(1-D172/(E$8/2))))</f>
        <v>14.999302671296046</v>
      </c>
      <c r="D172" s="45">
        <v>1.45</v>
      </c>
      <c r="E172" s="129">
        <f xml:space="preserve"> E$10*(E$8/2)^2*(ACOS(1-D172/(E$8/2)) - (1-D172/(E$8/2))*SIN(ACOS(1-D172/(E$8/2))))</f>
        <v>16.999209694135519</v>
      </c>
      <c r="F172" s="136">
        <f>(PI()*E$12*D172^2*(1-(D172/(1.5*E$8))))</f>
        <v>1.9352028022672763</v>
      </c>
      <c r="G172" s="57">
        <f t="shared" si="28"/>
        <v>18.934412496402796</v>
      </c>
      <c r="H172" s="117">
        <f t="shared" si="29"/>
        <v>18934.412496402798</v>
      </c>
      <c r="I172" s="115">
        <f t="shared" si="30"/>
        <v>16662.282996834463</v>
      </c>
      <c r="J172" s="118">
        <f t="shared" si="31"/>
        <v>19.047877449999998</v>
      </c>
      <c r="K172" s="102">
        <f t="shared" si="32"/>
        <v>19047.877449999996</v>
      </c>
      <c r="L172" s="103">
        <f t="shared" si="33"/>
        <v>16762.132155999996</v>
      </c>
      <c r="N172" s="167"/>
      <c r="O172" s="45">
        <v>1.45</v>
      </c>
      <c r="P172" s="153">
        <f t="shared" si="39"/>
        <v>15.376325</v>
      </c>
      <c r="Q172" s="148">
        <f t="shared" si="34"/>
        <v>15376.324999999999</v>
      </c>
      <c r="R172" s="148">
        <f t="shared" si="35"/>
        <v>13531.165999999999</v>
      </c>
      <c r="S172" s="173"/>
      <c r="T172" s="45">
        <f t="shared" si="40"/>
        <v>1.4500000000000011</v>
      </c>
      <c r="U172" s="46">
        <f t="shared" si="36"/>
        <v>16662.282996834463</v>
      </c>
      <c r="V172" s="164">
        <f t="shared" si="37"/>
        <v>13531.165999999999</v>
      </c>
      <c r="W172" s="47">
        <f t="shared" si="38"/>
        <v>0.81208355437071134</v>
      </c>
      <c r="X172" s="167"/>
      <c r="Y172" s="48"/>
    </row>
    <row r="173" spans="1:25" ht="16.5" thickTop="1" thickBot="1" x14ac:dyDescent="0.3">
      <c r="A173" s="51"/>
      <c r="B173" s="129">
        <f xml:space="preserve"> B$25*(E$8/2)^2*(ACOS(1-D173/(E$8/2)) - (1-D173/(E$8/2))*SIN(ACOS(1-D173/(E$8/2))))</f>
        <v>15.12435177681752</v>
      </c>
      <c r="D173" s="45">
        <v>1.46</v>
      </c>
      <c r="E173" s="129">
        <f xml:space="preserve"> E$10*(E$8/2)^2*(ACOS(1-D173/(E$8/2)) - (1-D173/(E$8/2))*SIN(ACOS(1-D173/(E$8/2))))</f>
        <v>17.140932013726523</v>
      </c>
      <c r="F173" s="136">
        <f>(PI()*E$12*D173^2*(1-(D173/(1.5*E$8))))</f>
        <v>1.9533896320179258</v>
      </c>
      <c r="G173" s="57">
        <f t="shared" si="28"/>
        <v>19.094321645744451</v>
      </c>
      <c r="H173" s="117">
        <f t="shared" si="29"/>
        <v>19094.321645744451</v>
      </c>
      <c r="I173" s="115">
        <f t="shared" si="30"/>
        <v>16803.003048255116</v>
      </c>
      <c r="J173" s="118">
        <f t="shared" si="31"/>
        <v>19.210049534399992</v>
      </c>
      <c r="K173" s="102">
        <f t="shared" si="32"/>
        <v>19210.049534399994</v>
      </c>
      <c r="L173" s="103">
        <f t="shared" si="33"/>
        <v>16904.843590271994</v>
      </c>
      <c r="N173" s="167"/>
      <c r="O173" s="45">
        <v>1.46</v>
      </c>
      <c r="P173" s="153">
        <f t="shared" si="39"/>
        <v>15.498355999999999</v>
      </c>
      <c r="Q173" s="148">
        <f t="shared" si="34"/>
        <v>15498.356</v>
      </c>
      <c r="R173" s="148">
        <f t="shared" si="35"/>
        <v>13638.55328</v>
      </c>
      <c r="S173" s="173"/>
      <c r="T173" s="45">
        <f t="shared" si="40"/>
        <v>1.4600000000000011</v>
      </c>
      <c r="U173" s="46">
        <f t="shared" si="36"/>
        <v>16803.003048255116</v>
      </c>
      <c r="V173" s="164">
        <f t="shared" si="37"/>
        <v>13638.55328</v>
      </c>
      <c r="W173" s="47">
        <f t="shared" si="38"/>
        <v>0.811673558639048</v>
      </c>
      <c r="X173" s="167"/>
      <c r="Y173" s="48"/>
    </row>
    <row r="174" spans="1:25" ht="16.5" thickTop="1" thickBot="1" x14ac:dyDescent="0.3">
      <c r="A174" s="51"/>
      <c r="B174" s="129">
        <f xml:space="preserve"> B$25*(E$8/2)^2*(ACOS(1-D174/(E$8/2)) - (1-D174/(E$8/2))*SIN(ACOS(1-D174/(E$8/2))))</f>
        <v>15.249221041468193</v>
      </c>
      <c r="D174" s="45">
        <v>1.47</v>
      </c>
      <c r="E174" s="129">
        <f xml:space="preserve"> E$10*(E$8/2)^2*(ACOS(1-D174/(E$8/2)) - (1-D174/(E$8/2))*SIN(ACOS(1-D174/(E$8/2))))</f>
        <v>17.282450513663953</v>
      </c>
      <c r="F174" s="136">
        <f>(PI()*E$12*D174^2*(1-(D174/(1.5*E$8))))</f>
        <v>1.9715241884778014</v>
      </c>
      <c r="G174" s="57">
        <f t="shared" si="28"/>
        <v>19.253974702141754</v>
      </c>
      <c r="H174" s="117">
        <f t="shared" si="29"/>
        <v>19253.974702141753</v>
      </c>
      <c r="I174" s="115">
        <f t="shared" si="30"/>
        <v>16943.497737884743</v>
      </c>
      <c r="J174" s="118">
        <f t="shared" si="31"/>
        <v>19.371919669199997</v>
      </c>
      <c r="K174" s="102">
        <f t="shared" si="32"/>
        <v>19371.919669199997</v>
      </c>
      <c r="L174" s="103">
        <f t="shared" si="33"/>
        <v>17047.289308895997</v>
      </c>
      <c r="N174" s="167"/>
      <c r="O174" s="45">
        <v>1.47</v>
      </c>
      <c r="P174" s="153">
        <f t="shared" si="39"/>
        <v>15.620001</v>
      </c>
      <c r="Q174" s="148">
        <f t="shared" si="34"/>
        <v>15620.001</v>
      </c>
      <c r="R174" s="148">
        <f t="shared" si="35"/>
        <v>13745.60088</v>
      </c>
      <c r="S174" s="173"/>
      <c r="T174" s="45">
        <f t="shared" si="40"/>
        <v>1.4700000000000011</v>
      </c>
      <c r="U174" s="46">
        <f t="shared" si="36"/>
        <v>16943.497737884743</v>
      </c>
      <c r="V174" s="164">
        <f t="shared" si="37"/>
        <v>13745.60088</v>
      </c>
      <c r="W174" s="47">
        <f t="shared" si="38"/>
        <v>0.81126111577691429</v>
      </c>
      <c r="X174" s="167"/>
      <c r="Y174" s="48"/>
    </row>
    <row r="175" spans="1:25" ht="16.5" thickTop="1" thickBot="1" x14ac:dyDescent="0.3">
      <c r="A175" s="51"/>
      <c r="B175" s="129">
        <f xml:space="preserve"> B$25*(E$8/2)^2*(ACOS(1-D175/(E$8/2)) - (1-D175/(E$8/2))*SIN(ACOS(1-D175/(E$8/2))))</f>
        <v>15.373901861579283</v>
      </c>
      <c r="D175" s="45">
        <v>1.48</v>
      </c>
      <c r="E175" s="129">
        <f xml:space="preserve"> E$10*(E$8/2)^2*(ACOS(1-D175/(E$8/2)) - (1-D175/(E$8/2))*SIN(ACOS(1-D175/(E$8/2))))</f>
        <v>17.423755443123188</v>
      </c>
      <c r="F175" s="136">
        <f>(PI()*E$12*D175^2*(1-(D175/(1.5*E$8))))</f>
        <v>1.9896040515871438</v>
      </c>
      <c r="G175" s="57">
        <f t="shared" si="28"/>
        <v>19.413359494710331</v>
      </c>
      <c r="H175" s="117">
        <f t="shared" si="29"/>
        <v>19413.35949471033</v>
      </c>
      <c r="I175" s="115">
        <f t="shared" si="30"/>
        <v>17083.756355345089</v>
      </c>
      <c r="J175" s="118">
        <f t="shared" si="31"/>
        <v>19.533473516799997</v>
      </c>
      <c r="K175" s="102">
        <f t="shared" si="32"/>
        <v>19533.473516799997</v>
      </c>
      <c r="L175" s="103">
        <f t="shared" si="33"/>
        <v>17189.456694783996</v>
      </c>
      <c r="N175" s="167"/>
      <c r="O175" s="45">
        <v>1.48</v>
      </c>
      <c r="P175" s="153">
        <f t="shared" si="39"/>
        <v>15.741248000000001</v>
      </c>
      <c r="Q175" s="148">
        <f t="shared" si="34"/>
        <v>15741.248000000001</v>
      </c>
      <c r="R175" s="148">
        <f t="shared" si="35"/>
        <v>13852.298240000002</v>
      </c>
      <c r="S175" s="173"/>
      <c r="T175" s="45">
        <f t="shared" si="40"/>
        <v>1.4800000000000011</v>
      </c>
      <c r="U175" s="46">
        <f t="shared" si="36"/>
        <v>17083.756355345089</v>
      </c>
      <c r="V175" s="164">
        <f t="shared" si="37"/>
        <v>13852.298240000002</v>
      </c>
      <c r="W175" s="47">
        <f t="shared" si="38"/>
        <v>0.81084616005226251</v>
      </c>
      <c r="X175" s="167"/>
      <c r="Y175" s="48"/>
    </row>
    <row r="176" spans="1:25" ht="16.5" thickTop="1" thickBot="1" x14ac:dyDescent="0.3">
      <c r="A176" s="51"/>
      <c r="B176" s="129">
        <f xml:space="preserve"> B$25*(E$8/2)^2*(ACOS(1-D176/(E$8/2)) - (1-D176/(E$8/2))*SIN(ACOS(1-D176/(E$8/2))))</f>
        <v>15.498385594408155</v>
      </c>
      <c r="D176" s="45">
        <v>1.49</v>
      </c>
      <c r="E176" s="129">
        <f xml:space="preserve"> E$10*(E$8/2)^2*(ACOS(1-D176/(E$8/2)) - (1-D176/(E$8/2))*SIN(ACOS(1-D176/(E$8/2))))</f>
        <v>17.564837006995912</v>
      </c>
      <c r="F176" s="136">
        <f>(PI()*E$12*D176^2*(1-(D176/(1.5*E$8))))</f>
        <v>2.0076268012861958</v>
      </c>
      <c r="G176" s="57">
        <f t="shared" si="28"/>
        <v>19.572463808282109</v>
      </c>
      <c r="H176" s="117">
        <f t="shared" si="29"/>
        <v>19572.463808282107</v>
      </c>
      <c r="I176" s="115">
        <f t="shared" si="30"/>
        <v>17223.768151288255</v>
      </c>
      <c r="J176" s="118">
        <f t="shared" si="31"/>
        <v>19.694696739599998</v>
      </c>
      <c r="K176" s="102">
        <f t="shared" si="32"/>
        <v>19694.696739599996</v>
      </c>
      <c r="L176" s="103">
        <f t="shared" si="33"/>
        <v>17331.333130847997</v>
      </c>
      <c r="N176" s="167"/>
      <c r="O176" s="45">
        <v>1.49</v>
      </c>
      <c r="P176" s="153">
        <f t="shared" si="39"/>
        <v>15.862085</v>
      </c>
      <c r="Q176" s="148">
        <f t="shared" si="34"/>
        <v>15862.085000000001</v>
      </c>
      <c r="R176" s="148">
        <f t="shared" si="35"/>
        <v>13958.634800000002</v>
      </c>
      <c r="S176" s="173"/>
      <c r="T176" s="45">
        <f t="shared" si="40"/>
        <v>1.4900000000000011</v>
      </c>
      <c r="U176" s="46">
        <f t="shared" si="36"/>
        <v>17223.768151288255</v>
      </c>
      <c r="V176" s="164">
        <f t="shared" si="37"/>
        <v>13958.634800000002</v>
      </c>
      <c r="W176" s="47">
        <f t="shared" si="38"/>
        <v>0.81042862847384312</v>
      </c>
      <c r="X176" s="167"/>
      <c r="Y176" s="48"/>
    </row>
    <row r="177" spans="1:25" ht="16.5" thickTop="1" thickBot="1" x14ac:dyDescent="0.3">
      <c r="A177" s="51"/>
      <c r="B177" s="129">
        <f xml:space="preserve"> B$25*(E$8/2)^2*(ACOS(1-D177/(E$8/2)) - (1-D177/(E$8/2))*SIN(ACOS(1-D177/(E$8/2))))</f>
        <v>15.622663556092695</v>
      </c>
      <c r="D177" s="45">
        <v>1.5</v>
      </c>
      <c r="E177" s="129">
        <f xml:space="preserve"> E$10*(E$8/2)^2*(ACOS(1-D177/(E$8/2)) - (1-D177/(E$8/2))*SIN(ACOS(1-D177/(E$8/2))))</f>
        <v>17.705685363571721</v>
      </c>
      <c r="F177" s="136">
        <f>(PI()*E$12*D177^2*(1-(D177/(1.5*E$8))))</f>
        <v>2.0255900175151993</v>
      </c>
      <c r="G177" s="57">
        <f t="shared" si="28"/>
        <v>19.73127538108692</v>
      </c>
      <c r="H177" s="117">
        <f t="shared" si="29"/>
        <v>19731.275381086922</v>
      </c>
      <c r="I177" s="115">
        <f t="shared" si="30"/>
        <v>17363.522335356491</v>
      </c>
      <c r="J177" s="118">
        <f t="shared" si="31"/>
        <v>19.855574999999998</v>
      </c>
      <c r="K177" s="102">
        <f t="shared" si="32"/>
        <v>19855.574999999997</v>
      </c>
      <c r="L177" s="103">
        <f t="shared" si="33"/>
        <v>17472.905999999999</v>
      </c>
      <c r="N177" s="167"/>
      <c r="O177" s="45">
        <v>1.5</v>
      </c>
      <c r="P177" s="153">
        <f t="shared" si="39"/>
        <v>15.982500000000002</v>
      </c>
      <c r="Q177" s="148">
        <f t="shared" si="34"/>
        <v>15982.500000000002</v>
      </c>
      <c r="R177" s="148">
        <f t="shared" si="35"/>
        <v>14064.600000000002</v>
      </c>
      <c r="S177" s="173"/>
      <c r="T177" s="45">
        <f t="shared" si="40"/>
        <v>1.5000000000000011</v>
      </c>
      <c r="U177" s="46">
        <f t="shared" si="36"/>
        <v>17363.522335356491</v>
      </c>
      <c r="V177" s="164">
        <f t="shared" si="37"/>
        <v>14064.600000000002</v>
      </c>
      <c r="W177" s="47">
        <f t="shared" si="38"/>
        <v>0.81000846074652411</v>
      </c>
      <c r="X177" s="167"/>
      <c r="Y177" s="48"/>
    </row>
    <row r="178" spans="1:25" ht="16.5" thickTop="1" thickBot="1" x14ac:dyDescent="0.3">
      <c r="A178" s="51"/>
      <c r="B178" s="129">
        <f xml:space="preserve"> B$25*(E$8/2)^2*(ACOS(1-D178/(E$8/2)) - (1-D178/(E$8/2))*SIN(ACOS(1-D178/(E$8/2))))</f>
        <v>15.746727019560675</v>
      </c>
      <c r="D178" s="45">
        <v>1.51</v>
      </c>
      <c r="E178" s="129">
        <f xml:space="preserve"> E$10*(E$8/2)^2*(ACOS(1-D178/(E$8/2)) - (1-D178/(E$8/2))*SIN(ACOS(1-D178/(E$8/2))))</f>
        <v>17.846290622168766</v>
      </c>
      <c r="F178" s="136">
        <f>(PI()*E$12*D178^2*(1-(D178/(1.5*E$8))))</f>
        <v>2.0434912802143956</v>
      </c>
      <c r="G178" s="57">
        <f t="shared" si="28"/>
        <v>19.889781902383163</v>
      </c>
      <c r="H178" s="117">
        <f t="shared" si="29"/>
        <v>19889.781902383162</v>
      </c>
      <c r="I178" s="115">
        <f t="shared" si="30"/>
        <v>17503.008074097183</v>
      </c>
      <c r="J178" s="118">
        <f t="shared" si="31"/>
        <v>20.016093960399999</v>
      </c>
      <c r="K178" s="102">
        <f t="shared" si="32"/>
        <v>20016.093960399998</v>
      </c>
      <c r="L178" s="103">
        <f t="shared" si="33"/>
        <v>17614.162685151998</v>
      </c>
      <c r="N178" s="167"/>
      <c r="O178" s="45">
        <v>1.51</v>
      </c>
      <c r="P178" s="153">
        <f t="shared" si="39"/>
        <v>16.102481000000001</v>
      </c>
      <c r="Q178" s="148">
        <f t="shared" si="34"/>
        <v>16102.481000000002</v>
      </c>
      <c r="R178" s="148">
        <f t="shared" si="35"/>
        <v>14170.183280000001</v>
      </c>
      <c r="S178" s="173"/>
      <c r="T178" s="45">
        <f t="shared" si="40"/>
        <v>1.5100000000000011</v>
      </c>
      <c r="U178" s="46">
        <f t="shared" si="36"/>
        <v>17503.008074097183</v>
      </c>
      <c r="V178" s="164">
        <f t="shared" si="37"/>
        <v>14170.183280000001</v>
      </c>
      <c r="W178" s="47">
        <f t="shared" si="38"/>
        <v>0.80958559923025741</v>
      </c>
      <c r="X178" s="167"/>
      <c r="Y178" s="48"/>
    </row>
    <row r="179" spans="1:25" ht="16.5" thickTop="1" thickBot="1" x14ac:dyDescent="0.3">
      <c r="A179" s="51"/>
      <c r="B179" s="129">
        <f xml:space="preserve"> B$25*(E$8/2)^2*(ACOS(1-D179/(E$8/2)) - (1-D179/(E$8/2))*SIN(ACOS(1-D179/(E$8/2))))</f>
        <v>15.87056721239143</v>
      </c>
      <c r="D179" s="45">
        <v>1.52</v>
      </c>
      <c r="E179" s="129">
        <f xml:space="preserve"> E$10*(E$8/2)^2*(ACOS(1-D179/(E$8/2)) - (1-D179/(E$8/2))*SIN(ACOS(1-D179/(E$8/2))))</f>
        <v>17.986642840710289</v>
      </c>
      <c r="F179" s="136">
        <f>(PI()*E$12*D179^2*(1-(D179/(1.5*E$8))))</f>
        <v>2.0613281693240264</v>
      </c>
      <c r="G179" s="57">
        <f t="shared" si="28"/>
        <v>20.047971010034317</v>
      </c>
      <c r="H179" s="117">
        <f t="shared" si="29"/>
        <v>20047.971010034318</v>
      </c>
      <c r="I179" s="115">
        <f t="shared" si="30"/>
        <v>17642.214488830199</v>
      </c>
      <c r="J179" s="118">
        <f t="shared" si="31"/>
        <v>20.176239283199997</v>
      </c>
      <c r="K179" s="102">
        <f t="shared" si="32"/>
        <v>20176.239283199997</v>
      </c>
      <c r="L179" s="103">
        <f t="shared" si="33"/>
        <v>17755.090569215998</v>
      </c>
      <c r="N179" s="167"/>
      <c r="O179" s="45">
        <v>1.52</v>
      </c>
      <c r="P179" s="153">
        <f t="shared" si="39"/>
        <v>16.222016</v>
      </c>
      <c r="Q179" s="148">
        <f t="shared" si="34"/>
        <v>16222.016</v>
      </c>
      <c r="R179" s="148">
        <f t="shared" si="35"/>
        <v>14275.37408</v>
      </c>
      <c r="S179" s="173"/>
      <c r="T179" s="45">
        <f t="shared" si="40"/>
        <v>1.5200000000000011</v>
      </c>
      <c r="U179" s="46">
        <f t="shared" si="36"/>
        <v>17642.214488830199</v>
      </c>
      <c r="V179" s="164">
        <f t="shared" si="37"/>
        <v>14275.37408</v>
      </c>
      <c r="W179" s="47">
        <f t="shared" si="38"/>
        <v>0.80915998890264917</v>
      </c>
      <c r="X179" s="167"/>
      <c r="Y179" s="48"/>
    </row>
    <row r="180" spans="1:25" ht="16.5" thickTop="1" thickBot="1" x14ac:dyDescent="0.3">
      <c r="A180" s="51"/>
      <c r="B180" s="129">
        <f xml:space="preserve"> B$25*(E$8/2)^2*(ACOS(1-D180/(E$8/2)) - (1-D180/(E$8/2))*SIN(ACOS(1-D180/(E$8/2))))</f>
        <v>15.994175314626819</v>
      </c>
      <c r="D180" s="45">
        <v>1.53</v>
      </c>
      <c r="E180" s="129">
        <f xml:space="preserve"> E$10*(E$8/2)^2*(ACOS(1-D180/(E$8/2)) - (1-D180/(E$8/2))*SIN(ACOS(1-D180/(E$8/2))))</f>
        <v>18.126732023243729</v>
      </c>
      <c r="F180" s="136">
        <f>(PI()*E$12*D180^2*(1-(D180/(1.5*E$8))))</f>
        <v>2.0790982647843341</v>
      </c>
      <c r="G180" s="57">
        <f t="shared" si="28"/>
        <v>20.205830288028064</v>
      </c>
      <c r="H180" s="117">
        <f t="shared" si="29"/>
        <v>20205.830288028064</v>
      </c>
      <c r="I180" s="115">
        <f t="shared" si="30"/>
        <v>17781.130653464697</v>
      </c>
      <c r="J180" s="118">
        <f t="shared" si="31"/>
        <v>20.335996630799997</v>
      </c>
      <c r="K180" s="102">
        <f t="shared" si="32"/>
        <v>20335.996630799997</v>
      </c>
      <c r="L180" s="103">
        <f t="shared" si="33"/>
        <v>17895.677035103996</v>
      </c>
      <c r="N180" s="167"/>
      <c r="O180" s="45">
        <v>1.53</v>
      </c>
      <c r="P180" s="153">
        <f t="shared" si="39"/>
        <v>16.341093000000001</v>
      </c>
      <c r="Q180" s="148">
        <f t="shared" si="34"/>
        <v>16341.093000000001</v>
      </c>
      <c r="R180" s="148">
        <f t="shared" si="35"/>
        <v>14380.161840000001</v>
      </c>
      <c r="S180" s="173"/>
      <c r="T180" s="45">
        <f t="shared" si="40"/>
        <v>1.5300000000000011</v>
      </c>
      <c r="U180" s="46">
        <f t="shared" si="36"/>
        <v>17781.130653464697</v>
      </c>
      <c r="V180" s="164">
        <f t="shared" si="37"/>
        <v>14380.161840000001</v>
      </c>
      <c r="W180" s="47">
        <f t="shared" si="38"/>
        <v>0.80873157732508927</v>
      </c>
      <c r="X180" s="167"/>
      <c r="Y180" s="48"/>
    </row>
    <row r="181" spans="1:25" ht="16.5" thickTop="1" thickBot="1" x14ac:dyDescent="0.3">
      <c r="A181" s="51"/>
      <c r="B181" s="129">
        <f xml:space="preserve"> B$25*(E$8/2)^2*(ACOS(1-D181/(E$8/2)) - (1-D181/(E$8/2))*SIN(ACOS(1-D181/(E$8/2))))</f>
        <v>16.117542456528501</v>
      </c>
      <c r="D181" s="45">
        <v>1.54</v>
      </c>
      <c r="E181" s="129">
        <f xml:space="preserve"> E$10*(E$8/2)^2*(ACOS(1-D181/(E$8/2)) - (1-D181/(E$8/2))*SIN(ACOS(1-D181/(E$8/2))))</f>
        <v>18.266548117398969</v>
      </c>
      <c r="F181" s="136">
        <f>(PI()*E$12*D181^2*(1-(D181/(1.5*E$8))))</f>
        <v>2.0967991465355613</v>
      </c>
      <c r="G181" s="57">
        <f t="shared" si="28"/>
        <v>20.363347263934529</v>
      </c>
      <c r="H181" s="117">
        <f t="shared" si="29"/>
        <v>20363.347263934527</v>
      </c>
      <c r="I181" s="115">
        <f t="shared" si="30"/>
        <v>17919.745592262385</v>
      </c>
      <c r="J181" s="118">
        <f t="shared" si="31"/>
        <v>20.495351665599998</v>
      </c>
      <c r="K181" s="102">
        <f t="shared" si="32"/>
        <v>20495.351665599999</v>
      </c>
      <c r="L181" s="103">
        <f t="shared" si="33"/>
        <v>18035.909465728</v>
      </c>
      <c r="N181" s="167"/>
      <c r="O181" s="45">
        <v>1.54</v>
      </c>
      <c r="P181" s="153">
        <f t="shared" si="39"/>
        <v>16.459700000000002</v>
      </c>
      <c r="Q181" s="148">
        <f t="shared" si="34"/>
        <v>16459.7</v>
      </c>
      <c r="R181" s="148">
        <f t="shared" si="35"/>
        <v>14484.536</v>
      </c>
      <c r="S181" s="173"/>
      <c r="T181" s="45">
        <f t="shared" si="40"/>
        <v>1.5400000000000011</v>
      </c>
      <c r="U181" s="46">
        <f t="shared" si="36"/>
        <v>17919.745592262385</v>
      </c>
      <c r="V181" s="164">
        <f t="shared" si="37"/>
        <v>14484.536</v>
      </c>
      <c r="W181" s="47">
        <f t="shared" si="38"/>
        <v>0.80830031461240814</v>
      </c>
      <c r="X181" s="167"/>
      <c r="Y181" s="48"/>
    </row>
    <row r="182" spans="1:25" ht="16.5" thickTop="1" thickBot="1" x14ac:dyDescent="0.3">
      <c r="A182" s="51"/>
      <c r="B182" s="129">
        <f xml:space="preserve"> B$25*(E$8/2)^2*(ACOS(1-D182/(E$8/2)) - (1-D182/(E$8/2))*SIN(ACOS(1-D182/(E$8/2))))</f>
        <v>16.240659716278309</v>
      </c>
      <c r="D182" s="45">
        <v>1.55</v>
      </c>
      <c r="E182" s="129">
        <f xml:space="preserve"> E$10*(E$8/2)^2*(ACOS(1-D182/(E$8/2)) - (1-D182/(E$8/2))*SIN(ACOS(1-D182/(E$8/2))))</f>
        <v>18.406081011782081</v>
      </c>
      <c r="F182" s="136">
        <f>(PI()*E$12*D182^2*(1-(D182/(1.5*E$8))))</f>
        <v>2.1144283945179492</v>
      </c>
      <c r="G182" s="57">
        <f t="shared" si="28"/>
        <v>20.520509406300029</v>
      </c>
      <c r="H182" s="117">
        <f t="shared" si="29"/>
        <v>20520.509406300029</v>
      </c>
      <c r="I182" s="115">
        <f t="shared" si="30"/>
        <v>18058.048277544025</v>
      </c>
      <c r="J182" s="118">
        <f t="shared" si="31"/>
        <v>20.65429005</v>
      </c>
      <c r="K182" s="102">
        <f t="shared" si="32"/>
        <v>20654.29005</v>
      </c>
      <c r="L182" s="103">
        <f t="shared" si="33"/>
        <v>18175.775244</v>
      </c>
      <c r="N182" s="167"/>
      <c r="O182" s="45">
        <v>1.55</v>
      </c>
      <c r="P182" s="153">
        <f t="shared" si="39"/>
        <v>16.577825000000001</v>
      </c>
      <c r="Q182" s="148">
        <f t="shared" si="34"/>
        <v>16577.825000000001</v>
      </c>
      <c r="R182" s="148">
        <f t="shared" si="35"/>
        <v>14588.486000000001</v>
      </c>
      <c r="S182" s="173"/>
      <c r="T182" s="45">
        <f t="shared" si="40"/>
        <v>1.5500000000000012</v>
      </c>
      <c r="U182" s="46">
        <f t="shared" si="36"/>
        <v>18058.048277544025</v>
      </c>
      <c r="V182" s="164">
        <f t="shared" si="37"/>
        <v>14588.486000000001</v>
      </c>
      <c r="W182" s="47">
        <f t="shared" si="38"/>
        <v>0.80786615340603685</v>
      </c>
      <c r="X182" s="167"/>
      <c r="Y182" s="48"/>
    </row>
    <row r="183" spans="1:25" ht="16.5" thickTop="1" thickBot="1" x14ac:dyDescent="0.3">
      <c r="A183" s="51"/>
      <c r="B183" s="129">
        <f xml:space="preserve"> B$25*(E$8/2)^2*(ACOS(1-D183/(E$8/2)) - (1-D183/(E$8/2))*SIN(ACOS(1-D183/(E$8/2))))</f>
        <v>16.363518117618316</v>
      </c>
      <c r="D183" s="45">
        <v>1.56</v>
      </c>
      <c r="E183" s="129">
        <f xml:space="preserve"> E$10*(E$8/2)^2*(ACOS(1-D183/(E$8/2)) - (1-D183/(E$8/2))*SIN(ACOS(1-D183/(E$8/2))))</f>
        <v>18.54532053330076</v>
      </c>
      <c r="F183" s="136">
        <f>(PI()*E$12*D183^2*(1-(D183/(1.5*E$8))))</f>
        <v>2.1319835886717393</v>
      </c>
      <c r="G183" s="57">
        <f t="shared" si="28"/>
        <v>20.677304121972501</v>
      </c>
      <c r="H183" s="117">
        <f t="shared" si="29"/>
        <v>20677.304121972502</v>
      </c>
      <c r="I183" s="115">
        <f t="shared" si="30"/>
        <v>18196.027627335803</v>
      </c>
      <c r="J183" s="118">
        <f t="shared" si="31"/>
        <v>20.812797446399998</v>
      </c>
      <c r="K183" s="102">
        <f t="shared" si="32"/>
        <v>20812.797446399996</v>
      </c>
      <c r="L183" s="103">
        <f t="shared" si="33"/>
        <v>18315.261752831997</v>
      </c>
      <c r="N183" s="167"/>
      <c r="O183" s="45">
        <v>1.56</v>
      </c>
      <c r="P183" s="153">
        <f t="shared" si="39"/>
        <v>16.695456000000004</v>
      </c>
      <c r="Q183" s="148">
        <f t="shared" si="34"/>
        <v>16695.456000000002</v>
      </c>
      <c r="R183" s="148">
        <f t="shared" si="35"/>
        <v>14692.001280000002</v>
      </c>
      <c r="S183" s="173"/>
      <c r="T183" s="45">
        <f t="shared" si="40"/>
        <v>1.5600000000000012</v>
      </c>
      <c r="U183" s="46">
        <f t="shared" si="36"/>
        <v>18196.027627335803</v>
      </c>
      <c r="V183" s="164">
        <f t="shared" si="37"/>
        <v>14692.001280000002</v>
      </c>
      <c r="W183" s="47">
        <f t="shared" si="38"/>
        <v>0.80742904885065581</v>
      </c>
      <c r="X183" s="167"/>
      <c r="Y183" s="48"/>
    </row>
    <row r="184" spans="1:25" ht="16.5" thickTop="1" thickBot="1" x14ac:dyDescent="0.3">
      <c r="A184" s="51"/>
      <c r="B184" s="129">
        <f xml:space="preserve"> B$25*(E$8/2)^2*(ACOS(1-D184/(E$8/2)) - (1-D184/(E$8/2))*SIN(ACOS(1-D184/(E$8/2))))</f>
        <v>16.486108627427171</v>
      </c>
      <c r="D184" s="45">
        <v>1.57</v>
      </c>
      <c r="E184" s="129">
        <f xml:space="preserve"> E$10*(E$8/2)^2*(ACOS(1-D184/(E$8/2)) - (1-D184/(E$8/2))*SIN(ACOS(1-D184/(E$8/2))))</f>
        <v>18.684256444417461</v>
      </c>
      <c r="F184" s="136">
        <f>(PI()*E$12*D184^2*(1-(D184/(1.5*E$8))))</f>
        <v>2.1494623089371743</v>
      </c>
      <c r="G184" s="57">
        <f t="shared" si="28"/>
        <v>20.833718753354635</v>
      </c>
      <c r="H184" s="117">
        <f t="shared" si="29"/>
        <v>20833.718753354635</v>
      </c>
      <c r="I184" s="115">
        <f t="shared" si="30"/>
        <v>18333.672502952079</v>
      </c>
      <c r="J184" s="118">
        <f t="shared" si="31"/>
        <v>20.970859517199997</v>
      </c>
      <c r="K184" s="102">
        <f t="shared" si="32"/>
        <v>20970.859517199999</v>
      </c>
      <c r="L184" s="103">
        <f t="shared" si="33"/>
        <v>18454.356375135998</v>
      </c>
      <c r="N184" s="167"/>
      <c r="O184" s="45">
        <v>1.57</v>
      </c>
      <c r="P184" s="153">
        <f t="shared" si="39"/>
        <v>16.812581000000002</v>
      </c>
      <c r="Q184" s="148">
        <f t="shared" si="34"/>
        <v>16812.581000000002</v>
      </c>
      <c r="R184" s="148">
        <f t="shared" si="35"/>
        <v>14795.071280000002</v>
      </c>
      <c r="S184" s="173"/>
      <c r="T184" s="45">
        <f t="shared" si="40"/>
        <v>1.5700000000000012</v>
      </c>
      <c r="U184" s="46">
        <f t="shared" si="36"/>
        <v>18333.672502952079</v>
      </c>
      <c r="V184" s="164">
        <f t="shared" si="37"/>
        <v>14795.071280000002</v>
      </c>
      <c r="W184" s="47">
        <f t="shared" si="38"/>
        <v>0.80698895857432318</v>
      </c>
      <c r="X184" s="167"/>
      <c r="Y184" s="48"/>
    </row>
    <row r="185" spans="1:25" ht="16.5" thickTop="1" thickBot="1" x14ac:dyDescent="0.3">
      <c r="A185" s="51"/>
      <c r="B185" s="129">
        <f xml:space="preserve"> B$25*(E$8/2)^2*(ACOS(1-D185/(E$8/2)) - (1-D185/(E$8/2))*SIN(ACOS(1-D185/(E$8/2))))</f>
        <v>16.608422153228833</v>
      </c>
      <c r="D185" s="45">
        <v>1.58</v>
      </c>
      <c r="E185" s="129">
        <f xml:space="preserve"> E$10*(E$8/2)^2*(ACOS(1-D185/(E$8/2)) - (1-D185/(E$8/2))*SIN(ACOS(1-D185/(E$8/2))))</f>
        <v>18.822878440326015</v>
      </c>
      <c r="F185" s="136">
        <f>(PI()*E$12*D185^2*(1-(D185/(1.5*E$8))))</f>
        <v>2.1668621352544961</v>
      </c>
      <c r="G185" s="57">
        <f t="shared" si="28"/>
        <v>20.989740575580512</v>
      </c>
      <c r="H185" s="117">
        <f t="shared" si="29"/>
        <v>20989.740575580512</v>
      </c>
      <c r="I185" s="115">
        <f t="shared" si="30"/>
        <v>18470.971706510853</v>
      </c>
      <c r="J185" s="118">
        <f t="shared" si="31"/>
        <v>21.1284619248</v>
      </c>
      <c r="K185" s="102">
        <f t="shared" si="32"/>
        <v>21128.461924799998</v>
      </c>
      <c r="L185" s="103">
        <f t="shared" si="33"/>
        <v>18593.046493824</v>
      </c>
      <c r="N185" s="167"/>
      <c r="O185" s="45">
        <v>1.58</v>
      </c>
      <c r="P185" s="153">
        <f t="shared" si="39"/>
        <v>16.929188</v>
      </c>
      <c r="Q185" s="148">
        <f t="shared" si="34"/>
        <v>16929.187999999998</v>
      </c>
      <c r="R185" s="148">
        <f t="shared" si="35"/>
        <v>14897.685439999999</v>
      </c>
      <c r="S185" s="173"/>
      <c r="T185" s="45">
        <f t="shared" si="40"/>
        <v>1.5800000000000012</v>
      </c>
      <c r="U185" s="46">
        <f t="shared" si="36"/>
        <v>18470.971706510853</v>
      </c>
      <c r="V185" s="164">
        <f t="shared" si="37"/>
        <v>14897.685439999999</v>
      </c>
      <c r="W185" s="47">
        <f t="shared" si="38"/>
        <v>0.80654584267208307</v>
      </c>
      <c r="X185" s="167"/>
      <c r="Y185" s="48"/>
    </row>
    <row r="186" spans="1:25" ht="16.5" thickTop="1" thickBot="1" x14ac:dyDescent="0.3">
      <c r="A186" s="51"/>
      <c r="B186" s="129">
        <f xml:space="preserve"> B$25*(E$8/2)^2*(ACOS(1-D186/(E$8/2)) - (1-D186/(E$8/2))*SIN(ACOS(1-D186/(E$8/2))))</f>
        <v>16.730449540629944</v>
      </c>
      <c r="D186" s="45">
        <v>1.59</v>
      </c>
      <c r="E186" s="129">
        <f xml:space="preserve"> E$10*(E$8/2)^2*(ACOS(1-D186/(E$8/2)) - (1-D186/(E$8/2))*SIN(ACOS(1-D186/(E$8/2))))</f>
        <v>18.961176146047269</v>
      </c>
      <c r="F186" s="136">
        <f>(PI()*E$12*D186^2*(1-(D186/(1.5*E$8))))</f>
        <v>2.1841806475639451</v>
      </c>
      <c r="G186" s="57">
        <f t="shared" si="28"/>
        <v>21.145356793611214</v>
      </c>
      <c r="H186" s="117">
        <f t="shared" si="29"/>
        <v>21145.356793611212</v>
      </c>
      <c r="I186" s="115">
        <f t="shared" si="30"/>
        <v>18607.913978377866</v>
      </c>
      <c r="J186" s="118">
        <f t="shared" si="31"/>
        <v>21.285590331600002</v>
      </c>
      <c r="K186" s="102">
        <f t="shared" si="32"/>
        <v>21285.5903316</v>
      </c>
      <c r="L186" s="103">
        <f t="shared" si="33"/>
        <v>18731.319491808001</v>
      </c>
      <c r="N186" s="167"/>
      <c r="O186" s="45">
        <v>1.59</v>
      </c>
      <c r="P186" s="153">
        <f t="shared" si="39"/>
        <v>17.045265000000001</v>
      </c>
      <c r="Q186" s="148">
        <f t="shared" si="34"/>
        <v>17045.264999999999</v>
      </c>
      <c r="R186" s="148">
        <f t="shared" si="35"/>
        <v>14999.833199999999</v>
      </c>
      <c r="S186" s="173"/>
      <c r="T186" s="45">
        <f t="shared" si="40"/>
        <v>1.5900000000000012</v>
      </c>
      <c r="U186" s="46">
        <f t="shared" si="36"/>
        <v>18607.913978377866</v>
      </c>
      <c r="V186" s="164">
        <f t="shared" si="37"/>
        <v>14999.833199999999</v>
      </c>
      <c r="W186" s="47">
        <f t="shared" si="38"/>
        <v>0.80609966369307129</v>
      </c>
      <c r="X186" s="167"/>
      <c r="Y186" s="48"/>
    </row>
    <row r="187" spans="1:25" ht="16.5" thickTop="1" thickBot="1" x14ac:dyDescent="0.3">
      <c r="A187" s="51"/>
      <c r="B187" s="129">
        <f xml:space="preserve"> B$25*(E$8/2)^2*(ACOS(1-D187/(E$8/2)) - (1-D187/(E$8/2))*SIN(ACOS(1-D187/(E$8/2))))</f>
        <v>16.852181570681555</v>
      </c>
      <c r="D187" s="45">
        <v>1.6</v>
      </c>
      <c r="E187" s="129">
        <f xml:space="preserve"> E$10*(E$8/2)^2*(ACOS(1-D187/(E$8/2)) - (1-D187/(E$8/2))*SIN(ACOS(1-D187/(E$8/2))))</f>
        <v>19.099139113439097</v>
      </c>
      <c r="F187" s="136">
        <f>(PI()*E$12*D187^2*(1-(D187/(1.5*E$8))))</f>
        <v>2.2014154258057661</v>
      </c>
      <c r="G187" s="57">
        <f t="shared" si="28"/>
        <v>21.300554539244864</v>
      </c>
      <c r="H187" s="117">
        <f t="shared" si="29"/>
        <v>21300.554539244862</v>
      </c>
      <c r="I187" s="115">
        <f t="shared" si="30"/>
        <v>18744.487994535481</v>
      </c>
      <c r="J187" s="118">
        <f t="shared" si="31"/>
        <v>21.442230399999996</v>
      </c>
      <c r="K187" s="102">
        <f t="shared" si="32"/>
        <v>21442.230399999997</v>
      </c>
      <c r="L187" s="103">
        <f t="shared" si="33"/>
        <v>18869.162751999997</v>
      </c>
      <c r="N187" s="167"/>
      <c r="O187" s="45">
        <v>1.6</v>
      </c>
      <c r="P187" s="153">
        <f t="shared" si="39"/>
        <v>17.160800000000002</v>
      </c>
      <c r="Q187" s="148">
        <f t="shared" si="34"/>
        <v>17160.800000000003</v>
      </c>
      <c r="R187" s="148">
        <f t="shared" si="35"/>
        <v>15101.504000000003</v>
      </c>
      <c r="S187" s="173"/>
      <c r="T187" s="45">
        <f t="shared" si="40"/>
        <v>1.6000000000000012</v>
      </c>
      <c r="U187" s="46">
        <f t="shared" si="36"/>
        <v>18744.487994535481</v>
      </c>
      <c r="V187" s="164">
        <f t="shared" si="37"/>
        <v>15101.504000000003</v>
      </c>
      <c r="W187" s="47">
        <f t="shared" si="38"/>
        <v>0.80565038663112565</v>
      </c>
      <c r="X187" s="167"/>
      <c r="Y187" s="48"/>
    </row>
    <row r="188" spans="1:25" ht="16.5" thickTop="1" thickBot="1" x14ac:dyDescent="0.3">
      <c r="A188" s="51"/>
      <c r="B188" s="129">
        <f xml:space="preserve"> B$25*(E$8/2)^2*(ACOS(1-D188/(E$8/2)) - (1-D188/(E$8/2))*SIN(ACOS(1-D188/(E$8/2))))</f>
        <v>16.973608957160994</v>
      </c>
      <c r="D188" s="45">
        <v>1.61</v>
      </c>
      <c r="E188" s="129">
        <f xml:space="preserve"> E$10*(E$8/2)^2*(ACOS(1-D188/(E$8/2)) - (1-D188/(E$8/2))*SIN(ACOS(1-D188/(E$8/2))))</f>
        <v>19.236756818115797</v>
      </c>
      <c r="F188" s="136">
        <f>(PI()*E$12*D188^2*(1-(D188/(1.5*E$8))))</f>
        <v>2.2185640499201984</v>
      </c>
      <c r="G188" s="57">
        <f t="shared" si="28"/>
        <v>21.455320868035997</v>
      </c>
      <c r="H188" s="117">
        <f t="shared" si="29"/>
        <v>21455.320868035997</v>
      </c>
      <c r="I188" s="115">
        <f t="shared" si="30"/>
        <v>18880.682363871678</v>
      </c>
      <c r="J188" s="118">
        <f t="shared" si="31"/>
        <v>21.598367792399998</v>
      </c>
      <c r="K188" s="102">
        <f t="shared" si="32"/>
        <v>21598.367792399997</v>
      </c>
      <c r="L188" s="103">
        <f t="shared" si="33"/>
        <v>19006.563657311995</v>
      </c>
      <c r="N188" s="167"/>
      <c r="O188" s="45">
        <v>1.61</v>
      </c>
      <c r="P188" s="153">
        <f t="shared" si="39"/>
        <v>17.275781000000002</v>
      </c>
      <c r="Q188" s="148">
        <f t="shared" si="34"/>
        <v>17275.781000000003</v>
      </c>
      <c r="R188" s="148">
        <f t="shared" si="35"/>
        <v>15202.687280000002</v>
      </c>
      <c r="S188" s="173"/>
      <c r="T188" s="45">
        <f t="shared" si="40"/>
        <v>1.6100000000000012</v>
      </c>
      <c r="U188" s="46">
        <f t="shared" si="36"/>
        <v>18880.682363871678</v>
      </c>
      <c r="V188" s="164">
        <f t="shared" si="37"/>
        <v>15202.687280000002</v>
      </c>
      <c r="W188" s="47">
        <f t="shared" si="38"/>
        <v>0.80519797891894274</v>
      </c>
      <c r="X188" s="167"/>
      <c r="Y188" s="48"/>
    </row>
    <row r="189" spans="1:25" ht="16.5" thickTop="1" thickBot="1" x14ac:dyDescent="0.3">
      <c r="A189" s="51"/>
      <c r="B189" s="129">
        <f xml:space="preserve"> B$25*(E$8/2)^2*(ACOS(1-D189/(E$8/2)) - (1-D189/(E$8/2))*SIN(ACOS(1-D189/(E$8/2))))</f>
        <v>17.094722343769124</v>
      </c>
      <c r="D189" s="45">
        <v>1.62</v>
      </c>
      <c r="E189" s="129">
        <f xml:space="preserve"> E$10*(E$8/2)^2*(ACOS(1-D189/(E$8/2)) - (1-D189/(E$8/2))*SIN(ACOS(1-D189/(E$8/2))))</f>
        <v>19.374018656271673</v>
      </c>
      <c r="F189" s="136">
        <f>(PI()*E$12*D189^2*(1-(D189/(1.5*E$8))))</f>
        <v>2.235624099847485</v>
      </c>
      <c r="G189" s="57">
        <f t="shared" si="28"/>
        <v>21.609642756119158</v>
      </c>
      <c r="H189" s="117">
        <f t="shared" si="29"/>
        <v>21609.642756119156</v>
      </c>
      <c r="I189" s="115">
        <f t="shared" si="30"/>
        <v>19016.485625384856</v>
      </c>
      <c r="J189" s="118">
        <f t="shared" si="31"/>
        <v>21.753988171199996</v>
      </c>
      <c r="K189" s="102">
        <f t="shared" si="32"/>
        <v>21753.988171199995</v>
      </c>
      <c r="L189" s="103">
        <f t="shared" si="33"/>
        <v>19143.509590655995</v>
      </c>
      <c r="N189" s="167"/>
      <c r="O189" s="45">
        <v>1.62</v>
      </c>
      <c r="P189" s="153">
        <f t="shared" si="39"/>
        <v>17.390196000000003</v>
      </c>
      <c r="Q189" s="148">
        <f t="shared" si="34"/>
        <v>17390.196000000004</v>
      </c>
      <c r="R189" s="148">
        <f t="shared" si="35"/>
        <v>15303.372480000004</v>
      </c>
      <c r="S189" s="173"/>
      <c r="T189" s="45">
        <f t="shared" si="40"/>
        <v>1.6200000000000012</v>
      </c>
      <c r="U189" s="46">
        <f t="shared" si="36"/>
        <v>19016.485625384856</v>
      </c>
      <c r="V189" s="164">
        <f t="shared" si="37"/>
        <v>15303.372480000004</v>
      </c>
      <c r="W189" s="47">
        <f t="shared" si="38"/>
        <v>0.80474241042581152</v>
      </c>
      <c r="X189" s="167"/>
      <c r="Y189" s="48"/>
    </row>
    <row r="190" spans="1:25" ht="16.5" thickTop="1" thickBot="1" x14ac:dyDescent="0.3">
      <c r="A190" s="51"/>
      <c r="B190" s="129">
        <f xml:space="preserve"> B$25*(E$8/2)^2*(ACOS(1-D190/(E$8/2)) - (1-D190/(E$8/2))*SIN(ACOS(1-D190/(E$8/2))))</f>
        <v>17.215512301238192</v>
      </c>
      <c r="D190" s="45">
        <v>1.63</v>
      </c>
      <c r="E190" s="129">
        <f xml:space="preserve"> E$10*(E$8/2)^2*(ACOS(1-D190/(E$8/2)) - (1-D190/(E$8/2))*SIN(ACOS(1-D190/(E$8/2))))</f>
        <v>19.510913941403285</v>
      </c>
      <c r="F190" s="136">
        <f>(PI()*E$12*D190^2*(1-(D190/(1.5*E$8))))</f>
        <v>2.2525931555278675</v>
      </c>
      <c r="G190" s="57">
        <f t="shared" si="28"/>
        <v>21.763507096931153</v>
      </c>
      <c r="H190" s="117">
        <f t="shared" si="29"/>
        <v>21763.507096931153</v>
      </c>
      <c r="I190" s="115">
        <f t="shared" si="30"/>
        <v>19151.886245299414</v>
      </c>
      <c r="J190" s="118">
        <f t="shared" si="31"/>
        <v>21.909077198799999</v>
      </c>
      <c r="K190" s="102">
        <f t="shared" si="32"/>
        <v>21909.077198799998</v>
      </c>
      <c r="L190" s="103">
        <f t="shared" si="33"/>
        <v>19279.987934943998</v>
      </c>
      <c r="N190" s="167"/>
      <c r="O190" s="45">
        <v>1.63</v>
      </c>
      <c r="P190" s="153">
        <f t="shared" si="39"/>
        <v>17.504033</v>
      </c>
      <c r="Q190" s="148">
        <f t="shared" si="34"/>
        <v>17504.032999999999</v>
      </c>
      <c r="R190" s="148">
        <f t="shared" si="35"/>
        <v>15403.54904</v>
      </c>
      <c r="S190" s="173"/>
      <c r="T190" s="45">
        <f t="shared" si="40"/>
        <v>1.6300000000000012</v>
      </c>
      <c r="U190" s="46">
        <f t="shared" si="36"/>
        <v>19151.886245299414</v>
      </c>
      <c r="V190" s="164">
        <f t="shared" si="37"/>
        <v>15403.54904</v>
      </c>
      <c r="W190" s="47">
        <f t="shared" si="38"/>
        <v>0.80428365345896957</v>
      </c>
      <c r="X190" s="167"/>
      <c r="Y190" s="48"/>
    </row>
    <row r="191" spans="1:25" ht="16.5" thickTop="1" thickBot="1" x14ac:dyDescent="0.3">
      <c r="A191" s="51"/>
      <c r="B191" s="129">
        <f xml:space="preserve"> B$25*(E$8/2)^2*(ACOS(1-D191/(E$8/2)) - (1-D191/(E$8/2))*SIN(ACOS(1-D191/(E$8/2))))</f>
        <v>17.335969324345076</v>
      </c>
      <c r="D191" s="45">
        <v>1.64</v>
      </c>
      <c r="E191" s="129">
        <f xml:space="preserve"> E$10*(E$8/2)^2*(ACOS(1-D191/(E$8/2)) - (1-D191/(E$8/2))*SIN(ACOS(1-D191/(E$8/2))))</f>
        <v>19.647431900924417</v>
      </c>
      <c r="F191" s="136">
        <f>(PI()*E$12*D191^2*(1-(D191/(1.5*E$8))))</f>
        <v>2.2694687969015881</v>
      </c>
      <c r="G191" s="57">
        <f t="shared" si="28"/>
        <v>21.916900697826005</v>
      </c>
      <c r="H191" s="117">
        <f t="shared" si="29"/>
        <v>21916.900697826004</v>
      </c>
      <c r="I191" s="115">
        <f t="shared" si="30"/>
        <v>19286.872614086882</v>
      </c>
      <c r="J191" s="118">
        <f t="shared" si="31"/>
        <v>22.063620537599999</v>
      </c>
      <c r="K191" s="102">
        <f t="shared" si="32"/>
        <v>22063.6205376</v>
      </c>
      <c r="L191" s="103">
        <f t="shared" si="33"/>
        <v>19415.986073087999</v>
      </c>
      <c r="N191" s="167"/>
      <c r="O191" s="45">
        <v>1.64</v>
      </c>
      <c r="P191" s="153">
        <f t="shared" si="39"/>
        <v>17.617280000000001</v>
      </c>
      <c r="Q191" s="148">
        <f t="shared" si="34"/>
        <v>17617.280000000002</v>
      </c>
      <c r="R191" s="148">
        <f t="shared" si="35"/>
        <v>15503.206400000003</v>
      </c>
      <c r="S191" s="173"/>
      <c r="T191" s="45">
        <f t="shared" si="40"/>
        <v>1.6400000000000012</v>
      </c>
      <c r="U191" s="46">
        <f t="shared" si="36"/>
        <v>19286.872614086882</v>
      </c>
      <c r="V191" s="164">
        <f t="shared" si="37"/>
        <v>15503.206400000003</v>
      </c>
      <c r="W191" s="47">
        <f t="shared" si="38"/>
        <v>0.80382168276865484</v>
      </c>
      <c r="X191" s="167"/>
      <c r="Y191" s="48"/>
    </row>
    <row r="192" spans="1:25" ht="16.5" thickTop="1" thickBot="1" x14ac:dyDescent="0.3">
      <c r="A192" s="51"/>
      <c r="B192" s="129">
        <f xml:space="preserve"> B$25*(E$8/2)^2*(ACOS(1-D192/(E$8/2)) - (1-D192/(E$8/2))*SIN(ACOS(1-D192/(E$8/2))))</f>
        <v>17.456083828824411</v>
      </c>
      <c r="D192" s="45">
        <v>1.65</v>
      </c>
      <c r="E192" s="129">
        <f xml:space="preserve"> E$10*(E$8/2)^2*(ACOS(1-D192/(E$8/2)) - (1-D192/(E$8/2))*SIN(ACOS(1-D192/(E$8/2))))</f>
        <v>19.783561672667666</v>
      </c>
      <c r="F192" s="136">
        <f>(PI()*E$12*D192^2*(1-(D192/(1.5*E$8))))</f>
        <v>2.2862486039088887</v>
      </c>
      <c r="G192" s="57">
        <f t="shared" si="28"/>
        <v>22.069810276576554</v>
      </c>
      <c r="H192" s="117">
        <f t="shared" si="29"/>
        <v>22069.810276576554</v>
      </c>
      <c r="I192" s="115">
        <f t="shared" si="30"/>
        <v>19421.433043387369</v>
      </c>
      <c r="J192" s="118">
        <f t="shared" si="31"/>
        <v>22.217603849999993</v>
      </c>
      <c r="K192" s="102">
        <f t="shared" si="32"/>
        <v>22217.603849999992</v>
      </c>
      <c r="L192" s="103">
        <f t="shared" si="33"/>
        <v>19551.491387999995</v>
      </c>
      <c r="N192" s="167"/>
      <c r="O192" s="45">
        <v>1.65</v>
      </c>
      <c r="P192" s="153">
        <f t="shared" si="39"/>
        <v>17.729925000000001</v>
      </c>
      <c r="Q192" s="148">
        <f t="shared" si="34"/>
        <v>17729.925000000003</v>
      </c>
      <c r="R192" s="148">
        <f t="shared" si="35"/>
        <v>15602.334000000003</v>
      </c>
      <c r="S192" s="173"/>
      <c r="T192" s="45">
        <f t="shared" si="40"/>
        <v>1.6500000000000012</v>
      </c>
      <c r="U192" s="46">
        <f t="shared" si="36"/>
        <v>19421.433043387369</v>
      </c>
      <c r="V192" s="164">
        <f t="shared" si="37"/>
        <v>15602.334000000003</v>
      </c>
      <c r="W192" s="47">
        <f t="shared" si="38"/>
        <v>0.80335647555690037</v>
      </c>
      <c r="X192" s="167"/>
      <c r="Y192" s="48"/>
    </row>
    <row r="193" spans="1:25" ht="16.5" thickTop="1" thickBot="1" x14ac:dyDescent="0.3">
      <c r="A193" s="51"/>
      <c r="B193" s="129">
        <f xml:space="preserve"> B$25*(E$8/2)^2*(ACOS(1-D193/(E$8/2)) - (1-D193/(E$8/2))*SIN(ACOS(1-D193/(E$8/2))))</f>
        <v>17.575846148175827</v>
      </c>
      <c r="D193" s="45">
        <v>1.66</v>
      </c>
      <c r="E193" s="129">
        <f xml:space="preserve"> E$10*(E$8/2)^2*(ACOS(1-D193/(E$8/2)) - (1-D193/(E$8/2))*SIN(ACOS(1-D193/(E$8/2))))</f>
        <v>19.919292301265941</v>
      </c>
      <c r="F193" s="136">
        <f>(PI()*E$12*D193^2*(1-(D193/(1.5*E$8))))</f>
        <v>2.3029301564900111</v>
      </c>
      <c r="G193" s="57">
        <f t="shared" si="28"/>
        <v>22.222222457755951</v>
      </c>
      <c r="H193" s="117">
        <f t="shared" si="29"/>
        <v>22222.22245775595</v>
      </c>
      <c r="I193" s="115">
        <f t="shared" si="30"/>
        <v>19555.555762825235</v>
      </c>
      <c r="J193" s="118">
        <f t="shared" si="31"/>
        <v>22.371012798399995</v>
      </c>
      <c r="K193" s="102">
        <f t="shared" si="32"/>
        <v>22371.012798399996</v>
      </c>
      <c r="L193" s="103">
        <f t="shared" si="33"/>
        <v>19686.491262591997</v>
      </c>
      <c r="N193" s="167"/>
      <c r="O193" s="45">
        <v>1.66</v>
      </c>
      <c r="P193" s="153">
        <f t="shared" si="39"/>
        <v>17.841956</v>
      </c>
      <c r="Q193" s="148">
        <f t="shared" si="34"/>
        <v>17841.955999999998</v>
      </c>
      <c r="R193" s="148">
        <f t="shared" si="35"/>
        <v>15700.921279999999</v>
      </c>
      <c r="S193" s="173"/>
      <c r="T193" s="45">
        <f t="shared" si="40"/>
        <v>1.6600000000000013</v>
      </c>
      <c r="U193" s="46">
        <f t="shared" si="36"/>
        <v>19555.555762825235</v>
      </c>
      <c r="V193" s="164">
        <f t="shared" si="37"/>
        <v>15700.921279999999</v>
      </c>
      <c r="W193" s="47">
        <f t="shared" si="38"/>
        <v>0.80288801149017563</v>
      </c>
      <c r="X193" s="167"/>
      <c r="Y193" s="48"/>
    </row>
    <row r="194" spans="1:25" ht="16.5" thickTop="1" thickBot="1" x14ac:dyDescent="0.3">
      <c r="A194" s="51"/>
      <c r="B194" s="129">
        <f xml:space="preserve"> B$25*(E$8/2)^2*(ACOS(1-D194/(E$8/2)) - (1-D194/(E$8/2))*SIN(ACOS(1-D194/(E$8/2))))</f>
        <v>17.695246530359064</v>
      </c>
      <c r="D194" s="45">
        <v>1.67</v>
      </c>
      <c r="E194" s="129">
        <f xml:space="preserve"> E$10*(E$8/2)^2*(ACOS(1-D194/(E$8/2)) - (1-D194/(E$8/2))*SIN(ACOS(1-D194/(E$8/2))))</f>
        <v>20.054612734406941</v>
      </c>
      <c r="F194" s="136">
        <f>(PI()*E$12*D194^2*(1-(D194/(1.5*E$8))))</f>
        <v>2.3195110345851973</v>
      </c>
      <c r="G194" s="57">
        <f t="shared" si="28"/>
        <v>22.374123768992138</v>
      </c>
      <c r="H194" s="117">
        <f t="shared" si="29"/>
        <v>22374.12376899214</v>
      </c>
      <c r="I194" s="115">
        <f t="shared" si="30"/>
        <v>19689.228916713084</v>
      </c>
      <c r="J194" s="118">
        <f t="shared" si="31"/>
        <v>22.523833045199996</v>
      </c>
      <c r="K194" s="102">
        <f t="shared" si="32"/>
        <v>22523.833045199997</v>
      </c>
      <c r="L194" s="103">
        <f t="shared" si="33"/>
        <v>19820.973079775998</v>
      </c>
      <c r="N194" s="167"/>
      <c r="O194" s="45">
        <v>1.67</v>
      </c>
      <c r="P194" s="153">
        <f t="shared" si="39"/>
        <v>17.953361000000001</v>
      </c>
      <c r="Q194" s="148">
        <f t="shared" si="34"/>
        <v>17953.361000000001</v>
      </c>
      <c r="R194" s="148">
        <f t="shared" si="35"/>
        <v>15798.957680000001</v>
      </c>
      <c r="S194" s="173"/>
      <c r="T194" s="45">
        <f t="shared" si="40"/>
        <v>1.6700000000000013</v>
      </c>
      <c r="U194" s="46">
        <f t="shared" si="36"/>
        <v>19689.228916713084</v>
      </c>
      <c r="V194" s="164">
        <f t="shared" si="37"/>
        <v>15798.957680000001</v>
      </c>
      <c r="W194" s="47">
        <f t="shared" si="38"/>
        <v>0.80241627271594929</v>
      </c>
      <c r="X194" s="167"/>
      <c r="Y194" s="48"/>
    </row>
    <row r="195" spans="1:25" ht="16.5" thickTop="1" thickBot="1" x14ac:dyDescent="0.3">
      <c r="A195" s="51"/>
      <c r="B195" s="129">
        <f xml:space="preserve"> B$25*(E$8/2)^2*(ACOS(1-D195/(E$8/2)) - (1-D195/(E$8/2))*SIN(ACOS(1-D195/(E$8/2))))</f>
        <v>17.814275134370398</v>
      </c>
      <c r="D195" s="45">
        <v>1.68</v>
      </c>
      <c r="E195" s="129">
        <f xml:space="preserve"> E$10*(E$8/2)^2*(ACOS(1-D195/(E$8/2)) - (1-D195/(E$8/2))*SIN(ACOS(1-D195/(E$8/2))))</f>
        <v>20.189511818953118</v>
      </c>
      <c r="F195" s="136">
        <f>(PI()*E$12*D195^2*(1-(D195/(1.5*E$8))))</f>
        <v>2.3359888181346893</v>
      </c>
      <c r="G195" s="57">
        <f t="shared" si="28"/>
        <v>22.525500637087809</v>
      </c>
      <c r="H195" s="117">
        <f t="shared" si="29"/>
        <v>22525.500637087811</v>
      </c>
      <c r="I195" s="115">
        <f t="shared" si="30"/>
        <v>19822.440560637275</v>
      </c>
      <c r="J195" s="118">
        <f t="shared" si="31"/>
        <v>22.676050252799993</v>
      </c>
      <c r="K195" s="102">
        <f t="shared" si="32"/>
        <v>22676.050252799992</v>
      </c>
      <c r="L195" s="103">
        <f t="shared" si="33"/>
        <v>19954.924222463993</v>
      </c>
      <c r="N195" s="167"/>
      <c r="O195" s="45">
        <v>1.68</v>
      </c>
      <c r="P195" s="153">
        <f t="shared" si="39"/>
        <v>18.064127999999997</v>
      </c>
      <c r="Q195" s="148">
        <f t="shared" si="34"/>
        <v>18064.127999999997</v>
      </c>
      <c r="R195" s="148">
        <f t="shared" si="35"/>
        <v>15896.432639999997</v>
      </c>
      <c r="S195" s="173"/>
      <c r="T195" s="45">
        <f t="shared" si="40"/>
        <v>1.6800000000000013</v>
      </c>
      <c r="U195" s="46">
        <f t="shared" si="36"/>
        <v>19822.440560637275</v>
      </c>
      <c r="V195" s="164">
        <f t="shared" si="37"/>
        <v>15896.432639999997</v>
      </c>
      <c r="W195" s="47">
        <f t="shared" si="38"/>
        <v>0.80194124388328802</v>
      </c>
      <c r="X195" s="167"/>
      <c r="Y195" s="48"/>
    </row>
    <row r="196" spans="1:25" ht="16.5" thickTop="1" thickBot="1" x14ac:dyDescent="0.3">
      <c r="A196" s="51"/>
      <c r="B196" s="129">
        <f xml:space="preserve"> B$25*(E$8/2)^2*(ACOS(1-D196/(E$8/2)) - (1-D196/(E$8/2))*SIN(ACOS(1-D196/(E$8/2))))</f>
        <v>17.932922026693376</v>
      </c>
      <c r="D196" s="45">
        <v>1.69</v>
      </c>
      <c r="E196" s="129">
        <f xml:space="preserve"> E$10*(E$8/2)^2*(ACOS(1-D196/(E$8/2)) - (1-D196/(E$8/2))*SIN(ACOS(1-D196/(E$8/2))))</f>
        <v>20.323978296919162</v>
      </c>
      <c r="F196" s="136">
        <f>(PI()*E$12*D196^2*(1-(D196/(1.5*E$8))))</f>
        <v>2.3523610870787293</v>
      </c>
      <c r="G196" s="57">
        <f t="shared" si="28"/>
        <v>22.676339383997892</v>
      </c>
      <c r="H196" s="117">
        <f t="shared" si="29"/>
        <v>22676.339383997893</v>
      </c>
      <c r="I196" s="115">
        <f t="shared" si="30"/>
        <v>19955.178657918146</v>
      </c>
      <c r="J196" s="118">
        <f t="shared" si="31"/>
        <v>22.827650083599995</v>
      </c>
      <c r="K196" s="102">
        <f t="shared" si="32"/>
        <v>22827.650083599994</v>
      </c>
      <c r="L196" s="103">
        <f t="shared" si="33"/>
        <v>20088.332073567995</v>
      </c>
      <c r="N196" s="167"/>
      <c r="O196" s="45">
        <v>1.69</v>
      </c>
      <c r="P196" s="153">
        <f t="shared" si="39"/>
        <v>18.174244999999999</v>
      </c>
      <c r="Q196" s="148">
        <f t="shared" si="34"/>
        <v>18174.244999999999</v>
      </c>
      <c r="R196" s="148">
        <f t="shared" si="35"/>
        <v>15993.335599999999</v>
      </c>
      <c r="S196" s="173"/>
      <c r="T196" s="45">
        <f t="shared" si="40"/>
        <v>1.6900000000000013</v>
      </c>
      <c r="U196" s="46">
        <f t="shared" si="36"/>
        <v>19955.178657918146</v>
      </c>
      <c r="V196" s="164">
        <f t="shared" si="37"/>
        <v>15993.335599999999</v>
      </c>
      <c r="W196" s="47">
        <f t="shared" si="38"/>
        <v>0.80146291216760912</v>
      </c>
      <c r="X196" s="167"/>
      <c r="Y196" s="48"/>
    </row>
    <row r="197" spans="1:25" ht="16.5" thickTop="1" thickBot="1" x14ac:dyDescent="0.3">
      <c r="A197" s="51"/>
      <c r="B197" s="129">
        <f xml:space="preserve"> B$25*(E$8/2)^2*(ACOS(1-D197/(E$8/2)) - (1-D197/(E$8/2))*SIN(ACOS(1-D197/(E$8/2))))</f>
        <v>18.051177177616399</v>
      </c>
      <c r="D197" s="45">
        <v>1.7</v>
      </c>
      <c r="E197" s="129">
        <f xml:space="preserve"> E$10*(E$8/2)^2*(ACOS(1-D197/(E$8/2)) - (1-D197/(E$8/2))*SIN(ACOS(1-D197/(E$8/2))))</f>
        <v>20.458000801298589</v>
      </c>
      <c r="F197" s="136">
        <f>(PI()*E$12*D197^2*(1-(D197/(1.5*E$8))))</f>
        <v>2.3686254213575575</v>
      </c>
      <c r="G197" s="57">
        <f t="shared" si="28"/>
        <v>22.826626222656145</v>
      </c>
      <c r="H197" s="117">
        <f t="shared" si="29"/>
        <v>22826.626222656145</v>
      </c>
      <c r="I197" s="115">
        <f t="shared" si="30"/>
        <v>20087.431075937409</v>
      </c>
      <c r="J197" s="118">
        <f t="shared" si="31"/>
        <v>22.978618199999996</v>
      </c>
      <c r="K197" s="102">
        <f t="shared" si="32"/>
        <v>22978.618199999997</v>
      </c>
      <c r="L197" s="103">
        <f t="shared" si="33"/>
        <v>20221.184015999999</v>
      </c>
      <c r="N197" s="167"/>
      <c r="O197" s="45">
        <v>1.7</v>
      </c>
      <c r="P197" s="153">
        <f t="shared" si="39"/>
        <v>18.2837</v>
      </c>
      <c r="Q197" s="148">
        <f t="shared" si="34"/>
        <v>18283.7</v>
      </c>
      <c r="R197" s="148">
        <f t="shared" si="35"/>
        <v>16089.656000000001</v>
      </c>
      <c r="S197" s="173"/>
      <c r="T197" s="45">
        <f t="shared" si="40"/>
        <v>1.7000000000000013</v>
      </c>
      <c r="U197" s="46">
        <f t="shared" si="36"/>
        <v>20087.431075937409</v>
      </c>
      <c r="V197" s="164">
        <f t="shared" si="37"/>
        <v>16089.656000000001</v>
      </c>
      <c r="W197" s="47">
        <f t="shared" si="38"/>
        <v>0.80098126729971386</v>
      </c>
      <c r="X197" s="167"/>
      <c r="Y197" s="48"/>
    </row>
    <row r="198" spans="1:25" ht="16.5" thickTop="1" thickBot="1" x14ac:dyDescent="0.3">
      <c r="A198" s="51"/>
      <c r="B198" s="129">
        <f xml:space="preserve"> B$25*(E$8/2)^2*(ACOS(1-D198/(E$8/2)) - (1-D198/(E$8/2))*SIN(ACOS(1-D198/(E$8/2))))</f>
        <v>18.169030457409132</v>
      </c>
      <c r="D198" s="45">
        <v>1.71</v>
      </c>
      <c r="E198" s="129">
        <f xml:space="preserve"> E$10*(E$8/2)^2*(ACOS(1-D198/(E$8/2)) - (1-D198/(E$8/2))*SIN(ACOS(1-D198/(E$8/2))))</f>
        <v>20.591567851730353</v>
      </c>
      <c r="F198" s="136">
        <f>(PI()*E$12*D198^2*(1-(D198/(1.5*E$8))))</f>
        <v>2.3847794009114183</v>
      </c>
      <c r="G198" s="57">
        <f t="shared" si="28"/>
        <v>22.976347252641773</v>
      </c>
      <c r="H198" s="117">
        <f t="shared" si="29"/>
        <v>22976.347252641772</v>
      </c>
      <c r="I198" s="115">
        <f t="shared" si="30"/>
        <v>20219.185582324761</v>
      </c>
      <c r="J198" s="118">
        <f t="shared" si="31"/>
        <v>23.128940264399997</v>
      </c>
      <c r="K198" s="102">
        <f t="shared" si="32"/>
        <v>23128.940264399997</v>
      </c>
      <c r="L198" s="103">
        <f t="shared" si="33"/>
        <v>20353.467432671998</v>
      </c>
      <c r="N198" s="167"/>
      <c r="O198" s="45">
        <v>1.71</v>
      </c>
      <c r="P198" s="153">
        <f t="shared" si="39"/>
        <v>18.392481</v>
      </c>
      <c r="Q198" s="148">
        <f t="shared" si="34"/>
        <v>18392.481</v>
      </c>
      <c r="R198" s="148">
        <f t="shared" si="35"/>
        <v>16185.38328</v>
      </c>
      <c r="S198" s="173"/>
      <c r="T198" s="45">
        <f t="shared" si="40"/>
        <v>1.7100000000000013</v>
      </c>
      <c r="U198" s="46">
        <f t="shared" si="36"/>
        <v>20219.185582324761</v>
      </c>
      <c r="V198" s="164">
        <f t="shared" si="37"/>
        <v>16185.38328</v>
      </c>
      <c r="W198" s="47">
        <f t="shared" si="38"/>
        <v>0.80049630159925744</v>
      </c>
      <c r="X198" s="167"/>
      <c r="Y198" s="48"/>
    </row>
    <row r="199" spans="1:25" ht="16.5" thickTop="1" thickBot="1" x14ac:dyDescent="0.3">
      <c r="A199" s="51"/>
      <c r="B199" s="129">
        <f xml:space="preserve"> B$25*(E$8/2)^2*(ACOS(1-D199/(E$8/2)) - (1-D199/(E$8/2))*SIN(ACOS(1-D199/(E$8/2))))</f>
        <v>18.286471632349333</v>
      </c>
      <c r="D199" s="45">
        <v>1.72</v>
      </c>
      <c r="E199" s="129">
        <f xml:space="preserve"> E$10*(E$8/2)^2*(ACOS(1-D199/(E$8/2)) - (1-D199/(E$8/2))*SIN(ACOS(1-D199/(E$8/2))))</f>
        <v>20.72466784999591</v>
      </c>
      <c r="F199" s="136">
        <f>(PI()*E$12*D199^2*(1-(D199/(1.5*E$8))))</f>
        <v>2.4008206056805523</v>
      </c>
      <c r="G199" s="57">
        <f t="shared" si="28"/>
        <v>23.125488455676461</v>
      </c>
      <c r="H199" s="117">
        <f t="shared" si="29"/>
        <v>23125.488455676459</v>
      </c>
      <c r="I199" s="115">
        <f t="shared" si="30"/>
        <v>20350.429840995283</v>
      </c>
      <c r="J199" s="118">
        <f t="shared" si="31"/>
        <v>23.278601939199998</v>
      </c>
      <c r="K199" s="102">
        <f t="shared" si="32"/>
        <v>23278.601939199998</v>
      </c>
      <c r="L199" s="103">
        <f t="shared" si="33"/>
        <v>20485.169706495999</v>
      </c>
      <c r="N199" s="167"/>
      <c r="O199" s="45">
        <v>1.72</v>
      </c>
      <c r="P199" s="153">
        <f t="shared" si="39"/>
        <v>18.500576000000002</v>
      </c>
      <c r="Q199" s="148">
        <f t="shared" si="34"/>
        <v>18500.576000000001</v>
      </c>
      <c r="R199" s="148">
        <f t="shared" si="35"/>
        <v>16280.506880000001</v>
      </c>
      <c r="S199" s="173"/>
      <c r="T199" s="45">
        <f t="shared" si="40"/>
        <v>1.7200000000000013</v>
      </c>
      <c r="U199" s="46">
        <f t="shared" si="36"/>
        <v>20350.429840995283</v>
      </c>
      <c r="V199" s="164">
        <f t="shared" si="37"/>
        <v>16280.506880000001</v>
      </c>
      <c r="W199" s="47">
        <f t="shared" si="38"/>
        <v>0.80000801001281296</v>
      </c>
      <c r="X199" s="167"/>
      <c r="Y199" s="48"/>
    </row>
    <row r="200" spans="1:25" ht="16.5" thickTop="1" thickBot="1" x14ac:dyDescent="0.3">
      <c r="A200" s="51"/>
      <c r="B200" s="129">
        <f xml:space="preserve"> B$25*(E$8/2)^2*(ACOS(1-D200/(E$8/2)) - (1-D200/(E$8/2))*SIN(ACOS(1-D200/(E$8/2))))</f>
        <v>18.403490360590883</v>
      </c>
      <c r="D200" s="45">
        <v>1.73</v>
      </c>
      <c r="E200" s="129">
        <f xml:space="preserve"> E$10*(E$8/2)^2*(ACOS(1-D200/(E$8/2)) - (1-D200/(E$8/2))*SIN(ACOS(1-D200/(E$8/2))))</f>
        <v>20.857289075336336</v>
      </c>
      <c r="F200" s="136">
        <f>(PI()*E$12*D200^2*(1-(D200/(1.5*E$8))))</f>
        <v>2.4167466156052018</v>
      </c>
      <c r="G200" s="57">
        <f t="shared" si="28"/>
        <v>23.274035690941538</v>
      </c>
      <c r="H200" s="117">
        <f t="shared" si="29"/>
        <v>23274.035690941539</v>
      </c>
      <c r="I200" s="115">
        <f t="shared" si="30"/>
        <v>20481.151408028552</v>
      </c>
      <c r="J200" s="118">
        <f t="shared" si="31"/>
        <v>23.427588886799999</v>
      </c>
      <c r="K200" s="102">
        <f t="shared" si="32"/>
        <v>23427.5888868</v>
      </c>
      <c r="L200" s="103">
        <f t="shared" si="33"/>
        <v>20616.278220384</v>
      </c>
      <c r="N200" s="167"/>
      <c r="O200" s="45">
        <v>1.73</v>
      </c>
      <c r="P200" s="153">
        <f t="shared" si="39"/>
        <v>18.607973000000001</v>
      </c>
      <c r="Q200" s="148">
        <f t="shared" si="34"/>
        <v>18607.973000000002</v>
      </c>
      <c r="R200" s="148">
        <f t="shared" si="35"/>
        <v>16375.016240000001</v>
      </c>
      <c r="S200" s="173"/>
      <c r="T200" s="45">
        <f t="shared" si="40"/>
        <v>1.7300000000000013</v>
      </c>
      <c r="U200" s="46">
        <f t="shared" si="36"/>
        <v>20481.151408028552</v>
      </c>
      <c r="V200" s="164">
        <f t="shared" si="37"/>
        <v>16375.016240000001</v>
      </c>
      <c r="W200" s="47">
        <f t="shared" si="38"/>
        <v>0.79951639015670972</v>
      </c>
      <c r="X200" s="167"/>
      <c r="Y200" s="48"/>
    </row>
    <row r="201" spans="1:25" ht="16.5" thickTop="1" thickBot="1" x14ac:dyDescent="0.3">
      <c r="A201" s="51"/>
      <c r="B201" s="129">
        <f xml:space="preserve"> B$25*(E$8/2)^2*(ACOS(1-D201/(E$8/2)) - (1-D201/(E$8/2))*SIN(ACOS(1-D201/(E$8/2))))</f>
        <v>18.52007618786341</v>
      </c>
      <c r="D201" s="45">
        <v>1.74</v>
      </c>
      <c r="E201" s="129">
        <f xml:space="preserve"> E$10*(E$8/2)^2*(ACOS(1-D201/(E$8/2)) - (1-D201/(E$8/2))*SIN(ACOS(1-D201/(E$8/2))))</f>
        <v>20.989419679578532</v>
      </c>
      <c r="F201" s="136">
        <f>(PI()*E$12*D201^2*(1-(D201/(1.5*E$8))))</f>
        <v>2.4325550106256077</v>
      </c>
      <c r="G201" s="57">
        <f t="shared" si="28"/>
        <v>23.421974690204138</v>
      </c>
      <c r="H201" s="117">
        <f t="shared" si="29"/>
        <v>23421.974690204137</v>
      </c>
      <c r="I201" s="115">
        <f t="shared" si="30"/>
        <v>20611.33772737964</v>
      </c>
      <c r="J201" s="118">
        <f t="shared" si="31"/>
        <v>23.575886769599993</v>
      </c>
      <c r="K201" s="102">
        <f t="shared" si="32"/>
        <v>23575.886769599994</v>
      </c>
      <c r="L201" s="103">
        <f t="shared" si="33"/>
        <v>20746.780357247993</v>
      </c>
      <c r="N201" s="167"/>
      <c r="O201" s="45">
        <v>1.74</v>
      </c>
      <c r="P201" s="153">
        <f t="shared" si="39"/>
        <v>18.714660000000002</v>
      </c>
      <c r="Q201" s="148">
        <f t="shared" si="34"/>
        <v>18714.660000000003</v>
      </c>
      <c r="R201" s="148">
        <f t="shared" si="35"/>
        <v>16468.900800000003</v>
      </c>
      <c r="S201" s="173"/>
      <c r="T201" s="45">
        <f t="shared" si="40"/>
        <v>1.7400000000000013</v>
      </c>
      <c r="U201" s="46">
        <f t="shared" si="36"/>
        <v>20611.33772737964</v>
      </c>
      <c r="V201" s="164">
        <f t="shared" si="37"/>
        <v>16468.900800000003</v>
      </c>
      <c r="W201" s="47">
        <f t="shared" si="38"/>
        <v>0.79902144236485362</v>
      </c>
      <c r="X201" s="167"/>
      <c r="Y201" s="48"/>
    </row>
    <row r="202" spans="1:25" ht="16.5" thickTop="1" thickBot="1" x14ac:dyDescent="0.3">
      <c r="A202" s="51"/>
      <c r="B202" s="129">
        <f xml:space="preserve"> B$25*(E$8/2)^2*(ACOS(1-D202/(E$8/2)) - (1-D202/(E$8/2))*SIN(ACOS(1-D202/(E$8/2))))</f>
        <v>18.63621854299295</v>
      </c>
      <c r="D202" s="45">
        <v>1.75</v>
      </c>
      <c r="E202" s="129">
        <f xml:space="preserve"> E$10*(E$8/2)^2*(ACOS(1-D202/(E$8/2)) - (1-D202/(E$8/2))*SIN(ACOS(1-D202/(E$8/2))))</f>
        <v>21.121047682058677</v>
      </c>
      <c r="F202" s="136">
        <f>(PI()*E$12*D202^2*(1-(D202/(1.5*E$8))))</f>
        <v>2.4482433706820128</v>
      </c>
      <c r="G202" s="57">
        <f t="shared" si="28"/>
        <v>23.569291052740688</v>
      </c>
      <c r="H202" s="117">
        <f t="shared" si="29"/>
        <v>23569.291052740689</v>
      </c>
      <c r="I202" s="115">
        <f t="shared" si="30"/>
        <v>20740.976126411806</v>
      </c>
      <c r="J202" s="118">
        <f t="shared" si="31"/>
        <v>23.723481249999995</v>
      </c>
      <c r="K202" s="102">
        <f t="shared" si="32"/>
        <v>23723.481249999997</v>
      </c>
      <c r="L202" s="103">
        <f t="shared" si="33"/>
        <v>20876.663499999999</v>
      </c>
      <c r="N202" s="167"/>
      <c r="O202" s="45">
        <v>1.75</v>
      </c>
      <c r="P202" s="153">
        <f t="shared" si="39"/>
        <v>18.820625</v>
      </c>
      <c r="Q202" s="148">
        <f t="shared" si="34"/>
        <v>18820.625</v>
      </c>
      <c r="R202" s="148">
        <f t="shared" si="35"/>
        <v>16562.150000000001</v>
      </c>
      <c r="S202" s="173"/>
      <c r="T202" s="45">
        <f t="shared" si="40"/>
        <v>1.7500000000000013</v>
      </c>
      <c r="U202" s="46">
        <f t="shared" si="36"/>
        <v>20740.976126411806</v>
      </c>
      <c r="V202" s="164">
        <f t="shared" si="37"/>
        <v>16562.150000000001</v>
      </c>
      <c r="W202" s="47">
        <f t="shared" si="38"/>
        <v>0.79852316974173465</v>
      </c>
      <c r="X202" s="167"/>
      <c r="Y202" s="48"/>
    </row>
    <row r="203" spans="1:25" ht="16.5" thickTop="1" thickBot="1" x14ac:dyDescent="0.3">
      <c r="A203" s="51"/>
      <c r="B203" s="129">
        <f xml:space="preserve"> B$25*(E$8/2)^2*(ACOS(1-D203/(E$8/2)) - (1-D203/(E$8/2))*SIN(ACOS(1-D203/(E$8/2))))</f>
        <v>18.751906733232587</v>
      </c>
      <c r="D203" s="45">
        <v>1.76</v>
      </c>
      <c r="E203" s="129">
        <f xml:space="preserve"> E$10*(E$8/2)^2*(ACOS(1-D203/(E$8/2)) - (1-D203/(E$8/2))*SIN(ACOS(1-D203/(E$8/2))))</f>
        <v>21.252160964330269</v>
      </c>
      <c r="F203" s="136">
        <f>(PI()*E$12*D203^2*(1-(D203/(1.5*E$8))))</f>
        <v>2.463809275714659</v>
      </c>
      <c r="G203" s="57">
        <f t="shared" si="28"/>
        <v>23.715970240044928</v>
      </c>
      <c r="H203" s="117">
        <f t="shared" si="29"/>
        <v>23715.970240044928</v>
      </c>
      <c r="I203" s="115">
        <f t="shared" si="30"/>
        <v>20870.053811239537</v>
      </c>
      <c r="J203" s="118">
        <f t="shared" si="31"/>
        <v>23.870357990399999</v>
      </c>
      <c r="K203" s="102">
        <f t="shared" si="32"/>
        <v>23870.3579904</v>
      </c>
      <c r="L203" s="103">
        <f t="shared" si="33"/>
        <v>21005.915031551998</v>
      </c>
      <c r="N203" s="167"/>
      <c r="O203" s="45">
        <v>1.76</v>
      </c>
      <c r="P203" s="153">
        <f t="shared" si="39"/>
        <v>18.925856</v>
      </c>
      <c r="Q203" s="148">
        <f t="shared" si="34"/>
        <v>18925.856</v>
      </c>
      <c r="R203" s="148">
        <f t="shared" si="35"/>
        <v>16654.753280000001</v>
      </c>
      <c r="S203" s="173"/>
      <c r="T203" s="45">
        <f t="shared" si="40"/>
        <v>1.7600000000000013</v>
      </c>
      <c r="U203" s="46">
        <f t="shared" si="36"/>
        <v>20870.053811239537</v>
      </c>
      <c r="V203" s="164">
        <f t="shared" si="37"/>
        <v>16654.753280000001</v>
      </c>
      <c r="W203" s="47">
        <f t="shared" si="38"/>
        <v>0.79802157822087683</v>
      </c>
      <c r="X203" s="167"/>
      <c r="Y203" s="48"/>
    </row>
    <row r="204" spans="1:25" ht="16.5" thickTop="1" thickBot="1" x14ac:dyDescent="0.3">
      <c r="A204" s="51"/>
      <c r="B204" s="129">
        <f xml:space="preserve"> B$25*(E$8/2)^2*(ACOS(1-D204/(E$8/2)) - (1-D204/(E$8/2))*SIN(ACOS(1-D204/(E$8/2))))</f>
        <v>18.867129939390988</v>
      </c>
      <c r="D204" s="45">
        <v>1.77</v>
      </c>
      <c r="E204" s="129">
        <f xml:space="preserve"> E$10*(E$8/2)^2*(ACOS(1-D204/(E$8/2)) - (1-D204/(E$8/2))*SIN(ACOS(1-D204/(E$8/2))))</f>
        <v>21.382747264643122</v>
      </c>
      <c r="F204" s="136">
        <f>(PI()*E$12*D204^2*(1-(D204/(1.5*E$8))))</f>
        <v>2.4792503056637885</v>
      </c>
      <c r="G204" s="57">
        <f t="shared" si="28"/>
        <v>23.861997570306912</v>
      </c>
      <c r="H204" s="117">
        <f t="shared" si="29"/>
        <v>23861.99757030691</v>
      </c>
      <c r="I204" s="115">
        <f t="shared" si="30"/>
        <v>20998.557861870082</v>
      </c>
      <c r="J204" s="118">
        <f t="shared" si="31"/>
        <v>24.016502653199996</v>
      </c>
      <c r="K204" s="102">
        <f t="shared" si="32"/>
        <v>24016.502653199997</v>
      </c>
      <c r="L204" s="103">
        <f t="shared" si="33"/>
        <v>21134.522334815996</v>
      </c>
      <c r="N204" s="167"/>
      <c r="O204" s="45">
        <v>1.77</v>
      </c>
      <c r="P204" s="153">
        <f t="shared" si="39"/>
        <v>19.030341</v>
      </c>
      <c r="Q204" s="148">
        <f t="shared" si="34"/>
        <v>19030.341</v>
      </c>
      <c r="R204" s="148">
        <f t="shared" si="35"/>
        <v>16746.700079999999</v>
      </c>
      <c r="S204" s="173"/>
      <c r="T204" s="45">
        <f t="shared" si="40"/>
        <v>1.7700000000000014</v>
      </c>
      <c r="U204" s="46">
        <f t="shared" si="36"/>
        <v>20998.557861870082</v>
      </c>
      <c r="V204" s="164">
        <f t="shared" si="37"/>
        <v>16746.700079999999</v>
      </c>
      <c r="W204" s="47">
        <f t="shared" si="38"/>
        <v>0.79751667662898151</v>
      </c>
      <c r="X204" s="167"/>
      <c r="Y204" s="48"/>
    </row>
    <row r="205" spans="1:25" ht="16.5" thickTop="1" thickBot="1" x14ac:dyDescent="0.3">
      <c r="A205" s="51"/>
      <c r="B205" s="129">
        <f xml:space="preserve"> B$25*(E$8/2)^2*(ACOS(1-D205/(E$8/2)) - (1-D205/(E$8/2))*SIN(ACOS(1-D205/(E$8/2))))</f>
        <v>18.981877210745967</v>
      </c>
      <c r="D205" s="45">
        <v>1.78</v>
      </c>
      <c r="E205" s="129">
        <f xml:space="preserve"> E$10*(E$8/2)^2*(ACOS(1-D205/(E$8/2)) - (1-D205/(E$8/2))*SIN(ACOS(1-D205/(E$8/2))))</f>
        <v>21.512794172178765</v>
      </c>
      <c r="F205" s="136">
        <f>(PI()*E$12*D205^2*(1-(D205/(1.5*E$8))))</f>
        <v>2.4945640404696428</v>
      </c>
      <c r="G205" s="57">
        <f t="shared" si="28"/>
        <v>24.007358212648409</v>
      </c>
      <c r="H205" s="117">
        <f t="shared" si="29"/>
        <v>24007.358212648411</v>
      </c>
      <c r="I205" s="115">
        <f t="shared" si="30"/>
        <v>21126.475227130602</v>
      </c>
      <c r="J205" s="118">
        <f t="shared" si="31"/>
        <v>24.161900900799996</v>
      </c>
      <c r="K205" s="102">
        <f t="shared" si="32"/>
        <v>24161.900900799996</v>
      </c>
      <c r="L205" s="103">
        <f t="shared" si="33"/>
        <v>21262.472792703997</v>
      </c>
      <c r="N205" s="167"/>
      <c r="O205" s="45">
        <v>1.78</v>
      </c>
      <c r="P205" s="153">
        <f t="shared" si="39"/>
        <v>19.134067999999999</v>
      </c>
      <c r="Q205" s="148">
        <f t="shared" si="34"/>
        <v>19134.067999999999</v>
      </c>
      <c r="R205" s="148">
        <f t="shared" si="35"/>
        <v>16837.97984</v>
      </c>
      <c r="S205" s="173"/>
      <c r="T205" s="45">
        <f t="shared" si="40"/>
        <v>1.7800000000000014</v>
      </c>
      <c r="U205" s="46">
        <f t="shared" si="36"/>
        <v>21126.475227130602</v>
      </c>
      <c r="V205" s="164">
        <f t="shared" si="37"/>
        <v>16837.97984</v>
      </c>
      <c r="W205" s="47">
        <f t="shared" si="38"/>
        <v>0.79700847675606012</v>
      </c>
      <c r="X205" s="167"/>
      <c r="Y205" s="48"/>
    </row>
    <row r="206" spans="1:25" ht="16.5" thickTop="1" thickBot="1" x14ac:dyDescent="0.3">
      <c r="A206" s="51"/>
      <c r="B206" s="129">
        <f xml:space="preserve"> B$25*(E$8/2)^2*(ACOS(1-D206/(E$8/2)) - (1-D206/(E$8/2))*SIN(ACOS(1-D206/(E$8/2))))</f>
        <v>19.096137459729217</v>
      </c>
      <c r="D206" s="45">
        <v>1.79</v>
      </c>
      <c r="E206" s="129">
        <f xml:space="preserve"> E$10*(E$8/2)^2*(ACOS(1-D206/(E$8/2)) - (1-D206/(E$8/2))*SIN(ACOS(1-D206/(E$8/2))))</f>
        <v>21.642289121026447</v>
      </c>
      <c r="F206" s="136">
        <f>(PI()*E$12*D206^2*(1-(D206/(1.5*E$8))))</f>
        <v>2.509748060072464</v>
      </c>
      <c r="G206" s="57">
        <f t="shared" si="28"/>
        <v>24.152037181098912</v>
      </c>
      <c r="H206" s="117">
        <f t="shared" si="29"/>
        <v>24152.037181098913</v>
      </c>
      <c r="I206" s="115">
        <f t="shared" si="30"/>
        <v>21253.792719367044</v>
      </c>
      <c r="J206" s="118">
        <f t="shared" si="31"/>
        <v>24.306538395599997</v>
      </c>
      <c r="K206" s="102">
        <f t="shared" si="32"/>
        <v>24306.538395599997</v>
      </c>
      <c r="L206" s="103">
        <f t="shared" si="33"/>
        <v>21389.753788127997</v>
      </c>
      <c r="N206" s="167"/>
      <c r="O206" s="45">
        <v>1.79</v>
      </c>
      <c r="P206" s="153">
        <f t="shared" si="39"/>
        <v>19.237025000000003</v>
      </c>
      <c r="Q206" s="148">
        <f t="shared" si="34"/>
        <v>19237.025000000001</v>
      </c>
      <c r="R206" s="148">
        <f t="shared" si="35"/>
        <v>16928.582000000002</v>
      </c>
      <c r="S206" s="173"/>
      <c r="T206" s="45">
        <f t="shared" si="40"/>
        <v>1.7900000000000014</v>
      </c>
      <c r="U206" s="46">
        <f t="shared" si="36"/>
        <v>21253.792719367044</v>
      </c>
      <c r="V206" s="164">
        <f t="shared" si="37"/>
        <v>16928.582000000002</v>
      </c>
      <c r="W206" s="47">
        <f t="shared" si="38"/>
        <v>0.79649699343186919</v>
      </c>
      <c r="X206" s="167"/>
      <c r="Y206" s="48"/>
    </row>
    <row r="207" spans="1:25" ht="16.5" thickTop="1" thickBot="1" x14ac:dyDescent="0.3">
      <c r="A207" s="51"/>
      <c r="B207" s="129">
        <f xml:space="preserve"> B$25*(E$8/2)^2*(ACOS(1-D207/(E$8/2)) - (1-D207/(E$8/2))*SIN(ACOS(1-D207/(E$8/2))))</f>
        <v>19.209899456367229</v>
      </c>
      <c r="D207" s="45">
        <v>1.8</v>
      </c>
      <c r="E207" s="129">
        <f xml:space="preserve"> E$10*(E$8/2)^2*(ACOS(1-D207/(E$8/2)) - (1-D207/(E$8/2))*SIN(ACOS(1-D207/(E$8/2))))</f>
        <v>21.771219383882858</v>
      </c>
      <c r="F207" s="136">
        <f>(PI()*E$12*D207^2*(1-(D207/(1.5*E$8))))</f>
        <v>2.5247999444124929</v>
      </c>
      <c r="G207" s="57">
        <f t="shared" si="28"/>
        <v>24.296019328295351</v>
      </c>
      <c r="H207" s="117">
        <f t="shared" si="29"/>
        <v>24296.019328295351</v>
      </c>
      <c r="I207" s="115">
        <f t="shared" si="30"/>
        <v>21380.497008899911</v>
      </c>
      <c r="J207" s="118">
        <f t="shared" si="31"/>
        <v>24.450400799999997</v>
      </c>
      <c r="K207" s="102">
        <f t="shared" si="32"/>
        <v>24450.400799999996</v>
      </c>
      <c r="L207" s="103">
        <f t="shared" si="33"/>
        <v>21516.352703999997</v>
      </c>
      <c r="N207" s="167"/>
      <c r="O207" s="45">
        <v>1.8</v>
      </c>
      <c r="P207" s="153">
        <f t="shared" si="39"/>
        <v>19.339199999999998</v>
      </c>
      <c r="Q207" s="148">
        <f t="shared" si="34"/>
        <v>19339.199999999997</v>
      </c>
      <c r="R207" s="148">
        <f t="shared" si="35"/>
        <v>17018.495999999999</v>
      </c>
      <c r="S207" s="173"/>
      <c r="T207" s="45">
        <f t="shared" si="40"/>
        <v>1.8000000000000014</v>
      </c>
      <c r="U207" s="46">
        <f t="shared" si="36"/>
        <v>21380.497008899911</v>
      </c>
      <c r="V207" s="164">
        <f t="shared" si="37"/>
        <v>17018.495999999999</v>
      </c>
      <c r="W207" s="47">
        <f t="shared" si="38"/>
        <v>0.79598224460899236</v>
      </c>
      <c r="X207" s="167"/>
      <c r="Y207" s="48"/>
    </row>
    <row r="208" spans="1:25" ht="16.5" thickTop="1" thickBot="1" x14ac:dyDescent="0.3">
      <c r="A208" s="51"/>
      <c r="B208" s="129">
        <f xml:space="preserve"> B$25*(E$8/2)^2*(ACOS(1-D208/(E$8/2)) - (1-D208/(E$8/2))*SIN(ACOS(1-D208/(E$8/2))))</f>
        <v>19.323151822462332</v>
      </c>
      <c r="D208" s="45">
        <v>1.81</v>
      </c>
      <c r="E208" s="129">
        <f xml:space="preserve"> E$10*(E$8/2)^2*(ACOS(1-D208/(E$8/2)) - (1-D208/(E$8/2))*SIN(ACOS(1-D208/(E$8/2))))</f>
        <v>21.89957206545731</v>
      </c>
      <c r="F208" s="136">
        <f>(PI()*E$12*D208^2*(1-(D208/(1.5*E$8))))</f>
        <v>2.5397172734299738</v>
      </c>
      <c r="G208" s="57">
        <f t="shared" si="28"/>
        <v>24.439289338887285</v>
      </c>
      <c r="H208" s="117">
        <f t="shared" si="29"/>
        <v>24439.289338887284</v>
      </c>
      <c r="I208" s="115">
        <f t="shared" si="30"/>
        <v>21506.574618220809</v>
      </c>
      <c r="J208" s="118">
        <f t="shared" si="31"/>
        <v>24.5934737764</v>
      </c>
      <c r="K208" s="102">
        <f t="shared" si="32"/>
        <v>24593.473776399998</v>
      </c>
      <c r="L208" s="103">
        <f t="shared" si="33"/>
        <v>21642.256923231998</v>
      </c>
      <c r="N208" s="167"/>
      <c r="O208" s="45">
        <v>1.81</v>
      </c>
      <c r="P208" s="153">
        <f t="shared" si="39"/>
        <v>19.440581000000002</v>
      </c>
      <c r="Q208" s="148">
        <f t="shared" si="34"/>
        <v>19440.581000000002</v>
      </c>
      <c r="R208" s="148">
        <f t="shared" si="35"/>
        <v>17107.711280000003</v>
      </c>
      <c r="S208" s="173"/>
      <c r="T208" s="45">
        <f t="shared" si="40"/>
        <v>1.8100000000000014</v>
      </c>
      <c r="U208" s="46">
        <f t="shared" si="36"/>
        <v>21506.574618220809</v>
      </c>
      <c r="V208" s="164">
        <f t="shared" si="37"/>
        <v>17107.711280000003</v>
      </c>
      <c r="W208" s="47">
        <f t="shared" si="38"/>
        <v>0.79546425145294875</v>
      </c>
      <c r="X208" s="167"/>
      <c r="Y208" s="48"/>
    </row>
    <row r="209" spans="1:25" ht="16.5" thickTop="1" thickBot="1" x14ac:dyDescent="0.3">
      <c r="A209" s="51"/>
      <c r="B209" s="129">
        <f xml:space="preserve"> B$25*(E$8/2)^2*(ACOS(1-D209/(E$8/2)) - (1-D209/(E$8/2))*SIN(ACOS(1-D209/(E$8/2))))</f>
        <v>19.435883025496441</v>
      </c>
      <c r="D209" s="45">
        <v>1.82</v>
      </c>
      <c r="E209" s="129">
        <f xml:space="preserve"> E$10*(E$8/2)^2*(ACOS(1-D209/(E$8/2)) - (1-D209/(E$8/2))*SIN(ACOS(1-D209/(E$8/2))))</f>
        <v>22.027334095562637</v>
      </c>
      <c r="F209" s="136">
        <f>(PI()*E$12*D209^2*(1-(D209/(1.5*E$8))))</f>
        <v>2.5544976270651465</v>
      </c>
      <c r="G209" s="57">
        <f t="shared" si="28"/>
        <v>24.581831722627783</v>
      </c>
      <c r="H209" s="117">
        <f t="shared" si="29"/>
        <v>24581.831722627783</v>
      </c>
      <c r="I209" s="115">
        <f t="shared" si="30"/>
        <v>21632.011915912448</v>
      </c>
      <c r="J209" s="118">
        <f t="shared" si="31"/>
        <v>24.735742987199998</v>
      </c>
      <c r="K209" s="102">
        <f t="shared" si="32"/>
        <v>24735.742987199999</v>
      </c>
      <c r="L209" s="103">
        <f t="shared" si="33"/>
        <v>21767.453828736001</v>
      </c>
      <c r="N209" s="167"/>
      <c r="O209" s="45">
        <v>1.82</v>
      </c>
      <c r="P209" s="153">
        <f t="shared" si="39"/>
        <v>19.541156000000001</v>
      </c>
      <c r="Q209" s="148">
        <f t="shared" si="34"/>
        <v>19541.156000000003</v>
      </c>
      <c r="R209" s="148">
        <f t="shared" si="35"/>
        <v>17196.217280000001</v>
      </c>
      <c r="S209" s="173"/>
      <c r="T209" s="45">
        <f t="shared" si="40"/>
        <v>1.8200000000000014</v>
      </c>
      <c r="U209" s="46">
        <f t="shared" si="36"/>
        <v>21632.011915912448</v>
      </c>
      <c r="V209" s="164">
        <f t="shared" si="37"/>
        <v>17196.217280000001</v>
      </c>
      <c r="W209" s="47">
        <f t="shared" si="38"/>
        <v>0.79494303843973524</v>
      </c>
      <c r="X209" s="167"/>
      <c r="Y209" s="48"/>
    </row>
    <row r="210" spans="1:25" ht="16.5" thickTop="1" thickBot="1" x14ac:dyDescent="0.3">
      <c r="A210" s="51"/>
      <c r="B210" s="129">
        <f xml:space="preserve"> B$25*(E$8/2)^2*(ACOS(1-D210/(E$8/2)) - (1-D210/(E$8/2))*SIN(ACOS(1-D210/(E$8/2))))</f>
        <v>19.548081372238716</v>
      </c>
      <c r="D210" s="45">
        <v>1.83</v>
      </c>
      <c r="E210" s="129">
        <f xml:space="preserve"> E$10*(E$8/2)^2*(ACOS(1-D210/(E$8/2)) - (1-D210/(E$8/2))*SIN(ACOS(1-D210/(E$8/2))))</f>
        <v>22.154492221870548</v>
      </c>
      <c r="F210" s="136">
        <f>(PI()*E$12*D210^2*(1-(D210/(1.5*E$8))))</f>
        <v>2.5691385852582536</v>
      </c>
      <c r="G210" s="57">
        <f t="shared" si="28"/>
        <v>24.723630807128803</v>
      </c>
      <c r="H210" s="117">
        <f t="shared" si="29"/>
        <v>24723.630807128804</v>
      </c>
      <c r="I210" s="115">
        <f t="shared" si="30"/>
        <v>21756.795110273346</v>
      </c>
      <c r="J210" s="118">
        <f t="shared" si="31"/>
        <v>24.8771940948</v>
      </c>
      <c r="K210" s="102">
        <f t="shared" si="32"/>
        <v>24877.194094800001</v>
      </c>
      <c r="L210" s="103">
        <f t="shared" si="33"/>
        <v>21891.930803424002</v>
      </c>
      <c r="N210" s="167"/>
      <c r="O210" s="45">
        <v>1.83</v>
      </c>
      <c r="P210" s="153">
        <f t="shared" si="39"/>
        <v>19.640913000000001</v>
      </c>
      <c r="Q210" s="148">
        <f t="shared" si="34"/>
        <v>19640.913</v>
      </c>
      <c r="R210" s="148">
        <f t="shared" si="35"/>
        <v>17284.00344</v>
      </c>
      <c r="S210" s="173"/>
      <c r="T210" s="45">
        <f t="shared" si="40"/>
        <v>1.8300000000000014</v>
      </c>
      <c r="U210" s="46">
        <f t="shared" si="36"/>
        <v>21756.795110273346</v>
      </c>
      <c r="V210" s="164">
        <f t="shared" si="37"/>
        <v>17284.00344</v>
      </c>
      <c r="W210" s="47">
        <f t="shared" si="38"/>
        <v>0.79441863346126118</v>
      </c>
      <c r="X210" s="167"/>
      <c r="Y210" s="48"/>
    </row>
    <row r="211" spans="1:25" ht="16.5" thickTop="1" thickBot="1" x14ac:dyDescent="0.3">
      <c r="A211" s="51"/>
      <c r="B211" s="129">
        <f xml:space="preserve"> B$25*(E$8/2)^2*(ACOS(1-D211/(E$8/2)) - (1-D211/(E$8/2))*SIN(ACOS(1-D211/(E$8/2))))</f>
        <v>19.659735002036804</v>
      </c>
      <c r="D211" s="45">
        <v>1.84</v>
      </c>
      <c r="E211" s="129">
        <f xml:space="preserve"> E$10*(E$8/2)^2*(ACOS(1-D211/(E$8/2)) - (1-D211/(E$8/2))*SIN(ACOS(1-D211/(E$8/2))))</f>
        <v>22.281033002308376</v>
      </c>
      <c r="F211" s="136">
        <f>(PI()*E$12*D211^2*(1-(D211/(1.5*E$8))))</f>
        <v>2.5836377279495366</v>
      </c>
      <c r="G211" s="57">
        <f t="shared" si="28"/>
        <v>24.864670730257913</v>
      </c>
      <c r="H211" s="117">
        <f t="shared" si="29"/>
        <v>24864.670730257913</v>
      </c>
      <c r="I211" s="115">
        <f t="shared" si="30"/>
        <v>21880.910242626964</v>
      </c>
      <c r="J211" s="118">
        <f t="shared" si="31"/>
        <v>25.017812761600002</v>
      </c>
      <c r="K211" s="102">
        <f t="shared" si="32"/>
        <v>25017.812761600002</v>
      </c>
      <c r="L211" s="103">
        <f t="shared" si="33"/>
        <v>22015.675230208002</v>
      </c>
      <c r="N211" s="167"/>
      <c r="O211" s="45">
        <v>1.84</v>
      </c>
      <c r="P211" s="153">
        <f t="shared" si="39"/>
        <v>19.739840000000001</v>
      </c>
      <c r="Q211" s="148">
        <f t="shared" si="34"/>
        <v>19739.84</v>
      </c>
      <c r="R211" s="148">
        <f t="shared" si="35"/>
        <v>17371.0592</v>
      </c>
      <c r="S211" s="173"/>
      <c r="T211" s="45">
        <f t="shared" si="40"/>
        <v>1.8400000000000014</v>
      </c>
      <c r="U211" s="46">
        <f t="shared" si="36"/>
        <v>21880.910242626964</v>
      </c>
      <c r="V211" s="164">
        <f t="shared" si="37"/>
        <v>17371.0592</v>
      </c>
      <c r="W211" s="47">
        <f t="shared" si="38"/>
        <v>0.79389106793915887</v>
      </c>
      <c r="X211" s="167"/>
      <c r="Y211" s="48"/>
    </row>
    <row r="212" spans="1:25" ht="16.5" thickTop="1" thickBot="1" x14ac:dyDescent="0.3">
      <c r="A212" s="51"/>
      <c r="B212" s="129">
        <f xml:space="preserve"> B$25*(E$8/2)^2*(ACOS(1-D212/(E$8/2)) - (1-D212/(E$8/2))*SIN(ACOS(1-D212/(E$8/2))))</f>
        <v>19.770831879769638</v>
      </c>
      <c r="D212" s="45">
        <v>1.85</v>
      </c>
      <c r="E212" s="129">
        <f xml:space="preserve"> E$10*(E$8/2)^2*(ACOS(1-D212/(E$8/2)) - (1-D212/(E$8/2))*SIN(ACOS(1-D212/(E$8/2))))</f>
        <v>22.406942797072258</v>
      </c>
      <c r="F212" s="136">
        <f>(PI()*E$12*D212^2*(1-(D212/(1.5*E$8))))</f>
        <v>2.5979926350792391</v>
      </c>
      <c r="G212" s="57">
        <f t="shared" si="28"/>
        <v>25.004935432151498</v>
      </c>
      <c r="H212" s="117">
        <f t="shared" si="29"/>
        <v>25004.935432151498</v>
      </c>
      <c r="I212" s="115">
        <f t="shared" si="30"/>
        <v>22004.343180293319</v>
      </c>
      <c r="J212" s="118">
        <f t="shared" si="31"/>
        <v>25.15758465</v>
      </c>
      <c r="K212" s="102">
        <f t="shared" si="32"/>
        <v>25157.584650000001</v>
      </c>
      <c r="L212" s="103">
        <f t="shared" si="33"/>
        <v>22138.674492000002</v>
      </c>
      <c r="N212" s="167"/>
      <c r="O212" s="45">
        <v>1.85</v>
      </c>
      <c r="P212" s="153">
        <f t="shared" si="39"/>
        <v>19.837924999999998</v>
      </c>
      <c r="Q212" s="148">
        <f t="shared" si="34"/>
        <v>19837.924999999999</v>
      </c>
      <c r="R212" s="148">
        <f t="shared" si="35"/>
        <v>17457.374</v>
      </c>
      <c r="S212" s="173"/>
      <c r="T212" s="45">
        <f t="shared" si="40"/>
        <v>1.8500000000000014</v>
      </c>
      <c r="U212" s="46">
        <f t="shared" si="36"/>
        <v>22004.343180293319</v>
      </c>
      <c r="V212" s="164">
        <f t="shared" si="37"/>
        <v>17457.374</v>
      </c>
      <c r="W212" s="47">
        <f t="shared" si="38"/>
        <v>0.79336037694751549</v>
      </c>
      <c r="X212" s="167"/>
      <c r="Y212" s="48"/>
    </row>
    <row r="213" spans="1:25" ht="16.5" thickTop="1" thickBot="1" x14ac:dyDescent="0.3">
      <c r="A213" s="51"/>
      <c r="B213" s="129">
        <f xml:space="preserve"> B$25*(E$8/2)^2*(ACOS(1-D213/(E$8/2)) - (1-D213/(E$8/2))*SIN(ACOS(1-D213/(E$8/2))))</f>
        <v>19.881359788437912</v>
      </c>
      <c r="D213" s="45">
        <v>1.86</v>
      </c>
      <c r="E213" s="129">
        <f xml:space="preserve"> E$10*(E$8/2)^2*(ACOS(1-D213/(E$8/2)) - (1-D213/(E$8/2))*SIN(ACOS(1-D213/(E$8/2))))</f>
        <v>22.532207760229635</v>
      </c>
      <c r="F213" s="136">
        <f>(PI()*E$12*D213^2*(1-(D213/(1.5*E$8))))</f>
        <v>2.6122008865876012</v>
      </c>
      <c r="G213" s="57">
        <f t="shared" si="28"/>
        <v>25.144408646817237</v>
      </c>
      <c r="H213" s="117">
        <f t="shared" si="29"/>
        <v>25144.408646817235</v>
      </c>
      <c r="I213" s="115">
        <f t="shared" si="30"/>
        <v>22127.079609199169</v>
      </c>
      <c r="J213" s="118">
        <f t="shared" si="31"/>
        <v>25.2964954224</v>
      </c>
      <c r="K213" s="102">
        <f t="shared" si="32"/>
        <v>25296.495422399999</v>
      </c>
      <c r="L213" s="103">
        <f t="shared" si="33"/>
        <v>22260.915971711998</v>
      </c>
      <c r="N213" s="167"/>
      <c r="O213" s="45">
        <v>1.86</v>
      </c>
      <c r="P213" s="153">
        <f t="shared" si="39"/>
        <v>19.935156000000003</v>
      </c>
      <c r="Q213" s="148">
        <f t="shared" si="34"/>
        <v>19935.156000000003</v>
      </c>
      <c r="R213" s="148">
        <f t="shared" si="35"/>
        <v>17542.937280000002</v>
      </c>
      <c r="S213" s="173"/>
      <c r="T213" s="45">
        <f t="shared" si="40"/>
        <v>1.8600000000000014</v>
      </c>
      <c r="U213" s="46">
        <f t="shared" si="36"/>
        <v>22127.079609199169</v>
      </c>
      <c r="V213" s="164">
        <f t="shared" si="37"/>
        <v>17542.937280000002</v>
      </c>
      <c r="W213" s="47">
        <f t="shared" si="38"/>
        <v>0.79282659934511446</v>
      </c>
      <c r="X213" s="167"/>
      <c r="Y213" s="48"/>
    </row>
    <row r="214" spans="1:25" ht="16.5" thickTop="1" thickBot="1" x14ac:dyDescent="0.3">
      <c r="A214" s="51"/>
      <c r="B214" s="129">
        <f xml:space="preserve"> B$25*(E$8/2)^2*(ACOS(1-D214/(E$8/2)) - (1-D214/(E$8/2))*SIN(ACOS(1-D214/(E$8/2))))</f>
        <v>19.991306321366213</v>
      </c>
      <c r="D214" s="45">
        <v>1.87</v>
      </c>
      <c r="E214" s="129">
        <f xml:space="preserve"> E$10*(E$8/2)^2*(ACOS(1-D214/(E$8/2)) - (1-D214/(E$8/2))*SIN(ACOS(1-D214/(E$8/2))))</f>
        <v>22.65681383088171</v>
      </c>
      <c r="F214" s="136">
        <f>(PI()*E$12*D214^2*(1-(D214/(1.5*E$8))))</f>
        <v>2.6262600624148651</v>
      </c>
      <c r="G214" s="57">
        <f t="shared" si="28"/>
        <v>25.283073893296574</v>
      </c>
      <c r="H214" s="117">
        <f t="shared" si="29"/>
        <v>25283.073893296576</v>
      </c>
      <c r="I214" s="115">
        <f t="shared" si="30"/>
        <v>22249.105026100988</v>
      </c>
      <c r="J214" s="118">
        <f t="shared" si="31"/>
        <v>25.4345307412</v>
      </c>
      <c r="K214" s="102">
        <f t="shared" si="32"/>
        <v>25434.5307412</v>
      </c>
      <c r="L214" s="103">
        <f t="shared" si="33"/>
        <v>22382.387052255999</v>
      </c>
      <c r="N214" s="167"/>
      <c r="O214" s="45">
        <v>1.87</v>
      </c>
      <c r="P214" s="153">
        <f t="shared" si="39"/>
        <v>20.031521000000001</v>
      </c>
      <c r="Q214" s="148">
        <f t="shared" si="34"/>
        <v>20031.521000000001</v>
      </c>
      <c r="R214" s="148">
        <f t="shared" si="35"/>
        <v>17627.73848</v>
      </c>
      <c r="S214" s="173"/>
      <c r="T214" s="45">
        <f t="shared" si="40"/>
        <v>1.8700000000000014</v>
      </c>
      <c r="U214" s="46">
        <f t="shared" si="36"/>
        <v>22249.105026100988</v>
      </c>
      <c r="V214" s="164">
        <f t="shared" si="37"/>
        <v>17627.73848</v>
      </c>
      <c r="W214" s="47">
        <f t="shared" si="38"/>
        <v>0.79228977791782884</v>
      </c>
      <c r="X214" s="167"/>
      <c r="Y214" s="48"/>
    </row>
    <row r="215" spans="1:25" ht="16.5" thickTop="1" thickBot="1" x14ac:dyDescent="0.3">
      <c r="A215" s="51"/>
      <c r="B215" s="129">
        <f xml:space="preserve"> B$25*(E$8/2)^2*(ACOS(1-D215/(E$8/2)) - (1-D215/(E$8/2))*SIN(ACOS(1-D215/(E$8/2))))</f>
        <v>20.100658873988657</v>
      </c>
      <c r="D215" s="45">
        <v>1.88</v>
      </c>
      <c r="E215" s="129">
        <f xml:space="preserve"> E$10*(E$8/2)^2*(ACOS(1-D215/(E$8/2)) - (1-D215/(E$8/2))*SIN(ACOS(1-D215/(E$8/2))))</f>
        <v>22.780746723853809</v>
      </c>
      <c r="F215" s="136">
        <f>(PI()*E$12*D215^2*(1-(D215/(1.5*E$8))))</f>
        <v>2.6401677425012733</v>
      </c>
      <c r="G215" s="57">
        <f t="shared" si="28"/>
        <v>25.420914466355082</v>
      </c>
      <c r="H215" s="117">
        <f t="shared" si="29"/>
        <v>25420.914466355083</v>
      </c>
      <c r="I215" s="115">
        <f t="shared" si="30"/>
        <v>22370.404730392474</v>
      </c>
      <c r="J215" s="118">
        <f t="shared" si="31"/>
        <v>25.571676268799994</v>
      </c>
      <c r="K215" s="102">
        <f t="shared" si="32"/>
        <v>25571.676268799994</v>
      </c>
      <c r="L215" s="103">
        <f t="shared" si="33"/>
        <v>22503.075116543994</v>
      </c>
      <c r="N215" s="167"/>
      <c r="O215" s="45">
        <v>1.88</v>
      </c>
      <c r="P215" s="153">
        <f t="shared" si="39"/>
        <v>20.127008</v>
      </c>
      <c r="Q215" s="148">
        <f t="shared" si="34"/>
        <v>20127.008000000002</v>
      </c>
      <c r="R215" s="148">
        <f t="shared" si="35"/>
        <v>17711.767040000002</v>
      </c>
      <c r="S215" s="173"/>
      <c r="T215" s="45">
        <f t="shared" si="40"/>
        <v>1.8800000000000014</v>
      </c>
      <c r="U215" s="46">
        <f t="shared" si="36"/>
        <v>22370.404730392474</v>
      </c>
      <c r="V215" s="164">
        <f t="shared" si="37"/>
        <v>17711.767040000002</v>
      </c>
      <c r="W215" s="47">
        <f t="shared" si="38"/>
        <v>0.79174995953187932</v>
      </c>
      <c r="X215" s="167"/>
      <c r="Y215" s="48"/>
    </row>
    <row r="216" spans="1:25" ht="16.5" thickTop="1" thickBot="1" x14ac:dyDescent="0.3">
      <c r="A216" s="51"/>
      <c r="B216" s="129">
        <f xml:space="preserve"> B$25*(E$8/2)^2*(ACOS(1-D216/(E$8/2)) - (1-D216/(E$8/2))*SIN(ACOS(1-D216/(E$8/2))))</f>
        <v>20.209404635187241</v>
      </c>
      <c r="D216" s="45">
        <v>1.89</v>
      </c>
      <c r="E216" s="129">
        <f xml:space="preserve"> E$10*(E$8/2)^2*(ACOS(1-D216/(E$8/2)) - (1-D216/(E$8/2))*SIN(ACOS(1-D216/(E$8/2))))</f>
        <v>22.903991919878873</v>
      </c>
      <c r="F216" s="136">
        <f>(PI()*E$12*D216^2*(1-(D216/(1.5*E$8))))</f>
        <v>2.6539215067870674</v>
      </c>
      <c r="G216" s="57">
        <f t="shared" si="28"/>
        <v>25.557913426665941</v>
      </c>
      <c r="H216" s="117">
        <f t="shared" si="29"/>
        <v>25557.913426665942</v>
      </c>
      <c r="I216" s="115">
        <f t="shared" si="30"/>
        <v>22490.963815466028</v>
      </c>
      <c r="J216" s="118">
        <f t="shared" si="31"/>
        <v>25.707917667599997</v>
      </c>
      <c r="K216" s="102">
        <f t="shared" si="32"/>
        <v>25707.917667599995</v>
      </c>
      <c r="L216" s="103">
        <f t="shared" si="33"/>
        <v>22622.967547487995</v>
      </c>
      <c r="N216" s="167"/>
      <c r="O216" s="45">
        <v>1.89</v>
      </c>
      <c r="P216" s="153">
        <f t="shared" si="39"/>
        <v>20.221605</v>
      </c>
      <c r="Q216" s="148">
        <f t="shared" si="34"/>
        <v>20221.605</v>
      </c>
      <c r="R216" s="148">
        <f t="shared" si="35"/>
        <v>17795.0124</v>
      </c>
      <c r="S216" s="173"/>
      <c r="T216" s="45">
        <f t="shared" si="40"/>
        <v>1.8900000000000015</v>
      </c>
      <c r="U216" s="46">
        <f t="shared" si="36"/>
        <v>22490.963815466028</v>
      </c>
      <c r="V216" s="164">
        <f t="shared" si="37"/>
        <v>17795.0124</v>
      </c>
      <c r="W216" s="47">
        <f t="shared" si="38"/>
        <v>0.79120719529872563</v>
      </c>
      <c r="X216" s="167"/>
      <c r="Y216" s="48"/>
    </row>
    <row r="217" spans="1:25" ht="16.5" thickTop="1" thickBot="1" x14ac:dyDescent="0.3">
      <c r="A217" s="51"/>
      <c r="B217" s="129">
        <f xml:space="preserve"> B$25*(E$8/2)^2*(ACOS(1-D217/(E$8/2)) - (1-D217/(E$8/2))*SIN(ACOS(1-D217/(E$8/2))))</f>
        <v>20.317530578149409</v>
      </c>
      <c r="D217" s="45">
        <v>1.9</v>
      </c>
      <c r="E217" s="129">
        <f xml:space="preserve"> E$10*(E$8/2)^2*(ACOS(1-D217/(E$8/2)) - (1-D217/(E$8/2))*SIN(ACOS(1-D217/(E$8/2))))</f>
        <v>23.026534655235999</v>
      </c>
      <c r="F217" s="136">
        <f>(PI()*E$12*D217^2*(1-(D217/(1.5*E$8))))</f>
        <v>2.6675189352124886</v>
      </c>
      <c r="G217" s="57">
        <f t="shared" si="28"/>
        <v>25.694053590448487</v>
      </c>
      <c r="H217" s="117">
        <f t="shared" si="29"/>
        <v>25694.053590448486</v>
      </c>
      <c r="I217" s="115">
        <f t="shared" si="30"/>
        <v>22610.767159594667</v>
      </c>
      <c r="J217" s="118">
        <f t="shared" si="31"/>
        <v>25.843240599999998</v>
      </c>
      <c r="K217" s="102">
        <f t="shared" si="32"/>
        <v>25843.240599999997</v>
      </c>
      <c r="L217" s="103">
        <f t="shared" si="33"/>
        <v>22742.051727999999</v>
      </c>
      <c r="N217" s="167"/>
      <c r="O217" s="45">
        <v>1.9</v>
      </c>
      <c r="P217" s="153">
        <f t="shared" si="39"/>
        <v>20.315300000000001</v>
      </c>
      <c r="Q217" s="148">
        <f t="shared" si="34"/>
        <v>20315.3</v>
      </c>
      <c r="R217" s="148">
        <f t="shared" si="35"/>
        <v>17877.464</v>
      </c>
      <c r="S217" s="173"/>
      <c r="T217" s="45">
        <f t="shared" si="40"/>
        <v>1.9000000000000015</v>
      </c>
      <c r="U217" s="46">
        <f t="shared" si="36"/>
        <v>22610.767159594667</v>
      </c>
      <c r="V217" s="164">
        <f t="shared" si="37"/>
        <v>17877.464</v>
      </c>
      <c r="W217" s="47">
        <f t="shared" si="38"/>
        <v>0.79066154075244921</v>
      </c>
      <c r="X217" s="167"/>
      <c r="Y217" s="48"/>
    </row>
    <row r="218" spans="1:25" ht="16.5" thickTop="1" thickBot="1" x14ac:dyDescent="0.3">
      <c r="A218" s="51"/>
      <c r="B218" s="129">
        <f xml:space="preserve"> B$25*(E$8/2)^2*(ACOS(1-D218/(E$8/2)) - (1-D218/(E$8/2))*SIN(ACOS(1-D218/(E$8/2))))</f>
        <v>20.425023450708157</v>
      </c>
      <c r="D218" s="45">
        <v>1.91</v>
      </c>
      <c r="E218" s="129">
        <f xml:space="preserve"> E$10*(E$8/2)^2*(ACOS(1-D218/(E$8/2)) - (1-D218/(E$8/2))*SIN(ACOS(1-D218/(E$8/2))))</f>
        <v>23.148359910802576</v>
      </c>
      <c r="F218" s="136">
        <f>(PI()*E$12*D218^2*(1-(D218/(1.5*E$8))))</f>
        <v>2.6809576077177808</v>
      </c>
      <c r="G218" s="57">
        <f t="shared" si="28"/>
        <v>25.829317518520355</v>
      </c>
      <c r="H218" s="117">
        <f t="shared" si="29"/>
        <v>25829.317518520354</v>
      </c>
      <c r="I218" s="115">
        <f t="shared" si="30"/>
        <v>22729.799416297912</v>
      </c>
      <c r="J218" s="118">
        <f t="shared" si="31"/>
        <v>25.977630728399998</v>
      </c>
      <c r="K218" s="102">
        <f t="shared" si="32"/>
        <v>25977.630728399996</v>
      </c>
      <c r="L218" s="103">
        <f t="shared" si="33"/>
        <v>22860.315040991998</v>
      </c>
      <c r="N218" s="167"/>
      <c r="O218" s="45">
        <v>1.91</v>
      </c>
      <c r="P218" s="153">
        <f t="shared" si="39"/>
        <v>20.408080999999999</v>
      </c>
      <c r="Q218" s="148">
        <f t="shared" si="34"/>
        <v>20408.080999999998</v>
      </c>
      <c r="R218" s="148">
        <f t="shared" si="35"/>
        <v>17959.111279999997</v>
      </c>
      <c r="S218" s="173"/>
      <c r="T218" s="45">
        <f t="shared" si="40"/>
        <v>1.9100000000000015</v>
      </c>
      <c r="U218" s="46">
        <f t="shared" si="36"/>
        <v>22729.799416297912</v>
      </c>
      <c r="V218" s="164">
        <f t="shared" si="37"/>
        <v>17959.111279999997</v>
      </c>
      <c r="W218" s="47">
        <f t="shared" si="38"/>
        <v>0.79011305604055637</v>
      </c>
      <c r="X218" s="167"/>
      <c r="Y218" s="48"/>
    </row>
    <row r="219" spans="1:25" ht="16.5" thickTop="1" thickBot="1" x14ac:dyDescent="0.3">
      <c r="A219" s="51"/>
      <c r="B219" s="129">
        <f xml:space="preserve"> B$25*(E$8/2)^2*(ACOS(1-D219/(E$8/2)) - (1-D219/(E$8/2))*SIN(ACOS(1-D219/(E$8/2))))</f>
        <v>20.531869765124672</v>
      </c>
      <c r="D219" s="45">
        <v>1.92</v>
      </c>
      <c r="E219" s="129">
        <f xml:space="preserve"> E$10*(E$8/2)^2*(ACOS(1-D219/(E$8/2)) - (1-D219/(E$8/2))*SIN(ACOS(1-D219/(E$8/2))))</f>
        <v>23.269452400474631</v>
      </c>
      <c r="F219" s="136">
        <f>(PI()*E$12*D219^2*(1-(D219/(1.5*E$8))))</f>
        <v>2.6942351042431838</v>
      </c>
      <c r="G219" s="57">
        <f t="shared" si="28"/>
        <v>25.963687504717814</v>
      </c>
      <c r="H219" s="117">
        <f t="shared" si="29"/>
        <v>25963.687504717815</v>
      </c>
      <c r="I219" s="115">
        <f t="shared" si="30"/>
        <v>22848.045004151678</v>
      </c>
      <c r="J219" s="118">
        <f t="shared" si="31"/>
        <v>26.1110737152</v>
      </c>
      <c r="K219" s="102">
        <f t="shared" si="32"/>
        <v>26111.0737152</v>
      </c>
      <c r="L219" s="103">
        <f t="shared" si="33"/>
        <v>22977.744869376002</v>
      </c>
      <c r="N219" s="167"/>
      <c r="O219" s="45">
        <v>1.92</v>
      </c>
      <c r="P219" s="153">
        <f t="shared" si="39"/>
        <v>20.499935999999998</v>
      </c>
      <c r="Q219" s="148">
        <f t="shared" si="34"/>
        <v>20499.935999999998</v>
      </c>
      <c r="R219" s="148">
        <f t="shared" si="35"/>
        <v>18039.943679999997</v>
      </c>
      <c r="S219" s="173"/>
      <c r="T219" s="45">
        <f t="shared" si="40"/>
        <v>1.9200000000000015</v>
      </c>
      <c r="U219" s="46">
        <f t="shared" si="36"/>
        <v>22848.045004151678</v>
      </c>
      <c r="V219" s="164">
        <f t="shared" si="37"/>
        <v>18039.943679999997</v>
      </c>
      <c r="W219" s="47">
        <f t="shared" si="38"/>
        <v>0.78956180612923299</v>
      </c>
      <c r="X219" s="167"/>
      <c r="Y219" s="48"/>
    </row>
    <row r="220" spans="1:25" ht="16.5" thickTop="1" thickBot="1" x14ac:dyDescent="0.3">
      <c r="A220" s="51"/>
      <c r="B220" s="129">
        <f xml:space="preserve"> B$25*(E$8/2)^2*(ACOS(1-D220/(E$8/2)) - (1-D220/(E$8/2))*SIN(ACOS(1-D220/(E$8/2))))</f>
        <v>20.638055787269639</v>
      </c>
      <c r="D220" s="67">
        <v>1.93</v>
      </c>
      <c r="E220" s="129">
        <f xml:space="preserve"> E$10*(E$8/2)^2*(ACOS(1-D220/(E$8/2)) - (1-D220/(E$8/2))*SIN(ACOS(1-D220/(E$8/2))))</f>
        <v>23.389796558905591</v>
      </c>
      <c r="F220" s="136">
        <f>(PI()*E$12*D220^2*(1-(D220/(1.5*E$8))))</f>
        <v>2.707349004728941</v>
      </c>
      <c r="G220" s="57">
        <f t="shared" ref="G220:G277" si="41">F220+E220</f>
        <v>26.09714556363453</v>
      </c>
      <c r="H220" s="117">
        <f t="shared" ref="H220:H277" si="42">G220*1000</f>
        <v>26097.145563634531</v>
      </c>
      <c r="I220" s="115">
        <f t="shared" ref="I220:I277" si="43">H220*$D$17</f>
        <v>22965.488095998386</v>
      </c>
      <c r="J220" s="118">
        <f t="shared" ref="J220:J276" si="44">-2.3896*(D220)^3+8.9567*(D220)^2+5.3298*(D220)-0.2268</f>
        <v>26.243555222799994</v>
      </c>
      <c r="K220" s="102">
        <f t="shared" ref="K220:K277" si="45">J220*1000</f>
        <v>26243.555222799994</v>
      </c>
      <c r="L220" s="103">
        <f t="shared" ref="L220:L277" si="46">K220*$D$17</f>
        <v>23094.328596063995</v>
      </c>
      <c r="N220" s="167"/>
      <c r="O220" s="45">
        <v>1.93</v>
      </c>
      <c r="P220" s="153">
        <f t="shared" si="39"/>
        <v>20.590853000000003</v>
      </c>
      <c r="Q220" s="148">
        <f t="shared" ref="Q220:Q277" si="47">P220*1000</f>
        <v>20590.853000000003</v>
      </c>
      <c r="R220" s="148">
        <f t="shared" ref="R220:R277" si="48">Q220*$D$17</f>
        <v>18119.950640000003</v>
      </c>
      <c r="S220" s="173"/>
      <c r="T220" s="45">
        <f t="shared" si="40"/>
        <v>1.9300000000000015</v>
      </c>
      <c r="U220" s="46">
        <f t="shared" ref="U220:U277" si="49">I220</f>
        <v>22965.488095998386</v>
      </c>
      <c r="V220" s="164">
        <f t="shared" ref="V220:V277" si="50">R220</f>
        <v>18119.950640000003</v>
      </c>
      <c r="W220" s="47">
        <f t="shared" ref="W220:W277" si="51">V220/U220</f>
        <v>0.78900786102418208</v>
      </c>
      <c r="X220" s="167"/>
      <c r="Y220" s="48"/>
    </row>
    <row r="221" spans="1:25" ht="16.5" thickTop="1" thickBot="1" x14ac:dyDescent="0.3">
      <c r="A221" s="51"/>
      <c r="B221" s="129">
        <f xml:space="preserve"> B$25*(E$8/2)^2*(ACOS(1-D221/(E$8/2)) - (1-D221/(E$8/2))*SIN(ACOS(1-D221/(E$8/2))))</f>
        <v>20.743567525154926</v>
      </c>
      <c r="D221" s="67">
        <v>1.94</v>
      </c>
      <c r="E221" s="129">
        <f xml:space="preserve"> E$10*(E$8/2)^2*(ACOS(1-D221/(E$8/2)) - (1-D221/(E$8/2))*SIN(ACOS(1-D221/(E$8/2))))</f>
        <v>23.509376528508916</v>
      </c>
      <c r="F221" s="136">
        <f>(PI()*E$12*D221^2*(1-(D221/(1.5*E$8))))</f>
        <v>2.7202968891152937</v>
      </c>
      <c r="G221" s="57">
        <f t="shared" si="41"/>
        <v>26.229673417624209</v>
      </c>
      <c r="H221" s="117">
        <f t="shared" si="42"/>
        <v>26229.67341762421</v>
      </c>
      <c r="I221" s="115">
        <f t="shared" si="43"/>
        <v>23082.112607509305</v>
      </c>
      <c r="J221" s="118">
        <f t="shared" si="44"/>
        <v>26.375060913599995</v>
      </c>
      <c r="K221" s="102">
        <f t="shared" si="45"/>
        <v>26375.060913599995</v>
      </c>
      <c r="L221" s="103">
        <f t="shared" si="46"/>
        <v>23210.053603967997</v>
      </c>
      <c r="N221" s="167"/>
      <c r="O221" s="45">
        <v>1.94</v>
      </c>
      <c r="P221" s="153">
        <f t="shared" ref="P221:P277" si="52">-2*(O221)^3+6.83*(O221)^2+5.03*(O221)-0.18</f>
        <v>20.680820000000001</v>
      </c>
      <c r="Q221" s="148">
        <f t="shared" si="47"/>
        <v>20680.82</v>
      </c>
      <c r="R221" s="148">
        <f t="shared" si="48"/>
        <v>18199.121599999999</v>
      </c>
      <c r="S221" s="171"/>
      <c r="T221" s="45">
        <f t="shared" ref="T221:T277" si="53">T220+0.01</f>
        <v>1.9400000000000015</v>
      </c>
      <c r="U221" s="46">
        <f t="shared" si="49"/>
        <v>23082.112607509305</v>
      </c>
      <c r="V221" s="164">
        <f t="shared" si="50"/>
        <v>18199.121599999999</v>
      </c>
      <c r="W221" s="47">
        <f t="shared" si="51"/>
        <v>0.78845129600828989</v>
      </c>
      <c r="X221" s="167"/>
      <c r="Y221" s="48"/>
    </row>
    <row r="222" spans="1:25" ht="16.5" thickTop="1" thickBot="1" x14ac:dyDescent="0.3">
      <c r="A222" s="51"/>
      <c r="B222" s="129">
        <f xml:space="preserve"> B$25*(E$8/2)^2*(ACOS(1-D222/(E$8/2)) - (1-D222/(E$8/2))*SIN(ACOS(1-D222/(E$8/2))))</f>
        <v>20.848390716762914</v>
      </c>
      <c r="D222" s="67">
        <v>1.95</v>
      </c>
      <c r="E222" s="129">
        <f xml:space="preserve"> E$10*(E$8/2)^2*(ACOS(1-D222/(E$8/2)) - (1-D222/(E$8/2))*SIN(ACOS(1-D222/(E$8/2))))</f>
        <v>23.628176145664636</v>
      </c>
      <c r="F222" s="136">
        <f>(PI()*E$12*D222^2*(1-(D222/(1.5*E$8))))</f>
        <v>2.7330763373424833</v>
      </c>
      <c r="G222" s="57">
        <f t="shared" si="41"/>
        <v>26.361252483007121</v>
      </c>
      <c r="H222" s="117">
        <f t="shared" si="42"/>
        <v>26361.25248300712</v>
      </c>
      <c r="I222" s="115">
        <f t="shared" si="43"/>
        <v>23197.902185046267</v>
      </c>
      <c r="J222" s="118">
        <f t="shared" si="44"/>
        <v>26.505576449999996</v>
      </c>
      <c r="K222" s="102">
        <f t="shared" si="45"/>
        <v>26505.576449999997</v>
      </c>
      <c r="L222" s="103">
        <f t="shared" si="46"/>
        <v>23324.907275999998</v>
      </c>
      <c r="N222" s="167"/>
      <c r="O222" s="45">
        <v>1.95</v>
      </c>
      <c r="P222" s="153">
        <f t="shared" si="52"/>
        <v>20.769825000000001</v>
      </c>
      <c r="Q222" s="148">
        <f t="shared" si="47"/>
        <v>20769.825000000001</v>
      </c>
      <c r="R222" s="148">
        <f t="shared" si="48"/>
        <v>18277.446</v>
      </c>
      <c r="S222" s="171"/>
      <c r="T222" s="45">
        <f t="shared" si="53"/>
        <v>1.9500000000000015</v>
      </c>
      <c r="U222" s="46">
        <f t="shared" si="49"/>
        <v>23197.902185046267</v>
      </c>
      <c r="V222" s="164">
        <f t="shared" si="50"/>
        <v>18277.446</v>
      </c>
      <c r="W222" s="47">
        <f t="shared" si="51"/>
        <v>0.78789219189750392</v>
      </c>
      <c r="X222" s="167"/>
      <c r="Y222" s="48"/>
    </row>
    <row r="223" spans="1:25" ht="16.5" thickTop="1" thickBot="1" x14ac:dyDescent="0.3">
      <c r="A223" s="51"/>
      <c r="B223" s="129">
        <f xml:space="preserve"> B$25*(E$8/2)^2*(ACOS(1-D223/(E$8/2)) - (1-D223/(E$8/2))*SIN(ACOS(1-D223/(E$8/2))))</f>
        <v>20.952510817115037</v>
      </c>
      <c r="D223" s="67">
        <v>1.96</v>
      </c>
      <c r="E223" s="129">
        <f xml:space="preserve"> E$10*(E$8/2)^2*(ACOS(1-D223/(E$8/2)) - (1-D223/(E$8/2))*SIN(ACOS(1-D223/(E$8/2))))</f>
        <v>23.74617892606371</v>
      </c>
      <c r="F223" s="136">
        <f>(PI()*E$12*D223^2*(1-(D223/(1.5*E$8))))</f>
        <v>2.745684929350753</v>
      </c>
      <c r="G223" s="57">
        <f t="shared" si="41"/>
        <v>26.491863855414461</v>
      </c>
      <c r="H223" s="117">
        <f t="shared" si="42"/>
        <v>26491.86385541446</v>
      </c>
      <c r="I223" s="115">
        <f t="shared" si="43"/>
        <v>23312.840192764725</v>
      </c>
      <c r="J223" s="118">
        <f t="shared" si="44"/>
        <v>26.635087494399993</v>
      </c>
      <c r="K223" s="102">
        <f t="shared" si="45"/>
        <v>26635.087494399992</v>
      </c>
      <c r="L223" s="103">
        <f t="shared" si="46"/>
        <v>23438.876995071994</v>
      </c>
      <c r="N223" s="167"/>
      <c r="O223" s="45">
        <v>1.96</v>
      </c>
      <c r="P223" s="153">
        <f t="shared" si="52"/>
        <v>20.857856000000002</v>
      </c>
      <c r="Q223" s="148">
        <f t="shared" si="47"/>
        <v>20857.856000000003</v>
      </c>
      <c r="R223" s="148">
        <f t="shared" si="48"/>
        <v>18354.913280000004</v>
      </c>
      <c r="S223" s="171"/>
      <c r="T223" s="45">
        <f t="shared" si="53"/>
        <v>1.9600000000000015</v>
      </c>
      <c r="U223" s="46">
        <f t="shared" si="49"/>
        <v>23312.840192764725</v>
      </c>
      <c r="V223" s="164">
        <f t="shared" si="50"/>
        <v>18354.913280000004</v>
      </c>
      <c r="W223" s="47">
        <f t="shared" si="51"/>
        <v>0.78733063531643643</v>
      </c>
      <c r="X223" s="167"/>
      <c r="Y223" s="48"/>
    </row>
    <row r="224" spans="1:25" ht="16.5" thickTop="1" thickBot="1" x14ac:dyDescent="0.3">
      <c r="A224" s="51"/>
      <c r="B224" s="129">
        <f xml:space="preserve"> B$25*(E$8/2)^2*(ACOS(1-D224/(E$8/2)) - (1-D224/(E$8/2))*SIN(ACOS(1-D224/(E$8/2))))</f>
        <v>21.055912984515363</v>
      </c>
      <c r="D224" s="67">
        <v>1.97</v>
      </c>
      <c r="E224" s="129">
        <f xml:space="preserve"> E$10*(E$8/2)^2*(ACOS(1-D224/(E$8/2)) - (1-D224/(E$8/2))*SIN(ACOS(1-D224/(E$8/2))))</f>
        <v>23.863368049117412</v>
      </c>
      <c r="F224" s="136">
        <f>(PI()*E$12*D224^2*(1-(D224/(1.5*E$8))))</f>
        <v>2.7581202450803435</v>
      </c>
      <c r="G224" s="57">
        <f t="shared" si="41"/>
        <v>26.621488294197754</v>
      </c>
      <c r="H224" s="117">
        <f t="shared" si="42"/>
        <v>26621.488294197752</v>
      </c>
      <c r="I224" s="115">
        <f t="shared" si="43"/>
        <v>23426.909698894022</v>
      </c>
      <c r="J224" s="118">
        <f t="shared" si="44"/>
        <v>26.763579709199995</v>
      </c>
      <c r="K224" s="102">
        <f t="shared" si="45"/>
        <v>26763.579709199996</v>
      </c>
      <c r="L224" s="103">
        <f t="shared" si="46"/>
        <v>23551.950144095998</v>
      </c>
      <c r="N224" s="167"/>
      <c r="O224" s="45">
        <v>1.97</v>
      </c>
      <c r="P224" s="153">
        <f t="shared" si="52"/>
        <v>20.944901000000002</v>
      </c>
      <c r="Q224" s="148">
        <f t="shared" si="47"/>
        <v>20944.901000000002</v>
      </c>
      <c r="R224" s="148">
        <f t="shared" si="48"/>
        <v>18431.512880000002</v>
      </c>
      <c r="S224" s="171"/>
      <c r="T224" s="45">
        <f t="shared" si="53"/>
        <v>1.9700000000000015</v>
      </c>
      <c r="U224" s="46">
        <f t="shared" si="49"/>
        <v>23426.909698894022</v>
      </c>
      <c r="V224" s="164">
        <f t="shared" si="50"/>
        <v>18431.512880000002</v>
      </c>
      <c r="W224" s="47">
        <f t="shared" si="51"/>
        <v>0.78676671899538453</v>
      </c>
      <c r="X224" s="167"/>
      <c r="Y224" s="48"/>
    </row>
    <row r="225" spans="1:25" ht="16.5" thickTop="1" thickBot="1" x14ac:dyDescent="0.3">
      <c r="A225" s="51"/>
      <c r="B225" s="129">
        <f xml:space="preserve"> B$25*(E$8/2)^2*(ACOS(1-D225/(E$8/2)) - (1-D225/(E$8/2))*SIN(ACOS(1-D225/(E$8/2))))</f>
        <v>21.158582065898138</v>
      </c>
      <c r="D225" s="67">
        <v>1.98</v>
      </c>
      <c r="E225" s="129">
        <f xml:space="preserve"> E$10*(E$8/2)^2*(ACOS(1-D225/(E$8/2)) - (1-D225/(E$8/2))*SIN(ACOS(1-D225/(E$8/2))))</f>
        <v>23.979726341351224</v>
      </c>
      <c r="F225" s="136">
        <f>(PI()*E$12*D225^2*(1-(D225/(1.5*E$8))))</f>
        <v>2.7703798644714976</v>
      </c>
      <c r="G225" s="57">
        <f t="shared" si="41"/>
        <v>26.750106205822721</v>
      </c>
      <c r="H225" s="117">
        <f t="shared" si="42"/>
        <v>26750.106205822722</v>
      </c>
      <c r="I225" s="115">
        <f t="shared" si="43"/>
        <v>23540.093461123994</v>
      </c>
      <c r="J225" s="118">
        <f t="shared" si="44"/>
        <v>26.891038756799997</v>
      </c>
      <c r="K225" s="102">
        <f t="shared" si="45"/>
        <v>26891.038756799997</v>
      </c>
      <c r="L225" s="103">
        <f t="shared" si="46"/>
        <v>23664.114105983997</v>
      </c>
      <c r="N225" s="167"/>
      <c r="O225" s="45">
        <v>1.98</v>
      </c>
      <c r="P225" s="153">
        <f t="shared" si="52"/>
        <v>21.030948000000002</v>
      </c>
      <c r="Q225" s="148">
        <f t="shared" si="47"/>
        <v>21030.948000000004</v>
      </c>
      <c r="R225" s="148">
        <f t="shared" si="48"/>
        <v>18507.234240000005</v>
      </c>
      <c r="S225" s="171"/>
      <c r="T225" s="45">
        <f t="shared" si="53"/>
        <v>1.9800000000000015</v>
      </c>
      <c r="U225" s="46">
        <f t="shared" si="49"/>
        <v>23540.093461123994</v>
      </c>
      <c r="V225" s="164">
        <f t="shared" si="50"/>
        <v>18507.234240000005</v>
      </c>
      <c r="W225" s="47">
        <f t="shared" si="51"/>
        <v>0.78620054209063961</v>
      </c>
      <c r="X225" s="167"/>
      <c r="Y225" s="48"/>
    </row>
    <row r="226" spans="1:25" ht="16.5" thickTop="1" thickBot="1" x14ac:dyDescent="0.3">
      <c r="A226" s="51"/>
      <c r="B226" s="129">
        <f xml:space="preserve"> B$25*(E$8/2)^2*(ACOS(1-D226/(E$8/2)) - (1-D226/(E$8/2))*SIN(ACOS(1-D226/(E$8/2))))</f>
        <v>21.260502581200772</v>
      </c>
      <c r="D226" s="67">
        <v>1.99</v>
      </c>
      <c r="E226" s="129">
        <f xml:space="preserve"> E$10*(E$8/2)^2*(ACOS(1-D226/(E$8/2)) - (1-D226/(E$8/2))*SIN(ACOS(1-D226/(E$8/2))))</f>
        <v>24.095236258694211</v>
      </c>
      <c r="F226" s="136">
        <f>(PI()*E$12*D226^2*(1-(D226/(1.5*E$8))))</f>
        <v>2.7824613674644563</v>
      </c>
      <c r="G226" s="57">
        <f t="shared" si="41"/>
        <v>26.877697626158668</v>
      </c>
      <c r="H226" s="117">
        <f t="shared" si="42"/>
        <v>26877.697626158668</v>
      </c>
      <c r="I226" s="115">
        <f t="shared" si="43"/>
        <v>23652.373911019629</v>
      </c>
      <c r="J226" s="118">
        <f t="shared" si="44"/>
        <v>27.0174502996</v>
      </c>
      <c r="K226" s="102">
        <f t="shared" si="45"/>
        <v>27017.450299600001</v>
      </c>
      <c r="L226" s="103">
        <f t="shared" si="46"/>
        <v>23775.356263648002</v>
      </c>
      <c r="N226" s="167"/>
      <c r="O226" s="45">
        <v>1.99</v>
      </c>
      <c r="P226" s="153">
        <f t="shared" si="52"/>
        <v>21.115985000000002</v>
      </c>
      <c r="Q226" s="148">
        <f t="shared" si="47"/>
        <v>21115.985000000001</v>
      </c>
      <c r="R226" s="148">
        <f t="shared" si="48"/>
        <v>18582.066800000001</v>
      </c>
      <c r="S226" s="171"/>
      <c r="T226" s="45">
        <f t="shared" si="53"/>
        <v>1.9900000000000015</v>
      </c>
      <c r="U226" s="46">
        <f t="shared" si="49"/>
        <v>23652.373911019629</v>
      </c>
      <c r="V226" s="164">
        <f t="shared" si="50"/>
        <v>18582.066800000001</v>
      </c>
      <c r="W226" s="47">
        <f t="shared" si="51"/>
        <v>0.78563221053014998</v>
      </c>
      <c r="X226" s="167"/>
      <c r="Y226" s="48"/>
    </row>
    <row r="227" spans="1:25" ht="16.5" thickTop="1" thickBot="1" x14ac:dyDescent="0.3">
      <c r="A227" s="51"/>
      <c r="B227" s="129">
        <f xml:space="preserve"> B$25*(E$8/2)^2*(ACOS(1-D227/(E$8/2)) - (1-D227/(E$8/2))*SIN(ACOS(1-D227/(E$8/2))))</f>
        <v>21.361658706675005</v>
      </c>
      <c r="D227" s="67">
        <v>2</v>
      </c>
      <c r="E227" s="129">
        <f xml:space="preserve"> E$10*(E$8/2)^2*(ACOS(1-D227/(E$8/2)) - (1-D227/(E$8/2))*SIN(ACOS(1-D227/(E$8/2))))</f>
        <v>24.209879867565007</v>
      </c>
      <c r="F227" s="136">
        <f>(PI()*E$12*D227^2*(1-(D227/(1.5*E$8))))</f>
        <v>2.7943623339994619</v>
      </c>
      <c r="G227" s="57">
        <f t="shared" si="41"/>
        <v>27.00424220156447</v>
      </c>
      <c r="H227" s="117">
        <f t="shared" si="42"/>
        <v>27004.24220156447</v>
      </c>
      <c r="I227" s="115">
        <f t="shared" si="43"/>
        <v>23763.733137376734</v>
      </c>
      <c r="J227" s="118">
        <f t="shared" si="44"/>
        <v>27.142799999999998</v>
      </c>
      <c r="K227" s="102">
        <f t="shared" si="45"/>
        <v>27142.799999999999</v>
      </c>
      <c r="L227" s="103">
        <f t="shared" si="46"/>
        <v>23885.664000000001</v>
      </c>
      <c r="N227" s="167"/>
      <c r="O227" s="45">
        <v>2</v>
      </c>
      <c r="P227" s="153">
        <f t="shared" si="52"/>
        <v>21.200000000000003</v>
      </c>
      <c r="Q227" s="148">
        <f t="shared" si="47"/>
        <v>21200.000000000004</v>
      </c>
      <c r="R227" s="148">
        <f t="shared" si="48"/>
        <v>18656.000000000004</v>
      </c>
      <c r="S227" s="171"/>
      <c r="T227" s="45">
        <f t="shared" si="53"/>
        <v>2.0000000000000013</v>
      </c>
      <c r="U227" s="46">
        <f t="shared" si="49"/>
        <v>23763.733137376734</v>
      </c>
      <c r="V227" s="164">
        <f t="shared" si="50"/>
        <v>18656.000000000004</v>
      </c>
      <c r="W227" s="47">
        <f t="shared" si="51"/>
        <v>0.78506183738686053</v>
      </c>
      <c r="X227" s="167"/>
      <c r="Y227" s="48"/>
    </row>
    <row r="228" spans="1:25" ht="16.5" thickTop="1" thickBot="1" x14ac:dyDescent="0.3">
      <c r="A228" s="51"/>
      <c r="B228" s="129">
        <f xml:space="preserve"> B$25*(E$8/2)^2*(ACOS(1-D228/(E$8/2)) - (1-D228/(E$8/2))*SIN(ACOS(1-D228/(E$8/2))))</f>
        <v>21.462034257039345</v>
      </c>
      <c r="D228" s="67">
        <v>2.0099999999999998</v>
      </c>
      <c r="E228" s="129">
        <f xml:space="preserve"> E$10*(E$8/2)^2*(ACOS(1-D228/(E$8/2)) - (1-D228/(E$8/2))*SIN(ACOS(1-D228/(E$8/2))))</f>
        <v>24.323638824644593</v>
      </c>
      <c r="F228" s="136">
        <f>(PI()*E$12*D228^2*(1-(D228/(1.5*E$8))))</f>
        <v>2.8060803440167565</v>
      </c>
      <c r="G228" s="57">
        <f t="shared" si="41"/>
        <v>27.129719168661349</v>
      </c>
      <c r="H228" s="117">
        <f t="shared" si="42"/>
        <v>27129.719168661348</v>
      </c>
      <c r="I228" s="115">
        <f t="shared" si="43"/>
        <v>23874.152868421985</v>
      </c>
      <c r="J228" s="118">
        <f t="shared" si="44"/>
        <v>27.267073520399986</v>
      </c>
      <c r="K228" s="102">
        <f t="shared" si="45"/>
        <v>27267.073520399987</v>
      </c>
      <c r="L228" s="103">
        <f t="shared" si="46"/>
        <v>23995.024697951987</v>
      </c>
      <c r="N228" s="167"/>
      <c r="O228" s="45">
        <v>2.0099999999999998</v>
      </c>
      <c r="P228" s="153">
        <f t="shared" si="52"/>
        <v>21.282980999999999</v>
      </c>
      <c r="Q228" s="148">
        <f t="shared" si="47"/>
        <v>21282.981</v>
      </c>
      <c r="R228" s="148">
        <f t="shared" si="48"/>
        <v>18729.023280000001</v>
      </c>
      <c r="S228" s="171"/>
      <c r="T228" s="45">
        <f t="shared" si="53"/>
        <v>2.0100000000000011</v>
      </c>
      <c r="U228" s="46">
        <f t="shared" si="49"/>
        <v>23874.152868421985</v>
      </c>
      <c r="V228" s="164">
        <f t="shared" si="50"/>
        <v>18729.023280000001</v>
      </c>
      <c r="W228" s="47">
        <f t="shared" si="51"/>
        <v>0.7844895432822927</v>
      </c>
      <c r="X228" s="167"/>
      <c r="Y228" s="48"/>
    </row>
    <row r="229" spans="1:25" ht="16.5" thickTop="1" thickBot="1" x14ac:dyDescent="0.3">
      <c r="A229" s="51"/>
      <c r="B229" s="129">
        <f xml:space="preserve"> B$25*(E$8/2)^2*(ACOS(1-D229/(E$8/2)) - (1-D229/(E$8/2))*SIN(ACOS(1-D229/(E$8/2))))</f>
        <v>21.56161266636499</v>
      </c>
      <c r="D229" s="67">
        <v>2.02</v>
      </c>
      <c r="E229" s="129">
        <f xml:space="preserve"> E$10*(E$8/2)^2*(ACOS(1-D229/(E$8/2)) - (1-D229/(E$8/2))*SIN(ACOS(1-D229/(E$8/2))))</f>
        <v>24.436494355213654</v>
      </c>
      <c r="F229" s="136">
        <f>(PI()*E$12*D229^2*(1-(D229/(1.5*E$8))))</f>
        <v>2.8176129774565828</v>
      </c>
      <c r="G229" s="57">
        <f t="shared" si="41"/>
        <v>27.254107332670237</v>
      </c>
      <c r="H229" s="117">
        <f t="shared" si="42"/>
        <v>27254.107332670239</v>
      </c>
      <c r="I229" s="115">
        <f t="shared" si="43"/>
        <v>23983.614452749811</v>
      </c>
      <c r="J229" s="118">
        <f t="shared" si="44"/>
        <v>27.390256523199998</v>
      </c>
      <c r="K229" s="102">
        <f t="shared" si="45"/>
        <v>27390.256523199998</v>
      </c>
      <c r="L229" s="103">
        <f t="shared" si="46"/>
        <v>24103.425740415998</v>
      </c>
      <c r="N229" s="167"/>
      <c r="O229" s="45">
        <v>2.02</v>
      </c>
      <c r="P229" s="153">
        <f t="shared" si="52"/>
        <v>21.364916000000001</v>
      </c>
      <c r="Q229" s="148">
        <f t="shared" si="47"/>
        <v>21364.916000000001</v>
      </c>
      <c r="R229" s="148">
        <f t="shared" si="48"/>
        <v>18801.126080000002</v>
      </c>
      <c r="S229" s="171"/>
      <c r="T229" s="45">
        <f t="shared" si="53"/>
        <v>2.0200000000000009</v>
      </c>
      <c r="U229" s="46">
        <f t="shared" si="49"/>
        <v>23983.614452749811</v>
      </c>
      <c r="V229" s="164">
        <f t="shared" si="50"/>
        <v>18801.126080000002</v>
      </c>
      <c r="W229" s="47">
        <f t="shared" si="51"/>
        <v>0.78391545682324715</v>
      </c>
      <c r="X229" s="167"/>
      <c r="Y229" s="48"/>
    </row>
    <row r="230" spans="1:25" ht="16.5" thickTop="1" thickBot="1" x14ac:dyDescent="0.3">
      <c r="A230" s="51"/>
      <c r="B230" s="129">
        <f xml:space="preserve"> B$25*(E$8/2)^2*(ACOS(1-D230/(E$8/2)) - (1-D230/(E$8/2))*SIN(ACOS(1-D230/(E$8/2))))</f>
        <v>21.660376967574528</v>
      </c>
      <c r="D230" s="67">
        <v>2.0299999999999998</v>
      </c>
      <c r="E230" s="129">
        <f xml:space="preserve"> E$10*(E$8/2)^2*(ACOS(1-D230/(E$8/2)) - (1-D230/(E$8/2))*SIN(ACOS(1-D230/(E$8/2))))</f>
        <v>24.548427229917802</v>
      </c>
      <c r="F230" s="136">
        <f>(PI()*E$12*D230^2*(1-(D230/(1.5*E$8))))</f>
        <v>2.8289578142591809</v>
      </c>
      <c r="G230" s="57">
        <f t="shared" si="41"/>
        <v>27.377385044176982</v>
      </c>
      <c r="H230" s="117">
        <f t="shared" si="42"/>
        <v>27377.385044176983</v>
      </c>
      <c r="I230" s="115">
        <f t="shared" si="43"/>
        <v>24092.098838875743</v>
      </c>
      <c r="J230" s="118">
        <f t="shared" si="44"/>
        <v>27.512334670799998</v>
      </c>
      <c r="K230" s="102">
        <f t="shared" si="45"/>
        <v>27512.334670799999</v>
      </c>
      <c r="L230" s="103">
        <f t="shared" si="46"/>
        <v>24210.854510303998</v>
      </c>
      <c r="N230" s="167"/>
      <c r="O230" s="45">
        <v>2.0299999999999998</v>
      </c>
      <c r="P230" s="153">
        <f t="shared" si="52"/>
        <v>21.445792999999998</v>
      </c>
      <c r="Q230" s="148">
        <f t="shared" si="47"/>
        <v>21445.792999999998</v>
      </c>
      <c r="R230" s="148">
        <f t="shared" si="48"/>
        <v>18872.297839999999</v>
      </c>
      <c r="S230" s="171"/>
      <c r="T230" s="45">
        <f t="shared" si="53"/>
        <v>2.0300000000000007</v>
      </c>
      <c r="U230" s="46">
        <f t="shared" si="49"/>
        <v>24092.098838875743</v>
      </c>
      <c r="V230" s="164">
        <f t="shared" si="50"/>
        <v>18872.297839999999</v>
      </c>
      <c r="W230" s="47">
        <f t="shared" si="51"/>
        <v>0.7833397150748479</v>
      </c>
      <c r="X230" s="167"/>
      <c r="Y230" s="48"/>
    </row>
    <row r="231" spans="1:25" ht="16.5" thickTop="1" thickBot="1" x14ac:dyDescent="0.3">
      <c r="A231" s="51"/>
      <c r="B231" s="129">
        <f xml:space="preserve"> B$25*(E$8/2)^2*(ACOS(1-D231/(E$8/2)) - (1-D231/(E$8/2))*SIN(ACOS(1-D231/(E$8/2))))</f>
        <v>21.758309770418965</v>
      </c>
      <c r="D231" s="67">
        <v>2.04</v>
      </c>
      <c r="E231" s="129">
        <f xml:space="preserve"> E$10*(E$8/2)^2*(ACOS(1-D231/(E$8/2)) - (1-D231/(E$8/2))*SIN(ACOS(1-D231/(E$8/2))))</f>
        <v>24.659417739808159</v>
      </c>
      <c r="F231" s="136">
        <f>(PI()*E$12*D231^2*(1-(D231/(1.5*E$8))))</f>
        <v>2.8401124343647948</v>
      </c>
      <c r="G231" s="57">
        <f t="shared" si="41"/>
        <v>27.499530174172953</v>
      </c>
      <c r="H231" s="117">
        <f t="shared" si="42"/>
        <v>27499.530174172953</v>
      </c>
      <c r="I231" s="115">
        <f t="shared" si="43"/>
        <v>24199.586553272198</v>
      </c>
      <c r="J231" s="118">
        <f t="shared" si="44"/>
        <v>27.633293625599993</v>
      </c>
      <c r="K231" s="102">
        <f t="shared" si="45"/>
        <v>27633.293625599992</v>
      </c>
      <c r="L231" s="103">
        <f t="shared" si="46"/>
        <v>24317.298390527994</v>
      </c>
      <c r="N231" s="167"/>
      <c r="O231" s="45">
        <v>2.04</v>
      </c>
      <c r="P231" s="153">
        <f t="shared" si="52"/>
        <v>21.525600000000004</v>
      </c>
      <c r="Q231" s="148">
        <f t="shared" si="47"/>
        <v>21525.600000000006</v>
      </c>
      <c r="R231" s="148">
        <f t="shared" si="48"/>
        <v>18942.528000000006</v>
      </c>
      <c r="S231" s="171"/>
      <c r="T231" s="45">
        <f t="shared" si="53"/>
        <v>2.0400000000000005</v>
      </c>
      <c r="U231" s="46">
        <f t="shared" si="49"/>
        <v>24199.586553272198</v>
      </c>
      <c r="V231" s="164">
        <f t="shared" si="50"/>
        <v>18942.528000000006</v>
      </c>
      <c r="W231" s="47">
        <f t="shared" si="51"/>
        <v>0.7827624640735299</v>
      </c>
      <c r="X231" s="167"/>
      <c r="Y231" s="48"/>
    </row>
    <row r="232" spans="1:25" ht="16.5" thickTop="1" thickBot="1" x14ac:dyDescent="0.3">
      <c r="A232" s="51"/>
      <c r="B232" s="129">
        <f xml:space="preserve"> B$25*(E$8/2)^2*(ACOS(1-D232/(E$8/2)) - (1-D232/(E$8/2))*SIN(ACOS(1-D232/(E$8/2))))</f>
        <v>21.855393237781595</v>
      </c>
      <c r="D232" s="67">
        <v>2.0499999999999998</v>
      </c>
      <c r="E232" s="129">
        <f xml:space="preserve"> E$10*(E$8/2)^2*(ACOS(1-D232/(E$8/2)) - (1-D232/(E$8/2))*SIN(ACOS(1-D232/(E$8/2))))</f>
        <v>24.769445669485808</v>
      </c>
      <c r="F232" s="136">
        <f>(PI()*E$12*D232^2*(1-(D232/(1.5*E$8))))</f>
        <v>2.8510744177136651</v>
      </c>
      <c r="G232" s="57">
        <f t="shared" si="41"/>
        <v>27.620520087199473</v>
      </c>
      <c r="H232" s="117">
        <f t="shared" si="42"/>
        <v>27620.520087199475</v>
      </c>
      <c r="I232" s="115">
        <f t="shared" si="43"/>
        <v>24306.057676735538</v>
      </c>
      <c r="J232" s="118">
        <f t="shared" si="44"/>
        <v>27.753119049999992</v>
      </c>
      <c r="K232" s="102">
        <f t="shared" si="45"/>
        <v>27753.11904999999</v>
      </c>
      <c r="L232" s="103">
        <f t="shared" si="46"/>
        <v>24422.744763999992</v>
      </c>
      <c r="N232" s="167"/>
      <c r="O232" s="45">
        <v>2.0499999999999998</v>
      </c>
      <c r="P232" s="153">
        <f t="shared" si="52"/>
        <v>21.604324999999999</v>
      </c>
      <c r="Q232" s="148">
        <f t="shared" si="47"/>
        <v>21604.325000000001</v>
      </c>
      <c r="R232" s="148">
        <f t="shared" si="48"/>
        <v>19011.806</v>
      </c>
      <c r="S232" s="171"/>
      <c r="T232" s="45">
        <f t="shared" si="53"/>
        <v>2.0500000000000003</v>
      </c>
      <c r="U232" s="46">
        <f t="shared" si="49"/>
        <v>24306.057676735538</v>
      </c>
      <c r="V232" s="164">
        <f t="shared" si="50"/>
        <v>19011.806</v>
      </c>
      <c r="W232" s="47">
        <f t="shared" si="51"/>
        <v>0.78218385938403689</v>
      </c>
      <c r="X232" s="167"/>
      <c r="Y232" s="48"/>
    </row>
    <row r="233" spans="1:25" ht="16.5" thickTop="1" thickBot="1" x14ac:dyDescent="0.3">
      <c r="A233" s="51"/>
      <c r="B233" s="129">
        <f xml:space="preserve"> B$25*(E$8/2)^2*(ACOS(1-D233/(E$8/2)) - (1-D233/(E$8/2))*SIN(ACOS(1-D233/(E$8/2))))</f>
        <v>21.951609060139138</v>
      </c>
      <c r="D233" s="67">
        <v>2.06</v>
      </c>
      <c r="E233" s="129">
        <f xml:space="preserve"> E$10*(E$8/2)^2*(ACOS(1-D233/(E$8/2)) - (1-D233/(E$8/2))*SIN(ACOS(1-D233/(E$8/2))))</f>
        <v>24.878490268157687</v>
      </c>
      <c r="F233" s="136">
        <f>(PI()*E$12*D233^2*(1-(D233/(1.5*E$8))))</f>
        <v>2.8618413442460331</v>
      </c>
      <c r="G233" s="57">
        <f t="shared" si="41"/>
        <v>27.740331612403722</v>
      </c>
      <c r="H233" s="117">
        <f t="shared" si="42"/>
        <v>27740.331612403723</v>
      </c>
      <c r="I233" s="115">
        <f t="shared" si="43"/>
        <v>24411.491818915278</v>
      </c>
      <c r="J233" s="118">
        <f t="shared" si="44"/>
        <v>27.871796606399993</v>
      </c>
      <c r="K233" s="102">
        <f t="shared" si="45"/>
        <v>27871.796606399992</v>
      </c>
      <c r="L233" s="103">
        <f t="shared" si="46"/>
        <v>24527.181013631995</v>
      </c>
      <c r="N233" s="167"/>
      <c r="O233" s="45">
        <v>2.06</v>
      </c>
      <c r="P233" s="153">
        <f t="shared" si="52"/>
        <v>21.681956</v>
      </c>
      <c r="Q233" s="148">
        <f t="shared" si="47"/>
        <v>21681.955999999998</v>
      </c>
      <c r="R233" s="148">
        <f t="shared" si="48"/>
        <v>19080.121279999999</v>
      </c>
      <c r="S233" s="171"/>
      <c r="T233" s="45">
        <f t="shared" si="53"/>
        <v>2.06</v>
      </c>
      <c r="U233" s="46">
        <f t="shared" si="49"/>
        <v>24411.491818915278</v>
      </c>
      <c r="V233" s="164">
        <f t="shared" si="50"/>
        <v>19080.121279999999</v>
      </c>
      <c r="W233" s="47">
        <f t="shared" si="51"/>
        <v>0.78160406670499927</v>
      </c>
      <c r="X233" s="167"/>
      <c r="Y233" s="48"/>
    </row>
    <row r="234" spans="1:25" ht="16.5" thickTop="1" thickBot="1" x14ac:dyDescent="0.3">
      <c r="A234" s="51"/>
      <c r="B234" s="129">
        <f xml:space="preserve"> B$25*(E$8/2)^2*(ACOS(1-D234/(E$8/2)) - (1-D234/(E$8/2))*SIN(ACOS(1-D234/(E$8/2))))</f>
        <v>22.046938427988387</v>
      </c>
      <c r="D234" s="67">
        <v>2.0699999999999998</v>
      </c>
      <c r="E234" s="129">
        <f xml:space="preserve"> E$10*(E$8/2)^2*(ACOS(1-D234/(E$8/2)) - (1-D234/(E$8/2))*SIN(ACOS(1-D234/(E$8/2))))</f>
        <v>24.986530218386839</v>
      </c>
      <c r="F234" s="136">
        <f>(PI()*E$12*D234^2*(1-(D234/(1.5*E$8))))</f>
        <v>2.8724107939021422</v>
      </c>
      <c r="G234" s="57">
        <f t="shared" si="41"/>
        <v>27.85894101228898</v>
      </c>
      <c r="H234" s="117">
        <f t="shared" si="42"/>
        <v>27858.941012288979</v>
      </c>
      <c r="I234" s="115">
        <f t="shared" si="43"/>
        <v>24515.8680908143</v>
      </c>
      <c r="J234" s="118">
        <f t="shared" si="44"/>
        <v>27.989311957199998</v>
      </c>
      <c r="K234" s="102">
        <f t="shared" si="45"/>
        <v>27989.3119572</v>
      </c>
      <c r="L234" s="103">
        <f t="shared" si="46"/>
        <v>24630.594522335999</v>
      </c>
      <c r="N234" s="167"/>
      <c r="O234" s="45">
        <v>2.0699999999999998</v>
      </c>
      <c r="P234" s="153">
        <f t="shared" si="52"/>
        <v>21.758481000000003</v>
      </c>
      <c r="Q234" s="148">
        <f t="shared" si="47"/>
        <v>21758.481000000003</v>
      </c>
      <c r="R234" s="148">
        <f t="shared" si="48"/>
        <v>19147.463280000004</v>
      </c>
      <c r="S234" s="171"/>
      <c r="T234" s="45">
        <f t="shared" si="53"/>
        <v>2.0699999999999998</v>
      </c>
      <c r="U234" s="46">
        <f t="shared" si="49"/>
        <v>24515.8680908143</v>
      </c>
      <c r="V234" s="164">
        <f t="shared" si="50"/>
        <v>19147.463280000004</v>
      </c>
      <c r="W234" s="47">
        <f t="shared" si="51"/>
        <v>0.78102326252824994</v>
      </c>
      <c r="X234" s="167"/>
      <c r="Y234" s="48"/>
    </row>
    <row r="235" spans="1:25" ht="16.5" thickTop="1" thickBot="1" x14ac:dyDescent="0.3">
      <c r="A235" s="51"/>
      <c r="B235" s="129">
        <f xml:space="preserve"> B$25*(E$8/2)^2*(ACOS(1-D235/(E$8/2)) - (1-D235/(E$8/2))*SIN(ACOS(1-D235/(E$8/2))))</f>
        <v>22.141362002022181</v>
      </c>
      <c r="D235" s="67">
        <v>2.08</v>
      </c>
      <c r="E235" s="129">
        <f xml:space="preserve"> E$10*(E$8/2)^2*(ACOS(1-D235/(E$8/2)) - (1-D235/(E$8/2))*SIN(ACOS(1-D235/(E$8/2))))</f>
        <v>25.093543602291806</v>
      </c>
      <c r="F235" s="136">
        <f>(PI()*E$12*D235^2*(1-(D235/(1.5*E$8))))</f>
        <v>2.8827803466222335</v>
      </c>
      <c r="G235" s="57">
        <f t="shared" si="41"/>
        <v>27.97632394891404</v>
      </c>
      <c r="H235" s="117">
        <f t="shared" si="42"/>
        <v>27976.32394891404</v>
      </c>
      <c r="I235" s="115">
        <f t="shared" si="43"/>
        <v>24619.165075044355</v>
      </c>
      <c r="J235" s="118">
        <f t="shared" si="44"/>
        <v>28.1056507648</v>
      </c>
      <c r="K235" s="102">
        <f t="shared" si="45"/>
        <v>28105.650764800001</v>
      </c>
      <c r="L235" s="103">
        <f t="shared" si="46"/>
        <v>24732.972673024</v>
      </c>
      <c r="N235" s="167"/>
      <c r="O235" s="45">
        <v>2.08</v>
      </c>
      <c r="P235" s="153">
        <f t="shared" si="52"/>
        <v>21.833888000000002</v>
      </c>
      <c r="Q235" s="148">
        <f t="shared" si="47"/>
        <v>21833.888000000003</v>
      </c>
      <c r="R235" s="148">
        <f t="shared" si="48"/>
        <v>19213.821440000003</v>
      </c>
      <c r="S235" s="171"/>
      <c r="T235" s="45">
        <f t="shared" si="53"/>
        <v>2.0799999999999996</v>
      </c>
      <c r="U235" s="46">
        <f t="shared" si="49"/>
        <v>24619.165075044355</v>
      </c>
      <c r="V235" s="164">
        <f t="shared" si="50"/>
        <v>19213.821440000003</v>
      </c>
      <c r="W235" s="47">
        <f t="shared" si="51"/>
        <v>0.78044163485773232</v>
      </c>
      <c r="X235" s="167"/>
      <c r="Y235" s="48"/>
    </row>
    <row r="236" spans="1:25" ht="16.5" thickTop="1" thickBot="1" x14ac:dyDescent="0.3">
      <c r="A236" s="51"/>
      <c r="B236" s="129">
        <f xml:space="preserve"> B$25*(E$8/2)^2*(ACOS(1-D236/(E$8/2)) - (1-D236/(E$8/2))*SIN(ACOS(1-D236/(E$8/2))))</f>
        <v>22.234859880809175</v>
      </c>
      <c r="D236" s="67">
        <v>2.09</v>
      </c>
      <c r="E236" s="129">
        <f xml:space="preserve"> E$10*(E$8/2)^2*(ACOS(1-D236/(E$8/2)) - (1-D236/(E$8/2))*SIN(ACOS(1-D236/(E$8/2))))</f>
        <v>25.199507864917067</v>
      </c>
      <c r="F236" s="136">
        <f>(PI()*E$12*D236^2*(1-(D236/(1.5*E$8))))</f>
        <v>2.8929475823465487</v>
      </c>
      <c r="G236" s="57">
        <f t="shared" si="41"/>
        <v>28.092455447263614</v>
      </c>
      <c r="H236" s="117">
        <f t="shared" si="42"/>
        <v>28092.455447263615</v>
      </c>
      <c r="I236" s="115">
        <f t="shared" si="43"/>
        <v>24721.360793591983</v>
      </c>
      <c r="J236" s="118">
        <f t="shared" si="44"/>
        <v>28.220798691599988</v>
      </c>
      <c r="K236" s="102">
        <f t="shared" si="45"/>
        <v>28220.79869159999</v>
      </c>
      <c r="L236" s="103">
        <f t="shared" si="46"/>
        <v>24834.302848607993</v>
      </c>
      <c r="N236" s="167"/>
      <c r="O236" s="45">
        <v>2.09</v>
      </c>
      <c r="P236" s="153">
        <f t="shared" si="52"/>
        <v>21.908164999999997</v>
      </c>
      <c r="Q236" s="148">
        <f t="shared" si="47"/>
        <v>21908.164999999997</v>
      </c>
      <c r="R236" s="148">
        <f t="shared" si="48"/>
        <v>19279.185199999996</v>
      </c>
      <c r="S236" s="171"/>
      <c r="T236" s="45">
        <f t="shared" si="53"/>
        <v>2.0899999999999994</v>
      </c>
      <c r="U236" s="46">
        <f t="shared" si="49"/>
        <v>24721.360793591983</v>
      </c>
      <c r="V236" s="164">
        <f t="shared" si="50"/>
        <v>19279.185199999996</v>
      </c>
      <c r="W236" s="47">
        <f t="shared" si="51"/>
        <v>0.77985938399464438</v>
      </c>
      <c r="X236" s="167"/>
      <c r="Y236" s="48"/>
    </row>
    <row r="237" spans="1:25" ht="16.5" thickTop="1" thickBot="1" x14ac:dyDescent="0.3">
      <c r="A237" s="51"/>
      <c r="B237" s="129">
        <f xml:space="preserve"> B$25*(E$8/2)^2*(ACOS(1-D237/(E$8/2)) - (1-D237/(E$8/2))*SIN(ACOS(1-D237/(E$8/2))))</f>
        <v>22.32741156569886</v>
      </c>
      <c r="D237" s="67">
        <v>2.1</v>
      </c>
      <c r="E237" s="129">
        <f xml:space="preserve"> E$10*(E$8/2)^2*(ACOS(1-D237/(E$8/2)) - (1-D237/(E$8/2))*SIN(ACOS(1-D237/(E$8/2))))</f>
        <v>25.304399774458705</v>
      </c>
      <c r="F237" s="136">
        <f>(PI()*E$12*D237^2*(1-(D237/(1.5*E$8))))</f>
        <v>2.9029100810153303</v>
      </c>
      <c r="G237" s="57">
        <f t="shared" si="41"/>
        <v>28.207309855474037</v>
      </c>
      <c r="H237" s="117">
        <f t="shared" si="42"/>
        <v>28207.309855474035</v>
      </c>
      <c r="I237" s="115">
        <f t="shared" si="43"/>
        <v>24822.432672817151</v>
      </c>
      <c r="J237" s="118">
        <f t="shared" si="44"/>
        <v>28.334741399999992</v>
      </c>
      <c r="K237" s="102">
        <f t="shared" si="45"/>
        <v>28334.741399999992</v>
      </c>
      <c r="L237" s="103">
        <f t="shared" si="46"/>
        <v>24934.572431999994</v>
      </c>
      <c r="N237" s="167"/>
      <c r="O237" s="45">
        <v>2.1</v>
      </c>
      <c r="P237" s="153">
        <f t="shared" si="52"/>
        <v>21.981299999999997</v>
      </c>
      <c r="Q237" s="148">
        <f t="shared" si="47"/>
        <v>21981.299999999996</v>
      </c>
      <c r="R237" s="148">
        <f t="shared" si="48"/>
        <v>19343.543999999998</v>
      </c>
      <c r="S237" s="171"/>
      <c r="T237" s="45">
        <f t="shared" si="53"/>
        <v>2.0999999999999992</v>
      </c>
      <c r="U237" s="46">
        <f t="shared" si="49"/>
        <v>24822.432672817151</v>
      </c>
      <c r="V237" s="164">
        <f t="shared" si="50"/>
        <v>19343.543999999998</v>
      </c>
      <c r="W237" s="47">
        <f t="shared" si="51"/>
        <v>0.779276723396372</v>
      </c>
      <c r="X237" s="167"/>
      <c r="Y237" s="48"/>
    </row>
    <row r="238" spans="1:25" ht="16.5" thickTop="1" thickBot="1" x14ac:dyDescent="0.3">
      <c r="A238" s="51"/>
      <c r="B238" s="129">
        <f xml:space="preserve"> B$25*(E$8/2)^2*(ACOS(1-D238/(E$8/2)) - (1-D238/(E$8/2))*SIN(ACOS(1-D238/(E$8/2))))</f>
        <v>22.418995922633673</v>
      </c>
      <c r="D238" s="67">
        <v>2.11</v>
      </c>
      <c r="E238" s="129">
        <f xml:space="preserve"> E$10*(E$8/2)^2*(ACOS(1-D238/(E$8/2)) - (1-D238/(E$8/2))*SIN(ACOS(1-D238/(E$8/2))))</f>
        <v>25.408195378984828</v>
      </c>
      <c r="F238" s="136">
        <f>(PI()*E$12*D238^2*(1-(D238/(1.5*E$8))))</f>
        <v>2.91266542256882</v>
      </c>
      <c r="G238" s="57">
        <f t="shared" si="41"/>
        <v>28.32086080155365</v>
      </c>
      <c r="H238" s="117">
        <f t="shared" si="42"/>
        <v>28320.860801553648</v>
      </c>
      <c r="I238" s="115">
        <f t="shared" si="43"/>
        <v>24922.35750536721</v>
      </c>
      <c r="J238" s="118">
        <f t="shared" si="44"/>
        <v>28.447464552399996</v>
      </c>
      <c r="K238" s="102">
        <f t="shared" si="45"/>
        <v>28447.464552399997</v>
      </c>
      <c r="L238" s="103">
        <f t="shared" si="46"/>
        <v>25033.768806111999</v>
      </c>
      <c r="N238" s="167"/>
      <c r="O238" s="45">
        <v>2.11</v>
      </c>
      <c r="P238" s="153">
        <f t="shared" si="52"/>
        <v>22.053281000000005</v>
      </c>
      <c r="Q238" s="148">
        <f t="shared" si="47"/>
        <v>22053.281000000006</v>
      </c>
      <c r="R238" s="148">
        <f t="shared" si="48"/>
        <v>19406.887280000006</v>
      </c>
      <c r="S238" s="171"/>
      <c r="T238" s="45">
        <f t="shared" si="53"/>
        <v>2.109999999999999</v>
      </c>
      <c r="U238" s="46">
        <f t="shared" si="49"/>
        <v>24922.35750536721</v>
      </c>
      <c r="V238" s="164">
        <f t="shared" si="50"/>
        <v>19406.887280000006</v>
      </c>
      <c r="W238" s="47">
        <f t="shared" si="51"/>
        <v>0.7786938806178586</v>
      </c>
      <c r="X238" s="167"/>
      <c r="Y238" s="48"/>
    </row>
    <row r="239" spans="1:25" ht="16.5" thickTop="1" thickBot="1" x14ac:dyDescent="0.3">
      <c r="A239" s="51"/>
      <c r="B239" s="129">
        <f xml:space="preserve"> B$25*(E$8/2)^2*(ACOS(1-D239/(E$8/2)) - (1-D239/(E$8/2))*SIN(ACOS(1-D239/(E$8/2))))</f>
        <v>22.509591140504799</v>
      </c>
      <c r="D239" s="67">
        <v>2.12</v>
      </c>
      <c r="E239" s="129">
        <f xml:space="preserve"> E$10*(E$8/2)^2*(ACOS(1-D239/(E$8/2)) - (1-D239/(E$8/2))*SIN(ACOS(1-D239/(E$8/2))))</f>
        <v>25.510869959238772</v>
      </c>
      <c r="F239" s="136">
        <f>(PI()*E$12*D239^2*(1-(D239/(1.5*E$8))))</f>
        <v>2.9222111869472602</v>
      </c>
      <c r="G239" s="57">
        <f t="shared" si="41"/>
        <v>28.433081146186034</v>
      </c>
      <c r="H239" s="117">
        <f t="shared" si="42"/>
        <v>28433.081146186032</v>
      </c>
      <c r="I239" s="115">
        <f t="shared" si="43"/>
        <v>25021.111408643708</v>
      </c>
      <c r="J239" s="118">
        <f t="shared" si="44"/>
        <v>28.558953811199999</v>
      </c>
      <c r="K239" s="102">
        <f t="shared" si="45"/>
        <v>28558.953811199997</v>
      </c>
      <c r="L239" s="103">
        <f t="shared" si="46"/>
        <v>25131.879353855998</v>
      </c>
      <c r="N239" s="167"/>
      <c r="O239" s="45">
        <v>2.12</v>
      </c>
      <c r="P239" s="153">
        <f t="shared" si="52"/>
        <v>22.124096000000002</v>
      </c>
      <c r="Q239" s="148">
        <f t="shared" si="47"/>
        <v>22124.096000000001</v>
      </c>
      <c r="R239" s="148">
        <f t="shared" si="48"/>
        <v>19469.20448</v>
      </c>
      <c r="S239" s="171"/>
      <c r="T239" s="45">
        <f t="shared" si="53"/>
        <v>2.1199999999999988</v>
      </c>
      <c r="U239" s="46">
        <f t="shared" si="49"/>
        <v>25021.111408643708</v>
      </c>
      <c r="V239" s="164">
        <f t="shared" si="50"/>
        <v>19469.20448</v>
      </c>
      <c r="W239" s="47">
        <f t="shared" si="51"/>
        <v>0.77811109834530512</v>
      </c>
      <c r="X239" s="167"/>
      <c r="Y239" s="48"/>
    </row>
    <row r="240" spans="1:25" ht="16.5" thickTop="1" thickBot="1" x14ac:dyDescent="0.3">
      <c r="A240" s="51"/>
      <c r="B240" s="129">
        <f xml:space="preserve"> B$25*(E$8/2)^2*(ACOS(1-D240/(E$8/2)) - (1-D240/(E$8/2))*SIN(ACOS(1-D240/(E$8/2))))</f>
        <v>22.599174685633979</v>
      </c>
      <c r="D240" s="67">
        <v>2.13</v>
      </c>
      <c r="E240" s="129">
        <f xml:space="preserve"> E$10*(E$8/2)^2*(ACOS(1-D240/(E$8/2)) - (1-D240/(E$8/2))*SIN(ACOS(1-D240/(E$8/2))))</f>
        <v>25.612397977051845</v>
      </c>
      <c r="F240" s="136">
        <f>(PI()*E$12*D240^2*(1-(D240/(1.5*E$8))))</f>
        <v>2.9315449540908918</v>
      </c>
      <c r="G240" s="57">
        <f t="shared" si="41"/>
        <v>28.543942931142738</v>
      </c>
      <c r="H240" s="117">
        <f t="shared" si="42"/>
        <v>28543.942931142738</v>
      </c>
      <c r="I240" s="115">
        <f t="shared" si="43"/>
        <v>25118.669779405609</v>
      </c>
      <c r="J240" s="118">
        <f t="shared" si="44"/>
        <v>28.669194838799992</v>
      </c>
      <c r="K240" s="102">
        <f t="shared" si="45"/>
        <v>28669.194838799991</v>
      </c>
      <c r="L240" s="103">
        <f t="shared" si="46"/>
        <v>25228.891458143993</v>
      </c>
      <c r="N240" s="167"/>
      <c r="O240" s="45">
        <v>2.13</v>
      </c>
      <c r="P240" s="153">
        <f t="shared" si="52"/>
        <v>22.193733000000002</v>
      </c>
      <c r="Q240" s="148">
        <f t="shared" si="47"/>
        <v>22193.733</v>
      </c>
      <c r="R240" s="148">
        <f t="shared" si="48"/>
        <v>19530.48504</v>
      </c>
      <c r="S240" s="171"/>
      <c r="T240" s="45">
        <f t="shared" si="53"/>
        <v>2.1299999999999986</v>
      </c>
      <c r="U240" s="46">
        <f t="shared" si="49"/>
        <v>25118.669779405609</v>
      </c>
      <c r="V240" s="164">
        <f t="shared" si="50"/>
        <v>19530.48504</v>
      </c>
      <c r="W240" s="47">
        <f t="shared" si="51"/>
        <v>0.77752863553358742</v>
      </c>
      <c r="X240" s="167"/>
      <c r="Y240" s="48"/>
    </row>
    <row r="241" spans="1:25" ht="16.5" thickTop="1" thickBot="1" x14ac:dyDescent="0.3">
      <c r="A241" s="51"/>
      <c r="B241" s="129">
        <f xml:space="preserve"> B$25*(E$8/2)^2*(ACOS(1-D241/(E$8/2)) - (1-D241/(E$8/2))*SIN(ACOS(1-D241/(E$8/2))))</f>
        <v>22.68772325190066</v>
      </c>
      <c r="D241" s="67">
        <v>2.14</v>
      </c>
      <c r="E241" s="129">
        <f xml:space="preserve"> E$10*(E$8/2)^2*(ACOS(1-D241/(E$8/2)) - (1-D241/(E$8/2))*SIN(ACOS(1-D241/(E$8/2))))</f>
        <v>25.712753018820752</v>
      </c>
      <c r="F241" s="136">
        <f>(PI()*E$12*D241^2*(1-(D241/(1.5*E$8))))</f>
        <v>2.9406643039399576</v>
      </c>
      <c r="G241" s="57">
        <f t="shared" si="41"/>
        <v>28.65341732276071</v>
      </c>
      <c r="H241" s="117">
        <f t="shared" si="42"/>
        <v>28653.41732276071</v>
      </c>
      <c r="I241" s="115">
        <f t="shared" si="43"/>
        <v>25215.007244029424</v>
      </c>
      <c r="J241" s="118">
        <f t="shared" si="44"/>
        <v>28.778173297599995</v>
      </c>
      <c r="K241" s="102">
        <f t="shared" si="45"/>
        <v>28778.173297599995</v>
      </c>
      <c r="L241" s="103">
        <f t="shared" si="46"/>
        <v>25324.792501887994</v>
      </c>
      <c r="N241" s="167"/>
      <c r="O241" s="45">
        <v>2.14</v>
      </c>
      <c r="P241" s="153">
        <f t="shared" si="52"/>
        <v>22.262180000000001</v>
      </c>
      <c r="Q241" s="148">
        <f t="shared" si="47"/>
        <v>22262.18</v>
      </c>
      <c r="R241" s="148">
        <f t="shared" si="48"/>
        <v>19590.718400000002</v>
      </c>
      <c r="S241" s="171"/>
      <c r="T241" s="45">
        <f t="shared" si="53"/>
        <v>2.1399999999999983</v>
      </c>
      <c r="U241" s="46">
        <f t="shared" si="49"/>
        <v>25215.007244029424</v>
      </c>
      <c r="V241" s="164">
        <f t="shared" si="50"/>
        <v>19590.718400000002</v>
      </c>
      <c r="W241" s="47">
        <f t="shared" si="51"/>
        <v>0.7769467686605096</v>
      </c>
      <c r="X241" s="167"/>
      <c r="Y241" s="48"/>
    </row>
    <row r="242" spans="1:25" ht="16.5" thickTop="1" thickBot="1" x14ac:dyDescent="0.3">
      <c r="A242" s="51"/>
      <c r="B242" s="129">
        <f xml:space="preserve"> B$25*(E$8/2)^2*(ACOS(1-D242/(E$8/2)) - (1-D242/(E$8/2))*SIN(ACOS(1-D242/(E$8/2))))</f>
        <v>22.775212705958324</v>
      </c>
      <c r="D242" s="67">
        <v>2.15</v>
      </c>
      <c r="E242" s="129">
        <f xml:space="preserve"> E$10*(E$8/2)^2*(ACOS(1-D242/(E$8/2)) - (1-D242/(E$8/2))*SIN(ACOS(1-D242/(E$8/2))))</f>
        <v>25.811907733419435</v>
      </c>
      <c r="F242" s="136">
        <f>(PI()*E$12*D242^2*(1-(D242/(1.5*E$8))))</f>
        <v>2.9495668164346993</v>
      </c>
      <c r="G242" s="57">
        <f t="shared" si="41"/>
        <v>28.761474549854135</v>
      </c>
      <c r="H242" s="117">
        <f t="shared" si="42"/>
        <v>28761.474549854134</v>
      </c>
      <c r="I242" s="115">
        <f t="shared" si="43"/>
        <v>25310.09760387164</v>
      </c>
      <c r="J242" s="118">
        <f t="shared" si="44"/>
        <v>28.885874849999997</v>
      </c>
      <c r="K242" s="102">
        <f t="shared" si="45"/>
        <v>28885.874849999997</v>
      </c>
      <c r="L242" s="103">
        <f t="shared" si="46"/>
        <v>25419.569867999999</v>
      </c>
      <c r="N242" s="167"/>
      <c r="O242" s="45">
        <v>2.15</v>
      </c>
      <c r="P242" s="153">
        <f t="shared" si="52"/>
        <v>22.329425000000001</v>
      </c>
      <c r="Q242" s="148">
        <f t="shared" si="47"/>
        <v>22329.424999999999</v>
      </c>
      <c r="R242" s="148">
        <f t="shared" si="48"/>
        <v>19649.894</v>
      </c>
      <c r="S242" s="171"/>
      <c r="T242" s="45">
        <f t="shared" si="53"/>
        <v>2.1499999999999981</v>
      </c>
      <c r="U242" s="46">
        <f t="shared" si="49"/>
        <v>25310.09760387164</v>
      </c>
      <c r="V242" s="164">
        <f t="shared" si="50"/>
        <v>19649.894</v>
      </c>
      <c r="W242" s="47">
        <f t="shared" si="51"/>
        <v>0.77636579311310883</v>
      </c>
      <c r="X242" s="167"/>
      <c r="Y242" s="48"/>
    </row>
    <row r="243" spans="1:25" ht="16.5" thickTop="1" thickBot="1" x14ac:dyDescent="0.3">
      <c r="A243" s="51"/>
      <c r="B243" s="129">
        <f xml:space="preserve"> B$25*(E$8/2)^2*(ACOS(1-D243/(E$8/2)) - (1-D243/(E$8/2))*SIN(ACOS(1-D243/(E$8/2))))</f>
        <v>22.861618026894508</v>
      </c>
      <c r="D243" s="67">
        <v>2.16</v>
      </c>
      <c r="E243" s="129">
        <f xml:space="preserve"> E$10*(E$8/2)^2*(ACOS(1-D243/(E$8/2)) - (1-D243/(E$8/2))*SIN(ACOS(1-D243/(E$8/2))))</f>
        <v>25.909833763813776</v>
      </c>
      <c r="F243" s="136">
        <f>(PI()*E$12*D243^2*(1-(D243/(1.5*E$8))))</f>
        <v>2.9582500715153586</v>
      </c>
      <c r="G243" s="57">
        <f t="shared" si="41"/>
        <v>28.868083835329134</v>
      </c>
      <c r="H243" s="117">
        <f t="shared" si="42"/>
        <v>28868.083835329133</v>
      </c>
      <c r="I243" s="115">
        <f t="shared" si="43"/>
        <v>25403.913775089637</v>
      </c>
      <c r="J243" s="118">
        <f t="shared" si="44"/>
        <v>28.992285158399991</v>
      </c>
      <c r="K243" s="102">
        <f t="shared" si="45"/>
        <v>28992.285158399991</v>
      </c>
      <c r="L243" s="103">
        <f t="shared" si="46"/>
        <v>25513.210939391993</v>
      </c>
      <c r="N243" s="167"/>
      <c r="O243" s="45">
        <v>2.16</v>
      </c>
      <c r="P243" s="153">
        <f t="shared" si="52"/>
        <v>22.395456000000003</v>
      </c>
      <c r="Q243" s="148">
        <f t="shared" si="47"/>
        <v>22395.456000000002</v>
      </c>
      <c r="R243" s="148">
        <f t="shared" si="48"/>
        <v>19708.00128</v>
      </c>
      <c r="S243" s="171"/>
      <c r="T243" s="45">
        <f t="shared" si="53"/>
        <v>2.1599999999999979</v>
      </c>
      <c r="U243" s="46">
        <f t="shared" si="49"/>
        <v>25403.913775089637</v>
      </c>
      <c r="V243" s="164">
        <f t="shared" si="50"/>
        <v>19708.00128</v>
      </c>
      <c r="W243" s="47">
        <f t="shared" si="51"/>
        <v>0.77578602472368297</v>
      </c>
      <c r="X243" s="167"/>
      <c r="Y243" s="48"/>
    </row>
    <row r="244" spans="1:25" ht="16.5" thickTop="1" thickBot="1" x14ac:dyDescent="0.3">
      <c r="A244" s="51"/>
      <c r="B244" s="129">
        <f xml:space="preserve"> B$25*(E$8/2)^2*(ACOS(1-D244/(E$8/2)) - (1-D244/(E$8/2))*SIN(ACOS(1-D244/(E$8/2))))</f>
        <v>22.9469132395818</v>
      </c>
      <c r="D244" s="67">
        <v>2.17</v>
      </c>
      <c r="E244" s="129">
        <f xml:space="preserve"> E$10*(E$8/2)^2*(ACOS(1-D244/(E$8/2)) - (1-D244/(E$8/2))*SIN(ACOS(1-D244/(E$8/2))))</f>
        <v>26.006501671526042</v>
      </c>
      <c r="F244" s="136">
        <f>(PI()*E$12*D244^2*(1-(D244/(1.5*E$8))))</f>
        <v>2.9667116491221774</v>
      </c>
      <c r="G244" s="57">
        <f t="shared" si="41"/>
        <v>28.97321332064822</v>
      </c>
      <c r="H244" s="117">
        <f t="shared" si="42"/>
        <v>28973.213320648221</v>
      </c>
      <c r="I244" s="115">
        <f t="shared" si="43"/>
        <v>25496.427722170436</v>
      </c>
      <c r="J244" s="118">
        <f t="shared" si="44"/>
        <v>29.097389885199991</v>
      </c>
      <c r="K244" s="102">
        <f t="shared" si="45"/>
        <v>29097.389885199991</v>
      </c>
      <c r="L244" s="103">
        <f t="shared" si="46"/>
        <v>25605.703098975991</v>
      </c>
      <c r="N244" s="167"/>
      <c r="O244" s="45">
        <v>2.17</v>
      </c>
      <c r="P244" s="153">
        <f t="shared" si="52"/>
        <v>22.460260999999996</v>
      </c>
      <c r="Q244" s="148">
        <f t="shared" si="47"/>
        <v>22460.260999999995</v>
      </c>
      <c r="R244" s="148">
        <f t="shared" si="48"/>
        <v>19765.029679999996</v>
      </c>
      <c r="S244" s="171"/>
      <c r="T244" s="45">
        <f t="shared" si="53"/>
        <v>2.1699999999999977</v>
      </c>
      <c r="U244" s="46">
        <f t="shared" si="49"/>
        <v>25496.427722170436</v>
      </c>
      <c r="V244" s="164">
        <f t="shared" si="50"/>
        <v>19765.029679999996</v>
      </c>
      <c r="W244" s="47">
        <f t="shared" si="51"/>
        <v>0.77520780147617707</v>
      </c>
      <c r="X244" s="167"/>
      <c r="Y244" s="48"/>
    </row>
    <row r="245" spans="1:25" ht="16.5" thickTop="1" thickBot="1" x14ac:dyDescent="0.3">
      <c r="A245" s="51"/>
      <c r="B245" s="129">
        <f xml:space="preserve"> B$25*(E$8/2)^2*(ACOS(1-D245/(E$8/2)) - (1-D245/(E$8/2))*SIN(ACOS(1-D245/(E$8/2))))</f>
        <v>23.031071340838626</v>
      </c>
      <c r="D245" s="67">
        <v>2.1800000000000002</v>
      </c>
      <c r="E245" s="129">
        <f xml:space="preserve"> E$10*(E$8/2)^2*(ACOS(1-D245/(E$8/2)) - (1-D245/(E$8/2))*SIN(ACOS(1-D245/(E$8/2))))</f>
        <v>26.101880852950444</v>
      </c>
      <c r="F245" s="136">
        <f>(PI()*E$12*D245^2*(1-(D245/(1.5*E$8))))</f>
        <v>2.974949129195398</v>
      </c>
      <c r="G245" s="57">
        <f t="shared" si="41"/>
        <v>29.076829982145842</v>
      </c>
      <c r="H245" s="117">
        <f t="shared" si="42"/>
        <v>29076.829982145842</v>
      </c>
      <c r="I245" s="115">
        <f t="shared" si="43"/>
        <v>25587.610384288342</v>
      </c>
      <c r="J245" s="118">
        <f t="shared" si="44"/>
        <v>29.201174692799999</v>
      </c>
      <c r="K245" s="102">
        <f t="shared" si="45"/>
        <v>29201.174692799999</v>
      </c>
      <c r="L245" s="103">
        <f t="shared" si="46"/>
        <v>25697.033729663999</v>
      </c>
      <c r="N245" s="167"/>
      <c r="O245" s="45">
        <v>2.1800000000000002</v>
      </c>
      <c r="P245" s="153">
        <f t="shared" si="52"/>
        <v>22.523828000000002</v>
      </c>
      <c r="Q245" s="148">
        <f t="shared" si="47"/>
        <v>22523.828000000001</v>
      </c>
      <c r="R245" s="148">
        <f t="shared" si="48"/>
        <v>19820.968640000003</v>
      </c>
      <c r="S245" s="171"/>
      <c r="T245" s="45">
        <f t="shared" si="53"/>
        <v>2.1799999999999975</v>
      </c>
      <c r="U245" s="46">
        <f t="shared" si="49"/>
        <v>25587.610384288342</v>
      </c>
      <c r="V245" s="164">
        <f t="shared" si="50"/>
        <v>19820.968640000003</v>
      </c>
      <c r="W245" s="47">
        <f t="shared" si="51"/>
        <v>0.77463148540712301</v>
      </c>
      <c r="X245" s="167"/>
      <c r="Y245" s="48"/>
    </row>
    <row r="246" spans="1:25" ht="16.5" thickTop="1" thickBot="1" x14ac:dyDescent="0.3">
      <c r="A246" s="51"/>
      <c r="B246" s="129">
        <f xml:space="preserve"> B$25*(E$8/2)^2*(ACOS(1-D246/(E$8/2)) - (1-D246/(E$8/2))*SIN(ACOS(1-D246/(E$8/2))))</f>
        <v>23.11406421736255</v>
      </c>
      <c r="D246" s="67">
        <v>2.19</v>
      </c>
      <c r="E246" s="129">
        <f xml:space="preserve"> E$10*(E$8/2)^2*(ACOS(1-D246/(E$8/2)) - (1-D246/(E$8/2))*SIN(ACOS(1-D246/(E$8/2))))</f>
        <v>26.195939446344223</v>
      </c>
      <c r="F246" s="136">
        <f>(PI()*E$12*D246^2*(1-(D246/(1.5*E$8))))</f>
        <v>2.9829600916752623</v>
      </c>
      <c r="G246" s="57">
        <f t="shared" si="41"/>
        <v>29.178899538019486</v>
      </c>
      <c r="H246" s="117">
        <f t="shared" si="42"/>
        <v>29178.899538019486</v>
      </c>
      <c r="I246" s="115">
        <f t="shared" si="43"/>
        <v>25677.43159345715</v>
      </c>
      <c r="J246" s="118">
        <f t="shared" si="44"/>
        <v>29.303625243599999</v>
      </c>
      <c r="K246" s="102">
        <f t="shared" si="45"/>
        <v>29303.6252436</v>
      </c>
      <c r="L246" s="103">
        <f t="shared" si="46"/>
        <v>25787.190214367998</v>
      </c>
      <c r="N246" s="167"/>
      <c r="O246" s="45">
        <v>2.19</v>
      </c>
      <c r="P246" s="153">
        <f t="shared" si="52"/>
        <v>22.586145000000002</v>
      </c>
      <c r="Q246" s="148">
        <f t="shared" si="47"/>
        <v>22586.145</v>
      </c>
      <c r="R246" s="148">
        <f t="shared" si="48"/>
        <v>19875.8076</v>
      </c>
      <c r="S246" s="171"/>
      <c r="T246" s="45">
        <f t="shared" si="53"/>
        <v>2.1899999999999973</v>
      </c>
      <c r="U246" s="46">
        <f t="shared" si="49"/>
        <v>25677.43159345715</v>
      </c>
      <c r="V246" s="164">
        <f t="shared" si="50"/>
        <v>19875.8076</v>
      </c>
      <c r="W246" s="47">
        <f t="shared" si="51"/>
        <v>0.77405746472963222</v>
      </c>
      <c r="X246" s="167"/>
      <c r="Y246" s="48"/>
    </row>
    <row r="247" spans="1:25" ht="16.5" thickTop="1" thickBot="1" x14ac:dyDescent="0.3">
      <c r="A247" s="51"/>
      <c r="B247" s="129">
        <f xml:space="preserve"> B$25*(E$8/2)^2*(ACOS(1-D247/(E$8/2)) - (1-D247/(E$8/2))*SIN(ACOS(1-D247/(E$8/2))))</f>
        <v>23.195862554209974</v>
      </c>
      <c r="D247" s="45">
        <v>2.2000000000000002</v>
      </c>
      <c r="E247" s="129">
        <f xml:space="preserve"> E$10*(E$8/2)^2*(ACOS(1-D247/(E$8/2)) - (1-D247/(E$8/2))*SIN(ACOS(1-D247/(E$8/2))))</f>
        <v>26.288644228104637</v>
      </c>
      <c r="F247" s="136">
        <f>(PI()*E$12*D247^2*(1-(D247/(1.5*E$8))))</f>
        <v>2.9907421165020112</v>
      </c>
      <c r="G247" s="57">
        <f t="shared" si="41"/>
        <v>29.27938634460665</v>
      </c>
      <c r="H247" s="117">
        <f t="shared" si="42"/>
        <v>29279.38634460665</v>
      </c>
      <c r="I247" s="115">
        <f t="shared" si="43"/>
        <v>25765.859983253853</v>
      </c>
      <c r="J247" s="118">
        <f t="shared" si="44"/>
        <v>29.4047272</v>
      </c>
      <c r="K247" s="102">
        <f t="shared" si="45"/>
        <v>29404.727200000001</v>
      </c>
      <c r="L247" s="103">
        <f t="shared" si="46"/>
        <v>25876.159936</v>
      </c>
      <c r="N247" s="167"/>
      <c r="O247" s="45">
        <v>2.2000000000000002</v>
      </c>
      <c r="P247" s="153">
        <f t="shared" si="52"/>
        <v>22.647200000000005</v>
      </c>
      <c r="Q247" s="148">
        <f t="shared" si="47"/>
        <v>22647.200000000004</v>
      </c>
      <c r="R247" s="148">
        <f t="shared" si="48"/>
        <v>19929.536000000004</v>
      </c>
      <c r="S247" s="171"/>
      <c r="T247" s="45">
        <f t="shared" si="53"/>
        <v>2.1999999999999971</v>
      </c>
      <c r="U247" s="46">
        <f t="shared" si="49"/>
        <v>25765.859983253853</v>
      </c>
      <c r="V247" s="164">
        <f t="shared" si="50"/>
        <v>19929.536000000004</v>
      </c>
      <c r="W247" s="47">
        <f t="shared" si="51"/>
        <v>0.7734861562141887</v>
      </c>
      <c r="X247" s="167"/>
      <c r="Y247" s="48"/>
    </row>
    <row r="248" spans="1:25" ht="16.5" thickTop="1" thickBot="1" x14ac:dyDescent="0.3">
      <c r="A248" s="51"/>
      <c r="B248" s="129">
        <f xml:space="preserve"> B$25*(E$8/2)^2*(ACOS(1-D248/(E$8/2)) - (1-D248/(E$8/2))*SIN(ACOS(1-D248/(E$8/2))))</f>
        <v>23.276435732364185</v>
      </c>
      <c r="D248" s="45">
        <v>2.21</v>
      </c>
      <c r="E248" s="129">
        <f xml:space="preserve"> E$10*(E$8/2)^2*(ACOS(1-D248/(E$8/2)) - (1-D248/(E$8/2))*SIN(ACOS(1-D248/(E$8/2))))</f>
        <v>26.379960496679413</v>
      </c>
      <c r="F248" s="136">
        <f>(PI()*E$12*D248^2*(1-(D248/(1.5*E$8))))</f>
        <v>2.9982927836158875</v>
      </c>
      <c r="G248" s="57">
        <f t="shared" si="41"/>
        <v>29.378253280295301</v>
      </c>
      <c r="H248" s="117">
        <f t="shared" si="42"/>
        <v>29378.253280295299</v>
      </c>
      <c r="I248" s="115">
        <f t="shared" si="43"/>
        <v>25852.862886659863</v>
      </c>
      <c r="J248" s="118">
        <f t="shared" si="44"/>
        <v>29.504466224399994</v>
      </c>
      <c r="K248" s="102">
        <f t="shared" si="45"/>
        <v>29504.466224399996</v>
      </c>
      <c r="L248" s="103">
        <f t="shared" si="46"/>
        <v>25963.930277471994</v>
      </c>
      <c r="N248" s="167"/>
      <c r="O248" s="45">
        <v>2.21</v>
      </c>
      <c r="P248" s="153">
        <f t="shared" si="52"/>
        <v>22.706981000000006</v>
      </c>
      <c r="Q248" s="148">
        <f t="shared" si="47"/>
        <v>22706.981000000007</v>
      </c>
      <c r="R248" s="148">
        <f t="shared" si="48"/>
        <v>19982.143280000008</v>
      </c>
      <c r="S248" s="173"/>
      <c r="T248" s="45">
        <f t="shared" si="53"/>
        <v>2.2099999999999969</v>
      </c>
      <c r="U248" s="46">
        <f t="shared" si="49"/>
        <v>25852.862886659863</v>
      </c>
      <c r="V248" s="164">
        <f t="shared" si="50"/>
        <v>19982.143280000008</v>
      </c>
      <c r="W248" s="47">
        <f t="shared" si="51"/>
        <v>0.77291800786638754</v>
      </c>
      <c r="X248" s="167"/>
      <c r="Y248" s="48"/>
    </row>
    <row r="249" spans="1:25" ht="16.5" thickTop="1" thickBot="1" x14ac:dyDescent="0.3">
      <c r="A249" s="51"/>
      <c r="B249" s="129">
        <f xml:space="preserve"> B$25*(E$8/2)^2*(ACOS(1-D249/(E$8/2)) - (1-D249/(E$8/2))*SIN(ACOS(1-D249/(E$8/2))))</f>
        <v>23.355751713648747</v>
      </c>
      <c r="D249" s="45">
        <v>2.2200000000000002</v>
      </c>
      <c r="E249" s="129">
        <f xml:space="preserve"> E$10*(E$8/2)^2*(ACOS(1-D249/(E$8/2)) - (1-D249/(E$8/2))*SIN(ACOS(1-D249/(E$8/2))))</f>
        <v>26.469851942135247</v>
      </c>
      <c r="F249" s="136">
        <f>(PI()*E$12*D249^2*(1-(D249/(1.5*E$8))))</f>
        <v>3.0056096729571329</v>
      </c>
      <c r="G249" s="57">
        <f t="shared" si="41"/>
        <v>29.475461615092378</v>
      </c>
      <c r="H249" s="117">
        <f t="shared" si="42"/>
        <v>29475.461615092379</v>
      </c>
      <c r="I249" s="115">
        <f t="shared" si="43"/>
        <v>25938.406221281293</v>
      </c>
      <c r="J249" s="118">
        <f t="shared" si="44"/>
        <v>29.602827979199997</v>
      </c>
      <c r="K249" s="102">
        <f t="shared" si="45"/>
        <v>29602.827979199996</v>
      </c>
      <c r="L249" s="103">
        <f t="shared" si="46"/>
        <v>26050.488621695997</v>
      </c>
      <c r="N249" s="167"/>
      <c r="O249" s="45">
        <v>2.2200000000000002</v>
      </c>
      <c r="P249" s="153">
        <f t="shared" si="52"/>
        <v>22.765476000000007</v>
      </c>
      <c r="Q249" s="148">
        <f t="shared" si="47"/>
        <v>22765.476000000006</v>
      </c>
      <c r="R249" s="148">
        <f t="shared" si="48"/>
        <v>20033.618880000005</v>
      </c>
      <c r="S249" s="173"/>
      <c r="T249" s="45">
        <f t="shared" si="53"/>
        <v>2.2199999999999966</v>
      </c>
      <c r="U249" s="46">
        <f t="shared" si="49"/>
        <v>25938.406221281293</v>
      </c>
      <c r="V249" s="164">
        <f t="shared" si="50"/>
        <v>20033.618880000005</v>
      </c>
      <c r="W249" s="47">
        <f t="shared" si="51"/>
        <v>0.77235350194968122</v>
      </c>
      <c r="X249" s="167"/>
      <c r="Y249" s="48"/>
    </row>
    <row r="250" spans="1:25" ht="16.5" thickTop="1" thickBot="1" x14ac:dyDescent="0.3">
      <c r="A250" s="51"/>
      <c r="B250" s="129">
        <f xml:space="preserve"> B$25*(E$8/2)^2*(ACOS(1-D250/(E$8/2)) - (1-D250/(E$8/2))*SIN(ACOS(1-D250/(E$8/2))))</f>
        <v>23.433776910889275</v>
      </c>
      <c r="D250" s="45">
        <v>2.23</v>
      </c>
      <c r="E250" s="129">
        <f xml:space="preserve"> E$10*(E$8/2)^2*(ACOS(1-D250/(E$8/2)) - (1-D250/(E$8/2))*SIN(ACOS(1-D250/(E$8/2))))</f>
        <v>26.558280499007846</v>
      </c>
      <c r="F250" s="136">
        <f>(PI()*E$12*D250^2*(1-(D250/(1.5*E$8))))</f>
        <v>3.0126903644659904</v>
      </c>
      <c r="G250" s="57">
        <f t="shared" si="41"/>
        <v>29.570970863473836</v>
      </c>
      <c r="H250" s="117">
        <f t="shared" si="42"/>
        <v>29570.970863473834</v>
      </c>
      <c r="I250" s="115">
        <f t="shared" si="43"/>
        <v>26022.454359856976</v>
      </c>
      <c r="J250" s="118">
        <f t="shared" si="44"/>
        <v>29.699798126799998</v>
      </c>
      <c r="K250" s="102">
        <f t="shared" si="45"/>
        <v>29699.798126799997</v>
      </c>
      <c r="L250" s="103">
        <f t="shared" si="46"/>
        <v>26135.822351583996</v>
      </c>
      <c r="N250" s="167"/>
      <c r="O250" s="45">
        <v>2.23</v>
      </c>
      <c r="P250" s="153">
        <f t="shared" si="52"/>
        <v>22.822673000000002</v>
      </c>
      <c r="Q250" s="148">
        <f t="shared" si="47"/>
        <v>22822.673000000003</v>
      </c>
      <c r="R250" s="148">
        <f t="shared" si="48"/>
        <v>20083.952240000002</v>
      </c>
      <c r="S250" s="173"/>
      <c r="T250" s="45">
        <f t="shared" si="53"/>
        <v>2.2299999999999964</v>
      </c>
      <c r="U250" s="46">
        <f t="shared" si="49"/>
        <v>26022.454359856976</v>
      </c>
      <c r="V250" s="164">
        <f t="shared" si="50"/>
        <v>20083.952240000002</v>
      </c>
      <c r="W250" s="47">
        <f t="shared" si="51"/>
        <v>0.77179315841099572</v>
      </c>
      <c r="X250" s="167"/>
      <c r="Y250" s="48"/>
    </row>
    <row r="251" spans="1:25" ht="16.5" thickTop="1" thickBot="1" x14ac:dyDescent="0.3">
      <c r="A251" s="51"/>
      <c r="B251" s="129">
        <f xml:space="preserve"> B$25*(E$8/2)^2*(ACOS(1-D251/(E$8/2)) - (1-D251/(E$8/2))*SIN(ACOS(1-D251/(E$8/2))))</f>
        <v>23.510476040785143</v>
      </c>
      <c r="D251" s="45">
        <v>2.2400000000000002</v>
      </c>
      <c r="E251" s="129">
        <f xml:space="preserve"> E$10*(E$8/2)^2*(ACOS(1-D251/(E$8/2)) - (1-D251/(E$8/2))*SIN(ACOS(1-D251/(E$8/2))))</f>
        <v>26.645206179556496</v>
      </c>
      <c r="F251" s="136">
        <f>(PI()*E$12*D251^2*(1-(D251/(1.5*E$8))))</f>
        <v>3.0195324380827002</v>
      </c>
      <c r="G251" s="57">
        <f t="shared" si="41"/>
        <v>29.664738617639195</v>
      </c>
      <c r="H251" s="117">
        <f t="shared" si="42"/>
        <v>29664.738617639196</v>
      </c>
      <c r="I251" s="115">
        <f t="shared" si="43"/>
        <v>26104.969983522493</v>
      </c>
      <c r="J251" s="118">
        <f t="shared" si="44"/>
        <v>29.795362329599993</v>
      </c>
      <c r="K251" s="102">
        <f t="shared" si="45"/>
        <v>29795.362329599993</v>
      </c>
      <c r="L251" s="103">
        <f t="shared" si="46"/>
        <v>26219.918850047994</v>
      </c>
      <c r="N251" s="167"/>
      <c r="O251" s="45">
        <v>2.2400000000000002</v>
      </c>
      <c r="P251" s="153">
        <f t="shared" si="52"/>
        <v>22.87856</v>
      </c>
      <c r="Q251" s="148">
        <f t="shared" si="47"/>
        <v>22878.560000000001</v>
      </c>
      <c r="R251" s="148">
        <f t="shared" si="48"/>
        <v>20133.132800000003</v>
      </c>
      <c r="S251" s="173"/>
      <c r="T251" s="45">
        <f t="shared" si="53"/>
        <v>2.2399999999999962</v>
      </c>
      <c r="U251" s="46">
        <f t="shared" si="49"/>
        <v>26104.969983522493</v>
      </c>
      <c r="V251" s="164">
        <f t="shared" si="50"/>
        <v>20133.132800000003</v>
      </c>
      <c r="W251" s="47">
        <f t="shared" si="51"/>
        <v>0.77123753877932344</v>
      </c>
      <c r="X251" s="167"/>
      <c r="Y251" s="48"/>
    </row>
    <row r="252" spans="1:25" ht="16.5" thickTop="1" thickBot="1" x14ac:dyDescent="0.3">
      <c r="A252" s="51"/>
      <c r="B252" s="129">
        <f xml:space="preserve"> B$25*(E$8/2)^2*(ACOS(1-D252/(E$8/2)) - (1-D252/(E$8/2))*SIN(ACOS(1-D252/(E$8/2))))</f>
        <v>23.585811956395659</v>
      </c>
      <c r="D252" s="45">
        <v>2.25</v>
      </c>
      <c r="E252" s="129">
        <f xml:space="preserve"> E$10*(E$8/2)^2*(ACOS(1-D252/(E$8/2)) - (1-D252/(E$8/2))*SIN(ACOS(1-D252/(E$8/2))))</f>
        <v>26.73058688391508</v>
      </c>
      <c r="F252" s="136">
        <f>(PI()*E$12*D252^2*(1-(D252/(1.5*E$8))))</f>
        <v>3.0261334737475054</v>
      </c>
      <c r="G252" s="57">
        <f t="shared" si="41"/>
        <v>29.756720357662587</v>
      </c>
      <c r="H252" s="117">
        <f t="shared" si="42"/>
        <v>29756.720357662587</v>
      </c>
      <c r="I252" s="115">
        <f t="shared" si="43"/>
        <v>26185.913914743076</v>
      </c>
      <c r="J252" s="118">
        <f t="shared" si="44"/>
        <v>29.889506249999997</v>
      </c>
      <c r="K252" s="102">
        <f t="shared" si="45"/>
        <v>29889.506249999995</v>
      </c>
      <c r="L252" s="103">
        <f t="shared" si="46"/>
        <v>26302.765499999994</v>
      </c>
      <c r="N252" s="167"/>
      <c r="O252" s="45">
        <v>2.25</v>
      </c>
      <c r="P252" s="153">
        <f t="shared" si="52"/>
        <v>22.933125000000004</v>
      </c>
      <c r="Q252" s="148">
        <f t="shared" si="47"/>
        <v>22933.125000000004</v>
      </c>
      <c r="R252" s="148">
        <f t="shared" si="48"/>
        <v>20181.150000000005</v>
      </c>
      <c r="S252" s="173"/>
      <c r="T252" s="45">
        <f t="shared" si="53"/>
        <v>2.249999999999996</v>
      </c>
      <c r="U252" s="46">
        <f t="shared" si="49"/>
        <v>26185.913914743076</v>
      </c>
      <c r="V252" s="164">
        <f t="shared" si="50"/>
        <v>20181.150000000005</v>
      </c>
      <c r="W252" s="47">
        <f t="shared" si="51"/>
        <v>0.77068725062285126</v>
      </c>
      <c r="X252" s="167"/>
      <c r="Y252" s="48"/>
    </row>
    <row r="253" spans="1:25" ht="16.5" thickTop="1" thickBot="1" x14ac:dyDescent="0.3">
      <c r="A253" s="51"/>
      <c r="B253" s="129">
        <f xml:space="preserve"> B$25*(E$8/2)^2*(ACOS(1-D253/(E$8/2)) - (1-D253/(E$8/2))*SIN(ACOS(1-D253/(E$8/2))))</f>
        <v>23.659745455438856</v>
      </c>
      <c r="D253" s="45">
        <v>2.2599999999999998</v>
      </c>
      <c r="E253" s="129">
        <f xml:space="preserve"> E$10*(E$8/2)^2*(ACOS(1-D253/(E$8/2)) - (1-D253/(E$8/2))*SIN(ACOS(1-D253/(E$8/2))))</f>
        <v>26.814378182830701</v>
      </c>
      <c r="F253" s="136">
        <f>(PI()*E$12*D253^2*(1-(D253/(1.5*E$8))))</f>
        <v>3.0324910514006467</v>
      </c>
      <c r="G253" s="57">
        <f t="shared" si="41"/>
        <v>29.846869234231349</v>
      </c>
      <c r="H253" s="117">
        <f t="shared" si="42"/>
        <v>29846.869234231348</v>
      </c>
      <c r="I253" s="115">
        <f t="shared" si="43"/>
        <v>26265.244926123585</v>
      </c>
      <c r="J253" s="118">
        <f t="shared" si="44"/>
        <v>29.982215550399996</v>
      </c>
      <c r="K253" s="102">
        <f t="shared" si="45"/>
        <v>29982.215550399997</v>
      </c>
      <c r="L253" s="103">
        <f t="shared" si="46"/>
        <v>26384.349684351997</v>
      </c>
      <c r="N253" s="167"/>
      <c r="O253" s="45">
        <v>2.2599999999999998</v>
      </c>
      <c r="P253" s="153">
        <f t="shared" si="52"/>
        <v>22.986355999999997</v>
      </c>
      <c r="Q253" s="148">
        <f t="shared" si="47"/>
        <v>22986.355999999996</v>
      </c>
      <c r="R253" s="148">
        <f t="shared" si="48"/>
        <v>20227.993279999995</v>
      </c>
      <c r="S253" s="173"/>
      <c r="T253" s="45">
        <f t="shared" si="53"/>
        <v>2.2599999999999958</v>
      </c>
      <c r="U253" s="46">
        <f t="shared" si="49"/>
        <v>26265.244926123585</v>
      </c>
      <c r="V253" s="164">
        <f t="shared" si="50"/>
        <v>20227.993279999995</v>
      </c>
      <c r="W253" s="47">
        <f t="shared" si="51"/>
        <v>0.77014295266978838</v>
      </c>
      <c r="X253" s="167"/>
      <c r="Y253" s="48"/>
    </row>
    <row r="254" spans="1:25" ht="16.5" thickTop="1" thickBot="1" x14ac:dyDescent="0.3">
      <c r="A254" s="51"/>
      <c r="B254" s="129">
        <f xml:space="preserve"> B$25*(E$8/2)^2*(ACOS(1-D254/(E$8/2)) - (1-D254/(E$8/2))*SIN(ACOS(1-D254/(E$8/2))))</f>
        <v>23.732235059694347</v>
      </c>
      <c r="D254" s="45">
        <v>2.27</v>
      </c>
      <c r="E254" s="129">
        <f xml:space="preserve"> E$10*(E$8/2)^2*(ACOS(1-D254/(E$8/2)) - (1-D254/(E$8/2))*SIN(ACOS(1-D254/(E$8/2))))</f>
        <v>26.896533067653593</v>
      </c>
      <c r="F254" s="136">
        <f>(PI()*E$12*D254^2*(1-(D254/(1.5*E$8))))</f>
        <v>3.0386027509823679</v>
      </c>
      <c r="G254" s="57">
        <f t="shared" si="41"/>
        <v>29.93513581863596</v>
      </c>
      <c r="H254" s="117">
        <f t="shared" si="42"/>
        <v>29935.135818635961</v>
      </c>
      <c r="I254" s="115">
        <f t="shared" si="43"/>
        <v>26342.919520399646</v>
      </c>
      <c r="J254" s="118">
        <f t="shared" si="44"/>
        <v>30.073475893199994</v>
      </c>
      <c r="K254" s="102">
        <f t="shared" si="45"/>
        <v>30073.475893199993</v>
      </c>
      <c r="L254" s="103">
        <f t="shared" si="46"/>
        <v>26464.658786015993</v>
      </c>
      <c r="N254" s="167"/>
      <c r="O254" s="45">
        <v>2.27</v>
      </c>
      <c r="P254" s="153">
        <f t="shared" si="52"/>
        <v>23.038241000000006</v>
      </c>
      <c r="Q254" s="148">
        <f t="shared" si="47"/>
        <v>23038.241000000005</v>
      </c>
      <c r="R254" s="148">
        <f t="shared" si="48"/>
        <v>20273.652080000003</v>
      </c>
      <c r="S254" s="173"/>
      <c r="T254" s="68">
        <f t="shared" si="53"/>
        <v>2.2699999999999956</v>
      </c>
      <c r="U254" s="46">
        <f t="shared" si="49"/>
        <v>26342.919520399646</v>
      </c>
      <c r="V254" s="164">
        <f t="shared" si="50"/>
        <v>20273.652080000003</v>
      </c>
      <c r="W254" s="47">
        <f t="shared" si="51"/>
        <v>0.76960536072322305</v>
      </c>
      <c r="X254" s="167"/>
      <c r="Y254" s="69"/>
    </row>
    <row r="255" spans="1:25" ht="16.5" thickTop="1" thickBot="1" x14ac:dyDescent="0.3">
      <c r="A255" s="51"/>
      <c r="B255" s="129">
        <f xml:space="preserve"> B$25*(E$8/2)^2*(ACOS(1-D255/(E$8/2)) - (1-D255/(E$8/2))*SIN(ACOS(1-D255/(E$8/2))))</f>
        <v>23.803236759628358</v>
      </c>
      <c r="D255" s="45">
        <v>2.2799999999999998</v>
      </c>
      <c r="E255" s="129">
        <f xml:space="preserve"> E$10*(E$8/2)^2*(ACOS(1-D255/(E$8/2)) - (1-D255/(E$8/2))*SIN(ACOS(1-D255/(E$8/2))))</f>
        <v>26.977001660912137</v>
      </c>
      <c r="F255" s="136">
        <f>(PI()*E$12*D255^2*(1-(D255/(1.5*E$8))))</f>
        <v>3.0444661524329093</v>
      </c>
      <c r="G255" s="57">
        <f t="shared" si="41"/>
        <v>30.021467813345048</v>
      </c>
      <c r="H255" s="117">
        <f t="shared" si="42"/>
        <v>30021.467813345047</v>
      </c>
      <c r="I255" s="115">
        <f t="shared" si="43"/>
        <v>26418.891675743642</v>
      </c>
      <c r="J255" s="118">
        <f t="shared" si="44"/>
        <v>30.163272940799988</v>
      </c>
      <c r="K255" s="102">
        <f t="shared" si="45"/>
        <v>30163.272940799987</v>
      </c>
      <c r="L255" s="103">
        <f t="shared" si="46"/>
        <v>26543.680187903989</v>
      </c>
      <c r="N255" s="167"/>
      <c r="O255" s="45">
        <v>2.2799999999999998</v>
      </c>
      <c r="P255" s="153">
        <f t="shared" si="52"/>
        <v>23.088768000000002</v>
      </c>
      <c r="Q255" s="148">
        <f t="shared" si="47"/>
        <v>23088.768</v>
      </c>
      <c r="R255" s="148">
        <f t="shared" si="48"/>
        <v>20318.115839999999</v>
      </c>
      <c r="S255" s="173"/>
      <c r="T255" s="45">
        <f t="shared" si="53"/>
        <v>2.2799999999999954</v>
      </c>
      <c r="U255" s="46">
        <f t="shared" si="49"/>
        <v>26418.891675743642</v>
      </c>
      <c r="V255" s="164">
        <f t="shared" si="50"/>
        <v>20318.115839999999</v>
      </c>
      <c r="W255" s="47">
        <f t="shared" si="51"/>
        <v>0.76907525453291303</v>
      </c>
      <c r="X255" s="167"/>
      <c r="Y255" s="48"/>
    </row>
    <row r="256" spans="1:25" ht="16.5" thickTop="1" thickBot="1" x14ac:dyDescent="0.3">
      <c r="A256" s="51"/>
      <c r="B256" s="129">
        <f xml:space="preserve"> B$25*(E$8/2)^2*(ACOS(1-D256/(E$8/2)) - (1-D256/(E$8/2))*SIN(ACOS(1-D256/(E$8/2))))</f>
        <v>23.872703716822727</v>
      </c>
      <c r="D256" s="45">
        <v>2.29</v>
      </c>
      <c r="E256" s="129">
        <f xml:space="preserve"> E$10*(E$8/2)^2*(ACOS(1-D256/(E$8/2)) - (1-D256/(E$8/2))*SIN(ACOS(1-D256/(E$8/2))))</f>
        <v>27.055730879065759</v>
      </c>
      <c r="F256" s="136">
        <f>(PI()*E$12*D256^2*(1-(D256/(1.5*E$8))))</f>
        <v>3.0500788356925135</v>
      </c>
      <c r="G256" s="57">
        <f t="shared" si="41"/>
        <v>30.105809714758273</v>
      </c>
      <c r="H256" s="117">
        <f t="shared" si="42"/>
        <v>30105.809714758274</v>
      </c>
      <c r="I256" s="115">
        <f t="shared" si="43"/>
        <v>26493.112548987283</v>
      </c>
      <c r="J256" s="118">
        <f t="shared" si="44"/>
        <v>30.2515923556</v>
      </c>
      <c r="K256" s="102">
        <f t="shared" si="45"/>
        <v>30251.592355599998</v>
      </c>
      <c r="L256" s="103">
        <f t="shared" si="46"/>
        <v>26621.401272927997</v>
      </c>
      <c r="N256" s="167"/>
      <c r="O256" s="45">
        <v>2.29</v>
      </c>
      <c r="P256" s="153">
        <f t="shared" si="52"/>
        <v>23.137925000000003</v>
      </c>
      <c r="Q256" s="148">
        <f t="shared" si="47"/>
        <v>23137.925000000003</v>
      </c>
      <c r="R256" s="148">
        <f t="shared" si="48"/>
        <v>20361.374000000003</v>
      </c>
      <c r="S256" s="173"/>
      <c r="T256" s="45">
        <f t="shared" si="53"/>
        <v>2.2899999999999952</v>
      </c>
      <c r="U256" s="46">
        <f t="shared" si="49"/>
        <v>26493.112548987283</v>
      </c>
      <c r="V256" s="164">
        <f t="shared" si="50"/>
        <v>20361.374000000003</v>
      </c>
      <c r="W256" s="47">
        <f t="shared" si="51"/>
        <v>0.76855348582959648</v>
      </c>
      <c r="X256" s="167"/>
      <c r="Y256" s="48"/>
    </row>
    <row r="257" spans="1:25" ht="16.5" thickTop="1" thickBot="1" x14ac:dyDescent="0.3">
      <c r="A257" s="51"/>
      <c r="B257" s="129">
        <f xml:space="preserve"> B$25*(E$8/2)^2*(ACOS(1-D257/(E$8/2)) - (1-D257/(E$8/2))*SIN(ACOS(1-D257/(E$8/2))))</f>
        <v>23.94058591475466</v>
      </c>
      <c r="D257" s="45">
        <v>2.2999999999999998</v>
      </c>
      <c r="E257" s="129">
        <f xml:space="preserve"> E$10*(E$8/2)^2*(ACOS(1-D257/(E$8/2)) - (1-D257/(E$8/2))*SIN(ACOS(1-D257/(E$8/2))))</f>
        <v>27.132664036721948</v>
      </c>
      <c r="F257" s="136">
        <f>(PI()*E$12*D257^2*(1-(D257/(1.5*E$8))))</f>
        <v>3.0554383807014216</v>
      </c>
      <c r="G257" s="57">
        <f t="shared" si="41"/>
        <v>30.188102417423369</v>
      </c>
      <c r="H257" s="117">
        <f t="shared" si="42"/>
        <v>30188.102417423368</v>
      </c>
      <c r="I257" s="115">
        <f t="shared" si="43"/>
        <v>26565.530127332564</v>
      </c>
      <c r="J257" s="118">
        <f t="shared" si="44"/>
        <v>30.338419799999993</v>
      </c>
      <c r="K257" s="102">
        <f t="shared" si="45"/>
        <v>30338.419799999992</v>
      </c>
      <c r="L257" s="103">
        <f t="shared" si="46"/>
        <v>26697.809423999992</v>
      </c>
      <c r="N257" s="167"/>
      <c r="O257" s="45">
        <v>2.2999999999999998</v>
      </c>
      <c r="P257" s="153">
        <f t="shared" si="52"/>
        <v>23.185700000000004</v>
      </c>
      <c r="Q257" s="152">
        <f t="shared" si="47"/>
        <v>23185.700000000004</v>
      </c>
      <c r="R257" s="148">
        <f t="shared" si="48"/>
        <v>20403.416000000005</v>
      </c>
      <c r="S257" s="173"/>
      <c r="T257" s="55">
        <f t="shared" si="53"/>
        <v>2.2999999999999949</v>
      </c>
      <c r="U257" s="46">
        <f t="shared" si="49"/>
        <v>26565.530127332564</v>
      </c>
      <c r="V257" s="163">
        <f t="shared" si="50"/>
        <v>20403.416000000005</v>
      </c>
      <c r="W257" s="47">
        <f t="shared" si="51"/>
        <v>0.7680409877839206</v>
      </c>
      <c r="X257" s="167"/>
      <c r="Y257" s="48"/>
    </row>
    <row r="258" spans="1:25" ht="16.5" thickTop="1" thickBot="1" x14ac:dyDescent="0.3">
      <c r="A258" s="51"/>
      <c r="B258" s="129">
        <f xml:space="preserve"> B$25*(E$8/2)^2*(ACOS(1-D258/(E$8/2)) - (1-D258/(E$8/2))*SIN(ACOS(1-D258/(E$8/2))))</f>
        <v>24.006829745743755</v>
      </c>
      <c r="D258" s="45">
        <v>2.31</v>
      </c>
      <c r="E258" s="129">
        <f xml:space="preserve"> E$10*(E$8/2)^2*(ACOS(1-D258/(E$8/2)) - (1-D258/(E$8/2))*SIN(ACOS(1-D258/(E$8/2))))</f>
        <v>27.207740378509587</v>
      </c>
      <c r="F258" s="136">
        <f>(PI()*E$12*D258^2*(1-(D258/(1.5*E$8))))</f>
        <v>3.0605423673998757</v>
      </c>
      <c r="G258" s="57">
        <f t="shared" si="41"/>
        <v>30.268282745909463</v>
      </c>
      <c r="H258" s="117">
        <f t="shared" si="42"/>
        <v>30268.282745909462</v>
      </c>
      <c r="I258" s="115">
        <f t="shared" si="43"/>
        <v>26636.088816400326</v>
      </c>
      <c r="J258" s="118">
        <f t="shared" si="44"/>
        <v>30.423740936399991</v>
      </c>
      <c r="K258" s="102">
        <f t="shared" si="45"/>
        <v>30423.74093639999</v>
      </c>
      <c r="L258" s="103">
        <f t="shared" si="46"/>
        <v>26772.892024031993</v>
      </c>
      <c r="N258" s="167"/>
      <c r="O258" s="45">
        <v>2.31</v>
      </c>
      <c r="P258" s="153">
        <f t="shared" si="52"/>
        <v>23.232081000000001</v>
      </c>
      <c r="Q258" s="148">
        <f t="shared" si="47"/>
        <v>23232.081000000002</v>
      </c>
      <c r="R258" s="148">
        <f t="shared" si="48"/>
        <v>20444.231280000004</v>
      </c>
      <c r="S258" s="173"/>
      <c r="T258" s="45">
        <f t="shared" si="53"/>
        <v>2.3099999999999947</v>
      </c>
      <c r="U258" s="46">
        <f t="shared" si="49"/>
        <v>26636.088816400326</v>
      </c>
      <c r="V258" s="164">
        <f t="shared" si="50"/>
        <v>20444.231280000004</v>
      </c>
      <c r="W258" s="47">
        <f t="shared" si="51"/>
        <v>0.76753878622795835</v>
      </c>
      <c r="X258" s="167"/>
      <c r="Y258" s="48"/>
    </row>
    <row r="259" spans="1:25" ht="16.5" thickTop="1" thickBot="1" x14ac:dyDescent="0.3">
      <c r="A259" s="51"/>
      <c r="B259" s="129">
        <f xml:space="preserve"> B$25*(E$8/2)^2*(ACOS(1-D259/(E$8/2)) - (1-D259/(E$8/2))*SIN(ACOS(1-D259/(E$8/2))))</f>
        <v>24.07137751816709</v>
      </c>
      <c r="D259" s="45">
        <v>2.3199999999999998</v>
      </c>
      <c r="E259" s="129">
        <f xml:space="preserve"> E$10*(E$8/2)^2*(ACOS(1-D259/(E$8/2)) - (1-D259/(E$8/2))*SIN(ACOS(1-D259/(E$8/2))))</f>
        <v>27.280894520589367</v>
      </c>
      <c r="F259" s="136">
        <f>(PI()*E$12*D259^2*(1-(D259/(1.5*E$8))))</f>
        <v>3.0653883757281193</v>
      </c>
      <c r="G259" s="57">
        <f t="shared" si="41"/>
        <v>30.346282896317486</v>
      </c>
      <c r="H259" s="117">
        <f t="shared" si="42"/>
        <v>30346.282896317487</v>
      </c>
      <c r="I259" s="115">
        <f t="shared" si="43"/>
        <v>26704.728948759388</v>
      </c>
      <c r="J259" s="118">
        <f t="shared" si="44"/>
        <v>30.507541427199993</v>
      </c>
      <c r="K259" s="102">
        <f t="shared" si="45"/>
        <v>30507.541427199991</v>
      </c>
      <c r="L259" s="103">
        <f t="shared" si="46"/>
        <v>26846.636455935994</v>
      </c>
      <c r="N259" s="167"/>
      <c r="O259" s="45">
        <v>2.3199999999999998</v>
      </c>
      <c r="P259" s="153">
        <f t="shared" si="52"/>
        <v>23.277056000000002</v>
      </c>
      <c r="Q259" s="152">
        <f t="shared" si="47"/>
        <v>23277.056</v>
      </c>
      <c r="R259" s="148">
        <f t="shared" si="48"/>
        <v>20483.809280000001</v>
      </c>
      <c r="S259" s="173"/>
      <c r="T259" s="55">
        <f t="shared" si="53"/>
        <v>2.3199999999999945</v>
      </c>
      <c r="U259" s="46">
        <f t="shared" si="49"/>
        <v>26704.728948759388</v>
      </c>
      <c r="V259" s="163">
        <f t="shared" si="50"/>
        <v>20483.809280000001</v>
      </c>
      <c r="W259" s="47">
        <f t="shared" si="51"/>
        <v>0.76704801308053006</v>
      </c>
      <c r="X259" s="167"/>
      <c r="Y259" s="48"/>
    </row>
    <row r="260" spans="1:25" ht="16.5" thickTop="1" thickBot="1" x14ac:dyDescent="0.3">
      <c r="A260" s="173"/>
      <c r="B260" s="129">
        <f xml:space="preserve"> B$25*(E$8/2)^2*(ACOS(1-D260/(E$8/2)) - (1-D260/(E$8/2))*SIN(ACOS(1-D260/(E$8/2))))</f>
        <v>24.134166862907186</v>
      </c>
      <c r="D260" s="45">
        <v>2.33</v>
      </c>
      <c r="E260" s="129">
        <f xml:space="preserve"> E$10*(E$8/2)^2*(ACOS(1-D260/(E$8/2)) - (1-D260/(E$8/2))*SIN(ACOS(1-D260/(E$8/2))))</f>
        <v>27.352055777961478</v>
      </c>
      <c r="F260" s="136">
        <f>(PI()*E$12*D260^2*(1-(D260/(1.5*E$8))))</f>
        <v>3.0699739856263935</v>
      </c>
      <c r="G260" s="57">
        <f t="shared" si="41"/>
        <v>30.422029763587872</v>
      </c>
      <c r="H260" s="117">
        <f t="shared" si="42"/>
        <v>30422.029763587871</v>
      </c>
      <c r="I260" s="115">
        <f t="shared" si="43"/>
        <v>26771.386191957325</v>
      </c>
      <c r="J260" s="118">
        <f t="shared" si="44"/>
        <v>30.589806934799999</v>
      </c>
      <c r="K260" s="102">
        <f t="shared" si="45"/>
        <v>30589.806934799999</v>
      </c>
      <c r="L260" s="103">
        <f t="shared" si="46"/>
        <v>26919.030102623998</v>
      </c>
      <c r="N260" s="173"/>
      <c r="O260" s="45">
        <v>2.33</v>
      </c>
      <c r="P260" s="153">
        <f t="shared" si="52"/>
        <v>23.320613000000002</v>
      </c>
      <c r="Q260" s="152">
        <f t="shared" si="47"/>
        <v>23320.613000000001</v>
      </c>
      <c r="R260" s="148">
        <f t="shared" si="48"/>
        <v>20522.139440000003</v>
      </c>
      <c r="S260" s="173"/>
      <c r="T260" s="55">
        <f t="shared" si="53"/>
        <v>2.3299999999999943</v>
      </c>
      <c r="U260" s="46">
        <f t="shared" si="49"/>
        <v>26771.386191957325</v>
      </c>
      <c r="V260" s="163">
        <f t="shared" si="50"/>
        <v>20522.139440000003</v>
      </c>
      <c r="W260" s="47">
        <f t="shared" si="51"/>
        <v>0.76656992256027723</v>
      </c>
      <c r="X260" s="173"/>
      <c r="Y260" s="171"/>
    </row>
    <row r="261" spans="1:25" ht="16.5" thickTop="1" thickBot="1" x14ac:dyDescent="0.3">
      <c r="A261" s="1"/>
      <c r="B261" s="129">
        <f xml:space="preserve"> B$25*(E$8/2)^2*(ACOS(1-D261/(E$8/2)) - (1-D261/(E$8/2))*SIN(ACOS(1-D261/(E$8/2))))</f>
        <v>24.195130010774861</v>
      </c>
      <c r="D261" s="45">
        <v>2.34</v>
      </c>
      <c r="E261" s="129">
        <f xml:space="preserve"> E$10*(E$8/2)^2*(ACOS(1-D261/(E$8/2)) - (1-D261/(E$8/2))*SIN(ACOS(1-D261/(E$8/2))))</f>
        <v>27.421147345544846</v>
      </c>
      <c r="F261" s="136">
        <f>(PI()*E$12*D261^2*(1-(D261/(1.5*E$8))))</f>
        <v>3.0742967770349385</v>
      </c>
      <c r="G261" s="57">
        <f t="shared" si="41"/>
        <v>30.495444122579784</v>
      </c>
      <c r="H261" s="117">
        <f t="shared" si="42"/>
        <v>30495.444122579785</v>
      </c>
      <c r="I261" s="115">
        <f t="shared" si="43"/>
        <v>26835.99082787021</v>
      </c>
      <c r="J261" s="118">
        <f t="shared" si="44"/>
        <v>30.670523121599988</v>
      </c>
      <c r="K261" s="102">
        <f t="shared" si="45"/>
        <v>30670.523121599988</v>
      </c>
      <c r="L261" s="103">
        <f t="shared" si="46"/>
        <v>26990.060347007991</v>
      </c>
      <c r="N261" s="1"/>
      <c r="O261" s="45">
        <v>2.34</v>
      </c>
      <c r="P261" s="153">
        <f t="shared" si="52"/>
        <v>23.362739999999995</v>
      </c>
      <c r="Q261" s="152">
        <f t="shared" si="47"/>
        <v>23362.739999999994</v>
      </c>
      <c r="R261" s="148">
        <f t="shared" si="48"/>
        <v>20559.211199999994</v>
      </c>
      <c r="S261" s="1"/>
      <c r="T261" s="55">
        <f t="shared" si="53"/>
        <v>2.3399999999999941</v>
      </c>
      <c r="U261" s="46">
        <f t="shared" si="49"/>
        <v>26835.99082787021</v>
      </c>
      <c r="V261" s="163">
        <f t="shared" si="50"/>
        <v>20559.211199999994</v>
      </c>
      <c r="W261" s="47">
        <f t="shared" si="51"/>
        <v>0.76610591097118952</v>
      </c>
      <c r="X261" s="1"/>
      <c r="Y261" s="2"/>
    </row>
    <row r="262" spans="1:25" ht="16.5" thickTop="1" thickBot="1" x14ac:dyDescent="0.3">
      <c r="A262" s="1"/>
      <c r="B262" s="129">
        <f xml:space="preserve"> B$25*(E$8/2)^2*(ACOS(1-D262/(E$8/2)) - (1-D262/(E$8/2))*SIN(ACOS(1-D262/(E$8/2))))</f>
        <v>24.254192902294385</v>
      </c>
      <c r="D262" s="45">
        <v>2.35</v>
      </c>
      <c r="E262" s="129">
        <f xml:space="preserve"> E$10*(E$8/2)^2*(ACOS(1-D262/(E$8/2)) - (1-D262/(E$8/2))*SIN(ACOS(1-D262/(E$8/2))))</f>
        <v>27.488085289266969</v>
      </c>
      <c r="F262" s="136">
        <f>(PI()*E$12*D262^2*(1-(D262/(1.5*E$8))))</f>
        <v>3.0783543298939993</v>
      </c>
      <c r="G262" s="57">
        <f t="shared" si="41"/>
        <v>30.566439619160967</v>
      </c>
      <c r="H262" s="117">
        <f t="shared" si="42"/>
        <v>30566.439619160967</v>
      </c>
      <c r="I262" s="115">
        <f t="shared" si="43"/>
        <v>26898.46686486165</v>
      </c>
      <c r="J262" s="118">
        <f t="shared" si="44"/>
        <v>30.749675649999997</v>
      </c>
      <c r="K262" s="102">
        <f t="shared" si="45"/>
        <v>30749.675649999997</v>
      </c>
      <c r="L262" s="103">
        <f t="shared" si="46"/>
        <v>27059.714571999997</v>
      </c>
      <c r="N262" s="1"/>
      <c r="O262" s="45">
        <v>2.35</v>
      </c>
      <c r="P262" s="153">
        <f t="shared" si="52"/>
        <v>23.403424999999999</v>
      </c>
      <c r="Q262" s="152">
        <f t="shared" si="47"/>
        <v>23403.424999999999</v>
      </c>
      <c r="R262" s="148">
        <f t="shared" si="48"/>
        <v>20595.013999999999</v>
      </c>
      <c r="S262" s="1"/>
      <c r="T262" s="55">
        <f t="shared" si="53"/>
        <v>2.3499999999999939</v>
      </c>
      <c r="U262" s="46">
        <f t="shared" si="49"/>
        <v>26898.46686486165</v>
      </c>
      <c r="V262" s="163">
        <f t="shared" si="50"/>
        <v>20595.013999999999</v>
      </c>
      <c r="W262" s="47">
        <f t="shared" si="51"/>
        <v>0.76565754113309492</v>
      </c>
      <c r="X262" s="1"/>
      <c r="Y262" s="2"/>
    </row>
    <row r="263" spans="1:25" ht="16.5" thickTop="1" thickBot="1" x14ac:dyDescent="0.3">
      <c r="A263" s="1"/>
      <c r="B263" s="129">
        <f xml:space="preserve"> B$25*(E$8/2)^2*(ACOS(1-D263/(E$8/2)) - (1-D263/(E$8/2))*SIN(ACOS(1-D263/(E$8/2))))</f>
        <v>24.311274076069658</v>
      </c>
      <c r="D263" s="45">
        <v>2.36</v>
      </c>
      <c r="E263" s="129">
        <f xml:space="preserve"> E$10*(E$8/2)^2*(ACOS(1-D263/(E$8/2)) - (1-D263/(E$8/2))*SIN(ACOS(1-D263/(E$8/2))))</f>
        <v>27.55277728621228</v>
      </c>
      <c r="F263" s="136">
        <f>(PI()*E$12*D263^2*(1-(D263/(1.5*E$8))))</f>
        <v>3.0821442241438155</v>
      </c>
      <c r="G263" s="57">
        <f t="shared" si="41"/>
        <v>30.634921510356094</v>
      </c>
      <c r="H263" s="117">
        <f t="shared" si="42"/>
        <v>30634.921510356093</v>
      </c>
      <c r="I263" s="115">
        <f t="shared" si="43"/>
        <v>26958.730929113361</v>
      </c>
      <c r="J263" s="118">
        <f t="shared" si="44"/>
        <v>30.82725018239999</v>
      </c>
      <c r="K263" s="102">
        <f t="shared" si="45"/>
        <v>30827.250182399988</v>
      </c>
      <c r="L263" s="103">
        <f t="shared" si="46"/>
        <v>27127.98016051199</v>
      </c>
      <c r="N263" s="1"/>
      <c r="O263" s="45">
        <v>2.36</v>
      </c>
      <c r="P263" s="153">
        <f t="shared" si="52"/>
        <v>23.442655999999996</v>
      </c>
      <c r="Q263" s="152">
        <f t="shared" si="47"/>
        <v>23442.655999999995</v>
      </c>
      <c r="R263" s="148">
        <f t="shared" si="48"/>
        <v>20629.537279999997</v>
      </c>
      <c r="S263" s="1"/>
      <c r="T263" s="55">
        <f t="shared" si="53"/>
        <v>2.3599999999999937</v>
      </c>
      <c r="U263" s="46">
        <f t="shared" si="49"/>
        <v>26958.730929113361</v>
      </c>
      <c r="V263" s="163">
        <f t="shared" si="50"/>
        <v>20629.537279999997</v>
      </c>
      <c r="W263" s="47">
        <f t="shared" si="51"/>
        <v>0.7652265729512393</v>
      </c>
      <c r="X263" s="1"/>
      <c r="Y263" s="2"/>
    </row>
    <row r="264" spans="1:25" ht="16.5" thickTop="1" thickBot="1" x14ac:dyDescent="0.3">
      <c r="A264" s="1"/>
      <c r="B264" s="129">
        <f xml:space="preserve"> B$25*(E$8/2)^2*(ACOS(1-D264/(E$8/2)) - (1-D264/(E$8/2))*SIN(ACOS(1-D264/(E$8/2))))</f>
        <v>24.366283259182079</v>
      </c>
      <c r="D264" s="45">
        <v>2.37</v>
      </c>
      <c r="E264" s="129">
        <f xml:space="preserve"> E$10*(E$8/2)^2*(ACOS(1-D264/(E$8/2)) - (1-D264/(E$8/2))*SIN(ACOS(1-D264/(E$8/2))))</f>
        <v>27.615121027073027</v>
      </c>
      <c r="F264" s="136">
        <f>(PI()*E$12*D264^2*(1-(D264/(1.5*E$8))))</f>
        <v>3.0856640397246289</v>
      </c>
      <c r="G264" s="57">
        <f t="shared" si="41"/>
        <v>30.700785066797657</v>
      </c>
      <c r="H264" s="117">
        <f t="shared" si="42"/>
        <v>30700.785066797656</v>
      </c>
      <c r="I264" s="115">
        <f t="shared" si="43"/>
        <v>27016.690858781938</v>
      </c>
      <c r="J264" s="118">
        <f t="shared" si="44"/>
        <v>30.903232381199995</v>
      </c>
      <c r="K264" s="102">
        <f t="shared" si="45"/>
        <v>30903.232381199996</v>
      </c>
      <c r="L264" s="103">
        <f t="shared" si="46"/>
        <v>27194.844495455996</v>
      </c>
      <c r="N264" s="1"/>
      <c r="O264" s="45">
        <v>2.37</v>
      </c>
      <c r="P264" s="153">
        <f t="shared" si="52"/>
        <v>23.480421</v>
      </c>
      <c r="Q264" s="152">
        <f t="shared" si="47"/>
        <v>23480.420999999998</v>
      </c>
      <c r="R264" s="148">
        <f t="shared" si="48"/>
        <v>20662.770479999999</v>
      </c>
      <c r="S264" s="1"/>
      <c r="T264" s="55">
        <f t="shared" si="53"/>
        <v>2.3699999999999934</v>
      </c>
      <c r="U264" s="46">
        <f t="shared" si="49"/>
        <v>27016.690858781938</v>
      </c>
      <c r="V264" s="163">
        <f t="shared" si="50"/>
        <v>20662.770479999999</v>
      </c>
      <c r="W264" s="47">
        <f t="shared" si="51"/>
        <v>0.76481500225196686</v>
      </c>
      <c r="X264" s="1"/>
      <c r="Y264" s="2"/>
    </row>
    <row r="265" spans="1:25" ht="16.5" thickTop="1" thickBot="1" x14ac:dyDescent="0.3">
      <c r="A265" s="1"/>
      <c r="B265" s="129">
        <f xml:space="preserve"> B$25*(E$8/2)^2*(ACOS(1-D265/(E$8/2)) - (1-D265/(E$8/2))*SIN(ACOS(1-D265/(E$8/2))))</f>
        <v>24.419119547932336</v>
      </c>
      <c r="D265" s="45">
        <v>2.38</v>
      </c>
      <c r="E265" s="129">
        <f xml:space="preserve"> E$10*(E$8/2)^2*(ACOS(1-D265/(E$8/2)) - (1-D265/(E$8/2))*SIN(ACOS(1-D265/(E$8/2))))</f>
        <v>27.675002154323312</v>
      </c>
      <c r="F265" s="136">
        <f>(PI()*E$12*D265^2*(1-(D265/(1.5*E$8))))</f>
        <v>3.0889113565766833</v>
      </c>
      <c r="G265" s="57">
        <f t="shared" si="41"/>
        <v>30.763913510899997</v>
      </c>
      <c r="H265" s="117">
        <f t="shared" si="42"/>
        <v>30763.913510899998</v>
      </c>
      <c r="I265" s="115">
        <f t="shared" si="43"/>
        <v>27072.243889591999</v>
      </c>
      <c r="J265" s="118">
        <f t="shared" si="44"/>
        <v>30.977607908799996</v>
      </c>
      <c r="K265" s="102">
        <f t="shared" si="45"/>
        <v>30977.607908799997</v>
      </c>
      <c r="L265" s="103">
        <f t="shared" si="46"/>
        <v>27260.294959743998</v>
      </c>
      <c r="N265" s="1"/>
      <c r="O265" s="45">
        <v>2.38</v>
      </c>
      <c r="P265" s="153">
        <f t="shared" si="52"/>
        <v>23.516708000000001</v>
      </c>
      <c r="Q265" s="152">
        <f t="shared" si="47"/>
        <v>23516.708000000002</v>
      </c>
      <c r="R265" s="148">
        <f t="shared" si="48"/>
        <v>20694.703040000004</v>
      </c>
      <c r="S265" s="1"/>
      <c r="T265" s="55">
        <f t="shared" si="53"/>
        <v>2.3799999999999932</v>
      </c>
      <c r="U265" s="46">
        <f t="shared" si="49"/>
        <v>27072.243889591999</v>
      </c>
      <c r="V265" s="163">
        <f t="shared" si="50"/>
        <v>20694.703040000004</v>
      </c>
      <c r="W265" s="47">
        <f t="shared" si="51"/>
        <v>0.76442511098816379</v>
      </c>
      <c r="X265" s="1"/>
      <c r="Y265" s="2"/>
    </row>
    <row r="266" spans="1:25" ht="16.5" thickTop="1" thickBot="1" x14ac:dyDescent="0.3">
      <c r="A266" s="1"/>
      <c r="B266" s="129">
        <f xml:space="preserve"> B$25*(E$8/2)^2*(ACOS(1-D266/(E$8/2)) - (1-D266/(E$8/2))*SIN(ACOS(1-D266/(E$8/2))))</f>
        <v>24.469669011249714</v>
      </c>
      <c r="D266" s="45">
        <v>2.39</v>
      </c>
      <c r="E266" s="129">
        <f xml:space="preserve"> E$10*(E$8/2)^2*(ACOS(1-D266/(E$8/2)) - (1-D266/(E$8/2))*SIN(ACOS(1-D266/(E$8/2))))</f>
        <v>27.732291546083012</v>
      </c>
      <c r="F266" s="136">
        <f>(PI()*E$12*D266^2*(1-(D266/(1.5*E$8))))</f>
        <v>3.0918837546402189</v>
      </c>
      <c r="G266" s="57">
        <f t="shared" si="41"/>
        <v>30.82417530072323</v>
      </c>
      <c r="H266" s="117">
        <f t="shared" si="42"/>
        <v>30824.175300723229</v>
      </c>
      <c r="I266" s="115">
        <f t="shared" si="43"/>
        <v>27125.274264636442</v>
      </c>
      <c r="J266" s="118">
        <f t="shared" si="44"/>
        <v>31.050362427599996</v>
      </c>
      <c r="K266" s="102">
        <f t="shared" si="45"/>
        <v>31050.362427599997</v>
      </c>
      <c r="L266" s="103">
        <f t="shared" si="46"/>
        <v>27324.318936287997</v>
      </c>
      <c r="N266" s="1"/>
      <c r="O266" s="45">
        <v>2.39</v>
      </c>
      <c r="P266" s="153">
        <f t="shared" si="52"/>
        <v>23.551504999999999</v>
      </c>
      <c r="Q266" s="152">
        <f t="shared" si="47"/>
        <v>23551.504999999997</v>
      </c>
      <c r="R266" s="148">
        <f t="shared" si="48"/>
        <v>20725.324399999998</v>
      </c>
      <c r="S266" s="1"/>
      <c r="T266" s="55">
        <f t="shared" si="53"/>
        <v>2.389999999999993</v>
      </c>
      <c r="U266" s="46">
        <f t="shared" si="49"/>
        <v>27125.274264636442</v>
      </c>
      <c r="V266" s="163">
        <f t="shared" si="50"/>
        <v>20725.324399999998</v>
      </c>
      <c r="W266" s="47">
        <f t="shared" si="51"/>
        <v>0.76405953347427946</v>
      </c>
      <c r="X266" s="1"/>
      <c r="Y266" s="2"/>
    </row>
    <row r="267" spans="1:25" ht="16.5" thickTop="1" thickBot="1" x14ac:dyDescent="0.3">
      <c r="A267" s="1"/>
      <c r="B267" s="129">
        <f xml:space="preserve"> B$25*(E$8/2)^2*(ACOS(1-D267/(E$8/2)) - (1-D267/(E$8/2))*SIN(ACOS(1-D267/(E$8/2))))</f>
        <v>24.517801456501566</v>
      </c>
      <c r="D267" s="45">
        <v>2.4</v>
      </c>
      <c r="E267" s="129">
        <f xml:space="preserve"> E$10*(E$8/2)^2*(ACOS(1-D267/(E$8/2)) - (1-D267/(E$8/2))*SIN(ACOS(1-D267/(E$8/2))))</f>
        <v>27.786841650701774</v>
      </c>
      <c r="F267" s="136">
        <f>(PI()*E$12*D267^2*(1-(D267/(1.5*E$8))))</f>
        <v>3.0945788138554788</v>
      </c>
      <c r="G267" s="57">
        <f t="shared" si="41"/>
        <v>30.881420464557252</v>
      </c>
      <c r="H267" s="117">
        <f t="shared" si="42"/>
        <v>30881.42046455725</v>
      </c>
      <c r="I267" s="115">
        <f t="shared" si="43"/>
        <v>27175.650008810378</v>
      </c>
      <c r="J267" s="118">
        <f t="shared" si="44"/>
        <v>31.121481599999992</v>
      </c>
      <c r="K267" s="102">
        <f t="shared" si="45"/>
        <v>31121.481599999992</v>
      </c>
      <c r="L267" s="103">
        <f t="shared" si="46"/>
        <v>27386.903807999992</v>
      </c>
      <c r="N267" s="1"/>
      <c r="O267" s="45">
        <v>2.4</v>
      </c>
      <c r="P267" s="153">
        <f t="shared" si="52"/>
        <v>23.584800000000001</v>
      </c>
      <c r="Q267" s="152">
        <f t="shared" si="47"/>
        <v>23584.800000000003</v>
      </c>
      <c r="R267" s="148">
        <f t="shared" si="48"/>
        <v>20754.624000000003</v>
      </c>
      <c r="S267" s="1"/>
      <c r="T267" s="55">
        <f t="shared" si="53"/>
        <v>2.3999999999999928</v>
      </c>
      <c r="U267" s="46">
        <f t="shared" si="49"/>
        <v>27175.650008810378</v>
      </c>
      <c r="V267" s="163">
        <f t="shared" si="50"/>
        <v>20754.624000000003</v>
      </c>
      <c r="W267" s="47">
        <f t="shared" si="51"/>
        <v>0.76372134588395602</v>
      </c>
      <c r="X267" s="1"/>
      <c r="Y267" s="2"/>
    </row>
    <row r="268" spans="1:25" ht="16.5" thickTop="1" thickBot="1" x14ac:dyDescent="0.3">
      <c r="A268" s="1"/>
      <c r="B268" s="129">
        <f xml:space="preserve"> B$25*(E$8/2)^2*(ACOS(1-D268/(E$8/2)) - (1-D268/(E$8/2))*SIN(ACOS(1-D268/(E$8/2))))</f>
        <v>24.563365937450619</v>
      </c>
      <c r="D268" s="45">
        <v>2.41</v>
      </c>
      <c r="E268" s="129">
        <f xml:space="preserve"> E$10*(E$8/2)^2*(ACOS(1-D268/(E$8/2)) - (1-D268/(E$8/2))*SIN(ACOS(1-D268/(E$8/2))))</f>
        <v>27.838481395777368</v>
      </c>
      <c r="F268" s="136">
        <f>(PI()*E$12*D268^2*(1-(D268/(1.5*E$8))))</f>
        <v>3.0969941141627042</v>
      </c>
      <c r="G268" s="57">
        <f t="shared" si="41"/>
        <v>30.935475509940073</v>
      </c>
      <c r="H268" s="117">
        <f t="shared" si="42"/>
        <v>30935.475509940072</v>
      </c>
      <c r="I268" s="115">
        <f t="shared" si="43"/>
        <v>27223.218448747262</v>
      </c>
      <c r="J268" s="118">
        <f t="shared" si="44"/>
        <v>31.190951088399991</v>
      </c>
      <c r="K268" s="102">
        <f t="shared" si="45"/>
        <v>31190.95108839999</v>
      </c>
      <c r="L268" s="103">
        <f t="shared" si="46"/>
        <v>27448.036957791992</v>
      </c>
      <c r="N268" s="1"/>
      <c r="O268" s="45">
        <v>2.41</v>
      </c>
      <c r="P268" s="153">
        <f t="shared" si="52"/>
        <v>23.616581000000004</v>
      </c>
      <c r="Q268" s="152">
        <f t="shared" si="47"/>
        <v>23616.581000000002</v>
      </c>
      <c r="R268" s="148">
        <f t="shared" si="48"/>
        <v>20782.591280000001</v>
      </c>
      <c r="S268" s="1"/>
      <c r="T268" s="55">
        <f t="shared" si="53"/>
        <v>2.4099999999999926</v>
      </c>
      <c r="U268" s="46">
        <f t="shared" si="49"/>
        <v>27223.218448747262</v>
      </c>
      <c r="V268" s="163">
        <f t="shared" si="50"/>
        <v>20782.591280000001</v>
      </c>
      <c r="W268" s="47">
        <f t="shared" si="51"/>
        <v>0.76341419068899097</v>
      </c>
      <c r="X268" s="1"/>
      <c r="Y268" s="2"/>
    </row>
    <row r="269" spans="1:25" ht="16.5" thickTop="1" thickBot="1" x14ac:dyDescent="0.3">
      <c r="A269" s="1"/>
      <c r="B269" s="129">
        <f xml:space="preserve"> B$25*(E$8/2)^2*(ACOS(1-D269/(E$8/2)) - (1-D269/(E$8/2))*SIN(ACOS(1-D269/(E$8/2))))</f>
        <v>24.606184292749251</v>
      </c>
      <c r="D269" s="45">
        <v>2.42</v>
      </c>
      <c r="E269" s="129">
        <f xml:space="preserve"> E$10*(E$8/2)^2*(ACOS(1-D269/(E$8/2)) - (1-D269/(E$8/2))*SIN(ACOS(1-D269/(E$8/2))))</f>
        <v>27.887008865115817</v>
      </c>
      <c r="F269" s="136">
        <f>(PI()*E$12*D269^2*(1-(D269/(1.5*E$8))))</f>
        <v>3.0991272355021358</v>
      </c>
      <c r="G269" s="57">
        <f t="shared" si="41"/>
        <v>30.986136100617951</v>
      </c>
      <c r="H269" s="117">
        <f t="shared" si="42"/>
        <v>30986.13610061795</v>
      </c>
      <c r="I269" s="115">
        <f t="shared" si="43"/>
        <v>27267.799768543795</v>
      </c>
      <c r="J269" s="118">
        <f t="shared" si="44"/>
        <v>31.258756555199994</v>
      </c>
      <c r="K269" s="102">
        <f t="shared" si="45"/>
        <v>31258.756555199994</v>
      </c>
      <c r="L269" s="103">
        <f t="shared" si="46"/>
        <v>27507.705768575994</v>
      </c>
      <c r="N269" s="1"/>
      <c r="O269" s="45">
        <v>2.42</v>
      </c>
      <c r="P269" s="153">
        <f t="shared" si="52"/>
        <v>23.646836</v>
      </c>
      <c r="Q269" s="152">
        <f t="shared" si="47"/>
        <v>23646.835999999999</v>
      </c>
      <c r="R269" s="148">
        <f t="shared" si="48"/>
        <v>20809.215680000001</v>
      </c>
      <c r="S269" s="1"/>
      <c r="T269" s="55">
        <f t="shared" si="53"/>
        <v>2.4199999999999924</v>
      </c>
      <c r="U269" s="46">
        <f t="shared" si="49"/>
        <v>27267.799768543795</v>
      </c>
      <c r="V269" s="163">
        <f t="shared" si="50"/>
        <v>20809.215680000001</v>
      </c>
      <c r="W269" s="47">
        <f t="shared" si="51"/>
        <v>0.76314245581359907</v>
      </c>
      <c r="X269" s="1"/>
      <c r="Y269" s="2"/>
    </row>
    <row r="270" spans="1:25" ht="16.5" thickTop="1" thickBot="1" x14ac:dyDescent="0.3">
      <c r="A270" s="1"/>
      <c r="B270" s="129">
        <f xml:space="preserve"> B$25*(E$8/2)^2*(ACOS(1-D270/(E$8/2)) - (1-D270/(E$8/2))*SIN(ACOS(1-D270/(E$8/2))))</f>
        <v>24.646041437467094</v>
      </c>
      <c r="D270" s="45">
        <v>2.4300000000000002</v>
      </c>
      <c r="E270" s="129">
        <f xml:space="preserve"> E$10*(E$8/2)^2*(ACOS(1-D270/(E$8/2)) - (1-D270/(E$8/2))*SIN(ACOS(1-D270/(E$8/2))))</f>
        <v>27.932180295796041</v>
      </c>
      <c r="F270" s="136">
        <f>(PI()*E$12*D270^2*(1-(D270/(1.5*E$8))))</f>
        <v>3.1009757578140178</v>
      </c>
      <c r="G270" s="57">
        <f t="shared" si="41"/>
        <v>31.033156053610057</v>
      </c>
      <c r="H270" s="117">
        <f t="shared" si="42"/>
        <v>31033.156053610055</v>
      </c>
      <c r="I270" s="115">
        <f t="shared" si="43"/>
        <v>27309.177327176847</v>
      </c>
      <c r="J270" s="118">
        <f t="shared" si="44"/>
        <v>31.324883662799994</v>
      </c>
      <c r="K270" s="102">
        <f t="shared" si="45"/>
        <v>31324.883662799995</v>
      </c>
      <c r="L270" s="103">
        <f t="shared" si="46"/>
        <v>27565.897623263994</v>
      </c>
      <c r="N270" s="1"/>
      <c r="O270" s="45">
        <v>2.4300000000000002</v>
      </c>
      <c r="P270" s="153">
        <f t="shared" si="52"/>
        <v>23.675553000000001</v>
      </c>
      <c r="Q270" s="152">
        <f t="shared" si="47"/>
        <v>23675.553</v>
      </c>
      <c r="R270" s="148">
        <f t="shared" si="48"/>
        <v>20834.486639999999</v>
      </c>
      <c r="S270" s="1"/>
      <c r="T270" s="55">
        <f t="shared" si="53"/>
        <v>2.4299999999999922</v>
      </c>
      <c r="U270" s="46">
        <f t="shared" si="49"/>
        <v>27309.177327176847</v>
      </c>
      <c r="V270" s="163">
        <f t="shared" si="50"/>
        <v>20834.486639999999</v>
      </c>
      <c r="W270" s="47">
        <f t="shared" si="51"/>
        <v>0.7629115439983053</v>
      </c>
      <c r="X270" s="1"/>
      <c r="Y270" s="2"/>
    </row>
    <row r="271" spans="1:25" ht="16.5" thickTop="1" thickBot="1" x14ac:dyDescent="0.3">
      <c r="A271" s="1"/>
      <c r="B271" s="129">
        <f xml:space="preserve"> B$25*(E$8/2)^2*(ACOS(1-D271/(E$8/2)) - (1-D271/(E$8/2))*SIN(ACOS(1-D271/(E$8/2))))</f>
        <v>24.682669938404995</v>
      </c>
      <c r="D271" s="45">
        <v>2.44</v>
      </c>
      <c r="E271" s="129">
        <f xml:space="preserve"> E$10*(E$8/2)^2*(ACOS(1-D271/(E$8/2)) - (1-D271/(E$8/2))*SIN(ACOS(1-D271/(E$8/2))))</f>
        <v>27.973692596858996</v>
      </c>
      <c r="F271" s="136">
        <f>(PI()*E$12*D271^2*(1-(D271/(1.5*E$8))))</f>
        <v>3.1025372610385915</v>
      </c>
      <c r="G271" s="57">
        <f t="shared" si="41"/>
        <v>31.076229857897587</v>
      </c>
      <c r="H271" s="117">
        <f t="shared" si="42"/>
        <v>31076.229857897586</v>
      </c>
      <c r="I271" s="115">
        <f t="shared" si="43"/>
        <v>27347.082274949877</v>
      </c>
      <c r="J271" s="118">
        <f t="shared" si="44"/>
        <v>31.389318073599991</v>
      </c>
      <c r="K271" s="102">
        <f t="shared" si="45"/>
        <v>31389.318073599992</v>
      </c>
      <c r="L271" s="103">
        <f t="shared" si="46"/>
        <v>27622.599904767994</v>
      </c>
      <c r="N271" s="1"/>
      <c r="O271" s="45">
        <v>2.44</v>
      </c>
      <c r="P271" s="153">
        <f t="shared" si="52"/>
        <v>23.702720000000006</v>
      </c>
      <c r="Q271" s="152">
        <f t="shared" si="47"/>
        <v>23702.720000000005</v>
      </c>
      <c r="R271" s="148">
        <f t="shared" si="48"/>
        <v>20858.393600000003</v>
      </c>
      <c r="S271" s="1"/>
      <c r="T271" s="55">
        <f t="shared" si="53"/>
        <v>2.439999999999992</v>
      </c>
      <c r="U271" s="46">
        <f t="shared" si="49"/>
        <v>27347.082274949877</v>
      </c>
      <c r="V271" s="163">
        <f t="shared" si="50"/>
        <v>20858.393600000003</v>
      </c>
      <c r="W271" s="47">
        <f t="shared" si="51"/>
        <v>0.76272830096783084</v>
      </c>
      <c r="X271" s="1"/>
      <c r="Y271" s="2"/>
    </row>
    <row r="272" spans="1:25" ht="16.5" thickTop="1" thickBot="1" x14ac:dyDescent="0.3">
      <c r="A272" s="1"/>
      <c r="B272" s="129">
        <f xml:space="preserve"> B$25*(E$8/2)^2*(ACOS(1-D272/(E$8/2)) - (1-D272/(E$8/2))*SIN(ACOS(1-D272/(E$8/2))))</f>
        <v>24.71572361517693</v>
      </c>
      <c r="D272" s="45">
        <v>2.4500000000000002</v>
      </c>
      <c r="E272" s="129">
        <f xml:space="preserve"> E$10*(E$8/2)^2*(ACOS(1-D272/(E$8/2)) - (1-D272/(E$8/2))*SIN(ACOS(1-D272/(E$8/2))))</f>
        <v>28.011153430533856</v>
      </c>
      <c r="F272" s="136">
        <f>(PI()*E$12*D272^2*(1-(D272/(1.5*E$8))))</f>
        <v>3.103809325116099</v>
      </c>
      <c r="G272" s="57">
        <f t="shared" si="41"/>
        <v>31.114962755649955</v>
      </c>
      <c r="H272" s="117">
        <f t="shared" si="42"/>
        <v>31114.962755649954</v>
      </c>
      <c r="I272" s="115">
        <f t="shared" si="43"/>
        <v>27381.16722497196</v>
      </c>
      <c r="J272" s="118">
        <f t="shared" si="44"/>
        <v>31.45204545</v>
      </c>
      <c r="K272" s="102">
        <f t="shared" si="45"/>
        <v>31452.045450000001</v>
      </c>
      <c r="L272" s="103">
        <f t="shared" si="46"/>
        <v>27677.799996000002</v>
      </c>
      <c r="N272" s="1"/>
      <c r="O272" s="45">
        <v>2.4500000000000002</v>
      </c>
      <c r="P272" s="153">
        <f t="shared" si="52"/>
        <v>23.728325000000005</v>
      </c>
      <c r="Q272" s="152">
        <f t="shared" si="47"/>
        <v>23728.325000000004</v>
      </c>
      <c r="R272" s="148">
        <f t="shared" si="48"/>
        <v>20880.926000000003</v>
      </c>
      <c r="S272" s="1"/>
      <c r="T272" s="55">
        <f t="shared" si="53"/>
        <v>2.4499999999999917</v>
      </c>
      <c r="U272" s="46">
        <f t="shared" si="49"/>
        <v>27381.16722497196</v>
      </c>
      <c r="V272" s="163">
        <f t="shared" si="50"/>
        <v>20880.926000000003</v>
      </c>
      <c r="W272" s="47">
        <f t="shared" si="51"/>
        <v>0.76260174843665329</v>
      </c>
      <c r="X272" s="1"/>
      <c r="Y272" s="2"/>
    </row>
    <row r="273" spans="1:25" ht="16.5" thickTop="1" thickBot="1" x14ac:dyDescent="0.3">
      <c r="A273" s="1"/>
      <c r="B273" s="129">
        <f xml:space="preserve"> B$25*(E$8/2)^2*(ACOS(1-D273/(E$8/2)) - (1-D273/(E$8/2))*SIN(ACOS(1-D273/(E$8/2))))</f>
        <v>24.744727367943526</v>
      </c>
      <c r="D273" s="45">
        <v>2.46</v>
      </c>
      <c r="E273" s="129">
        <f xml:space="preserve"> E$10*(E$8/2)^2*(ACOS(1-D273/(E$8/2)) - (1-D273/(E$8/2))*SIN(ACOS(1-D273/(E$8/2))))</f>
        <v>28.044024350335999</v>
      </c>
      <c r="F273" s="136">
        <f>(PI()*E$12*D273^2*(1-(D273/(1.5*E$8))))</f>
        <v>3.1047895299867805</v>
      </c>
      <c r="G273" s="57">
        <f t="shared" si="41"/>
        <v>31.148813880322781</v>
      </c>
      <c r="H273" s="117">
        <f t="shared" si="42"/>
        <v>31148.813880322781</v>
      </c>
      <c r="I273" s="115">
        <f t="shared" si="43"/>
        <v>27410.956214684047</v>
      </c>
      <c r="J273" s="118">
        <f t="shared" si="44"/>
        <v>31.513051454399996</v>
      </c>
      <c r="K273" s="102">
        <f t="shared" si="45"/>
        <v>31513.051454399996</v>
      </c>
      <c r="L273" s="103">
        <f t="shared" si="46"/>
        <v>27731.485279871999</v>
      </c>
      <c r="N273" s="1"/>
      <c r="O273" s="45">
        <v>2.46</v>
      </c>
      <c r="P273" s="153">
        <f t="shared" si="52"/>
        <v>23.752356000000006</v>
      </c>
      <c r="Q273" s="152">
        <f t="shared" si="47"/>
        <v>23752.356000000007</v>
      </c>
      <c r="R273" s="148">
        <f t="shared" si="48"/>
        <v>20902.073280000008</v>
      </c>
      <c r="S273" s="1"/>
      <c r="T273" s="55">
        <f t="shared" si="53"/>
        <v>2.4599999999999915</v>
      </c>
      <c r="U273" s="46">
        <f t="shared" si="49"/>
        <v>27410.956214684047</v>
      </c>
      <c r="V273" s="163">
        <f t="shared" si="50"/>
        <v>20902.073280000008</v>
      </c>
      <c r="W273" s="47">
        <f t="shared" si="51"/>
        <v>0.76254447733577313</v>
      </c>
      <c r="X273" s="1"/>
      <c r="Y273" s="2"/>
    </row>
    <row r="274" spans="1:25" ht="16.5" thickTop="1" thickBot="1" x14ac:dyDescent="0.3">
      <c r="A274" s="1"/>
      <c r="B274" s="129">
        <f xml:space="preserve"> B$25*(E$8/2)^2*(ACOS(1-D274/(E$8/2)) - (1-D274/(E$8/2))*SIN(ACOS(1-D274/(E$8/2))))</f>
        <v>24.768965138806053</v>
      </c>
      <c r="D274" s="45">
        <v>2.4700000000000002</v>
      </c>
      <c r="E274" s="129">
        <f xml:space="preserve"> E$10*(E$8/2)^2*(ACOS(1-D274/(E$8/2)) - (1-D274/(E$8/2))*SIN(ACOS(1-D274/(E$8/2))))</f>
        <v>28.071493823980195</v>
      </c>
      <c r="F274" s="136">
        <f>(PI()*E$12*D274^2*(1-(D274/(1.5*E$8))))</f>
        <v>3.1054754555908803</v>
      </c>
      <c r="G274" s="57">
        <f t="shared" si="41"/>
        <v>31.176969279571075</v>
      </c>
      <c r="H274" s="117">
        <f t="shared" si="42"/>
        <v>31176.969279571076</v>
      </c>
      <c r="I274" s="115">
        <f t="shared" si="43"/>
        <v>27435.732966022548</v>
      </c>
      <c r="J274" s="118">
        <f t="shared" si="44"/>
        <v>31.57232174919999</v>
      </c>
      <c r="K274" s="102">
        <f t="shared" si="45"/>
        <v>31572.321749199989</v>
      </c>
      <c r="L274" s="103">
        <f t="shared" si="46"/>
        <v>27783.643139295989</v>
      </c>
      <c r="N274" s="1"/>
      <c r="O274" s="45">
        <v>2.4700000000000002</v>
      </c>
      <c r="P274" s="153">
        <f t="shared" si="52"/>
        <v>23.774801000000004</v>
      </c>
      <c r="Q274" s="152">
        <f t="shared" si="47"/>
        <v>23774.801000000003</v>
      </c>
      <c r="R274" s="148">
        <f t="shared" si="48"/>
        <v>20921.824880000004</v>
      </c>
      <c r="S274" s="1"/>
      <c r="T274" s="55">
        <f t="shared" si="53"/>
        <v>2.4699999999999913</v>
      </c>
      <c r="U274" s="46">
        <f t="shared" si="49"/>
        <v>27435.732966022548</v>
      </c>
      <c r="V274" s="163">
        <f t="shared" si="50"/>
        <v>20921.824880000004</v>
      </c>
      <c r="W274" s="47">
        <f t="shared" si="51"/>
        <v>0.76257575862508886</v>
      </c>
      <c r="X274" s="1"/>
      <c r="Y274" s="2"/>
    </row>
    <row r="275" spans="1:25" ht="16.5" thickTop="1" thickBot="1" x14ac:dyDescent="0.3">
      <c r="A275" s="1"/>
      <c r="B275" s="129">
        <f xml:space="preserve"> B$25*(E$8/2)^2*(ACOS(1-D275/(E$8/2)) - (1-D275/(E$8/2))*SIN(ACOS(1-D275/(E$8/2))))</f>
        <v>24.787143988742926</v>
      </c>
      <c r="D275" s="45">
        <v>2.48</v>
      </c>
      <c r="E275" s="129">
        <f xml:space="preserve"> E$10*(E$8/2)^2*(ACOS(1-D275/(E$8/2)) - (1-D275/(E$8/2))*SIN(ACOS(1-D275/(E$8/2))))</f>
        <v>28.092096520575318</v>
      </c>
      <c r="F275" s="136">
        <f>(PI()*E$12*D275^2*(1-(D275/(1.5*E$8))))</f>
        <v>3.1058646818686388</v>
      </c>
      <c r="G275" s="57">
        <f t="shared" si="41"/>
        <v>31.197961202443956</v>
      </c>
      <c r="H275" s="117">
        <f t="shared" si="42"/>
        <v>31197.961202443956</v>
      </c>
      <c r="I275" s="115">
        <f t="shared" si="43"/>
        <v>27454.205858150683</v>
      </c>
      <c r="J275" s="118">
        <f t="shared" si="44"/>
        <v>31.629841996799993</v>
      </c>
      <c r="K275" s="102">
        <f t="shared" si="45"/>
        <v>31629.841996799994</v>
      </c>
      <c r="L275" s="103">
        <f t="shared" si="46"/>
        <v>27834.260957183997</v>
      </c>
      <c r="N275" s="1"/>
      <c r="O275" s="45">
        <v>2.48</v>
      </c>
      <c r="P275" s="153">
        <f t="shared" si="52"/>
        <v>23.795648</v>
      </c>
      <c r="Q275" s="152">
        <f t="shared" si="47"/>
        <v>23795.648000000001</v>
      </c>
      <c r="R275" s="148">
        <f t="shared" si="48"/>
        <v>20940.170239999999</v>
      </c>
      <c r="S275" s="1"/>
      <c r="T275" s="55">
        <f t="shared" si="53"/>
        <v>2.4799999999999911</v>
      </c>
      <c r="U275" s="46">
        <f t="shared" si="49"/>
        <v>27454.205858150683</v>
      </c>
      <c r="V275" s="163">
        <f t="shared" si="50"/>
        <v>20940.170239999999</v>
      </c>
      <c r="W275" s="47">
        <f t="shared" si="51"/>
        <v>0.76273086710986482</v>
      </c>
      <c r="X275" s="1"/>
      <c r="Y275" s="2"/>
    </row>
    <row r="276" spans="1:25" ht="16.5" thickTop="1" thickBot="1" x14ac:dyDescent="0.3">
      <c r="A276" s="1"/>
      <c r="B276" s="129" t="e">
        <f xml:space="preserve"> B$25*(E$8/2)^2*(ACOS(1-D276/(E$8/2)) - (1-D276/(E$8/2))*SIN(ACOS(1-D276/(E$8/2))))</f>
        <v>#NUM!</v>
      </c>
      <c r="D276" s="45">
        <v>2.4900000000000002</v>
      </c>
      <c r="E276" s="129" t="e">
        <f xml:space="preserve"> E$10*(E$8/2)^2*(ACOS(1-D276/(E$8/2)) - (1-D276/(E$8/2))*SIN(ACOS(1-D276/(E$8/2))))</f>
        <v>#NUM!</v>
      </c>
      <c r="F276" s="136">
        <f>(PI()*E$12*D276^2*(1-(D276/(1.5*E$8))))</f>
        <v>3.1059547887602976</v>
      </c>
      <c r="G276" s="57" t="e">
        <f t="shared" si="41"/>
        <v>#NUM!</v>
      </c>
      <c r="H276" s="117" t="e">
        <f t="shared" si="42"/>
        <v>#NUM!</v>
      </c>
      <c r="I276" s="115" t="e">
        <f t="shared" si="43"/>
        <v>#NUM!</v>
      </c>
      <c r="J276" s="118">
        <f t="shared" si="44"/>
        <v>31.685597859599998</v>
      </c>
      <c r="K276" s="102">
        <f t="shared" si="45"/>
        <v>31685.597859599999</v>
      </c>
      <c r="L276" s="103">
        <f t="shared" si="46"/>
        <v>27883.326116447999</v>
      </c>
      <c r="N276" s="1"/>
      <c r="O276" s="45">
        <v>2.4900000000000002</v>
      </c>
      <c r="P276" s="153">
        <f t="shared" si="52"/>
        <v>23.814885000000004</v>
      </c>
      <c r="Q276" s="152">
        <f t="shared" si="47"/>
        <v>23814.885000000002</v>
      </c>
      <c r="R276" s="148">
        <f t="shared" si="48"/>
        <v>20957.098800000003</v>
      </c>
      <c r="S276" s="1"/>
      <c r="T276" s="55">
        <f t="shared" si="53"/>
        <v>2.4899999999999909</v>
      </c>
      <c r="U276" s="46" t="e">
        <f t="shared" si="49"/>
        <v>#NUM!</v>
      </c>
      <c r="V276" s="163">
        <f t="shared" si="50"/>
        <v>20957.098800000003</v>
      </c>
      <c r="W276" s="47" t="e">
        <f t="shared" si="51"/>
        <v>#NUM!</v>
      </c>
      <c r="X276" s="1"/>
      <c r="Y276" s="2"/>
    </row>
    <row r="277" spans="1:25" ht="16.5" thickTop="1" thickBot="1" x14ac:dyDescent="0.3">
      <c r="A277" s="1"/>
      <c r="B277" s="129" t="e">
        <f xml:space="preserve"> B$25*(E$8/2)^2*(ACOS(1-D277/(E$8/2)) - (1-D277/(E$8/2))*SIN(ACOS(1-D277/(E$8/2))))</f>
        <v>#NUM!</v>
      </c>
      <c r="D277" s="45">
        <v>2.5</v>
      </c>
      <c r="E277" s="129" t="e">
        <f xml:space="preserve"> E$10*(E$8/2)^2*(ACOS(1-D277/(E$8/2)) - (1-D277/(E$8/2))*SIN(ACOS(1-D277/(E$8/2))))</f>
        <v>#NUM!</v>
      </c>
      <c r="F277" s="136">
        <f>(PI()*E$12*D277^2*(1-(D277/(1.5*E$8))))</f>
        <v>3.1057433562061005</v>
      </c>
      <c r="G277" s="57" t="e">
        <f t="shared" si="41"/>
        <v>#NUM!</v>
      </c>
      <c r="H277" s="117" t="e">
        <f t="shared" si="42"/>
        <v>#NUM!</v>
      </c>
      <c r="I277" s="115" t="e">
        <f t="shared" si="43"/>
        <v>#NUM!</v>
      </c>
      <c r="J277" s="119">
        <f>-2.3896*(D277)^3+8.9567*(D277)^2+5.3298*(D277)-0.2268</f>
        <v>31.739574999999991</v>
      </c>
      <c r="K277" s="104">
        <f t="shared" si="45"/>
        <v>31739.57499999999</v>
      </c>
      <c r="L277" s="103">
        <f t="shared" si="46"/>
        <v>27930.82599999999</v>
      </c>
      <c r="N277" s="1"/>
      <c r="O277" s="45">
        <v>2.5</v>
      </c>
      <c r="P277" s="153">
        <f t="shared" si="52"/>
        <v>23.832500000000003</v>
      </c>
      <c r="Q277" s="152">
        <f t="shared" si="47"/>
        <v>23832.500000000004</v>
      </c>
      <c r="R277" s="148">
        <f t="shared" si="48"/>
        <v>20972.600000000002</v>
      </c>
      <c r="S277" s="1"/>
      <c r="T277" s="55">
        <f t="shared" si="53"/>
        <v>2.4999999999999907</v>
      </c>
      <c r="U277" s="46" t="e">
        <f t="shared" si="49"/>
        <v>#NUM!</v>
      </c>
      <c r="V277" s="163">
        <f t="shared" si="50"/>
        <v>20972.600000000002</v>
      </c>
      <c r="W277" s="47" t="e">
        <f t="shared" si="51"/>
        <v>#NUM!</v>
      </c>
      <c r="X277" s="1"/>
      <c r="Y277" s="2"/>
    </row>
    <row r="278" spans="1:2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</row>
    <row r="281" spans="1:2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</row>
    <row r="295" spans="1:2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</row>
    <row r="297" spans="1:2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</row>
    <row r="298" spans="1:2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</row>
    <row r="300" spans="1:2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</row>
    <row r="301" spans="1:2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</row>
    <row r="304" spans="1:2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</row>
    <row r="305" spans="1:25" s="70" customFormat="1" x14ac:dyDescent="0.25">
      <c r="A305" s="78"/>
      <c r="B305" s="78"/>
      <c r="C305" s="78"/>
      <c r="D305" s="78"/>
      <c r="E305" s="78"/>
      <c r="F305" s="7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</sheetData>
  <mergeCells count="16">
    <mergeCell ref="AB2:AH2"/>
    <mergeCell ref="I3:J3"/>
    <mergeCell ref="AB3:AB4"/>
    <mergeCell ref="AC3:AE3"/>
    <mergeCell ref="AF3:AF4"/>
    <mergeCell ref="O18:R18"/>
    <mergeCell ref="D25:L25"/>
    <mergeCell ref="O25:R25"/>
    <mergeCell ref="A1:Y1"/>
    <mergeCell ref="G2:J2"/>
    <mergeCell ref="C4:E4"/>
    <mergeCell ref="E26:I26"/>
    <mergeCell ref="J26:L26"/>
    <mergeCell ref="I5:J5"/>
    <mergeCell ref="G9:I9"/>
    <mergeCell ref="G17:I17"/>
  </mergeCells>
  <conditionalFormatting sqref="E12">
    <cfRule type="cellIs" dxfId="0" priority="2" operator="between">
      <formula>($D$11+1)/1000</formula>
      <formula>($D$11-1)/1000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donnée cuve</vt:lpstr>
      <vt:lpstr>calcul cuveC</vt:lpstr>
      <vt:lpstr>calcul cuveT</vt:lpstr>
      <vt:lpstr>calcul cuveP</vt:lpstr>
      <vt:lpstr>calcul cuveH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2018-01-03T08:49:11Z</dcterms:modified>
</cp:coreProperties>
</file>