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1200" windowWidth="19035" windowHeight="8865" xr2:uid="{00000000-000D-0000-FFFF-FFFF00000000}"/>
  </bookViews>
  <sheets>
    <sheet name="CONTRAT COORDONNEES MEDIATEURS" sheetId="1" r:id="rId1"/>
    <sheet name="Feuil1" sheetId="2" r:id="rId2"/>
    <sheet name="Fériés" sheetId="3" r:id="rId3"/>
  </sheets>
  <definedNames>
    <definedName name="début">DATE(2018,5,1)</definedName>
    <definedName name="Encours">'CONTRAT COORDONNEES MEDIATEURS'!$I$1</definedName>
    <definedName name="fériés">Fériés!$A$1:$A$13</definedName>
    <definedName name="fin">DATE(2018,10,31)</definedName>
  </definedNames>
  <calcPr calcId="171027"/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4" i="1"/>
  <c r="V4" i="1"/>
  <c r="V5" i="1"/>
  <c r="V6" i="1"/>
  <c r="V7" i="1"/>
  <c r="V8" i="1"/>
  <c r="V9" i="1"/>
  <c r="V10" i="1"/>
  <c r="V11" i="1"/>
  <c r="Z4" i="1"/>
  <c r="L27" i="1"/>
  <c r="L25" i="1"/>
  <c r="L23" i="1"/>
  <c r="P4" i="1"/>
  <c r="P5" i="1"/>
  <c r="P6" i="1"/>
  <c r="P7" i="1"/>
  <c r="P8" i="1"/>
  <c r="P9" i="1"/>
  <c r="P10" i="1"/>
  <c r="P11" i="1"/>
  <c r="A13" i="3"/>
  <c r="A12" i="3"/>
  <c r="A11" i="3"/>
  <c r="A10" i="3"/>
  <c r="A9" i="3"/>
  <c r="A7" i="3"/>
  <c r="A8" i="3" s="1"/>
  <c r="A6" i="3"/>
  <c r="A5" i="3"/>
  <c r="A4" i="3"/>
  <c r="A2" i="3"/>
  <c r="A3" i="3" s="1"/>
  <c r="A1" i="3"/>
  <c r="Q4" i="1" l="1"/>
  <c r="R4" i="1" s="1"/>
  <c r="R5" i="1"/>
  <c r="R6" i="1"/>
  <c r="R7" i="1"/>
  <c r="R8" i="1"/>
  <c r="R9" i="1"/>
  <c r="R10" i="1"/>
  <c r="R11" i="1"/>
  <c r="J4" i="2"/>
  <c r="K4" i="2" l="1"/>
</calcChain>
</file>

<file path=xl/sharedStrings.xml><?xml version="1.0" encoding="utf-8"?>
<sst xmlns="http://schemas.openxmlformats.org/spreadsheetml/2006/main" count="98" uniqueCount="93">
  <si>
    <t>TOTAL</t>
  </si>
  <si>
    <t>NOM  PRENOM</t>
  </si>
  <si>
    <t>DATE DE FIN DE CONTRAT</t>
  </si>
  <si>
    <t>TYPE DE CONTRAT</t>
  </si>
  <si>
    <t>ADRESSE</t>
  </si>
  <si>
    <t>MAIL</t>
  </si>
  <si>
    <t>DATE DU CONTRAT</t>
  </si>
  <si>
    <t>ETAT CIVIL MEDIATEURS TRANSPORT</t>
  </si>
  <si>
    <t>SOLDE CONGE 2017 / CET / CONGE 2018 / 5 JOURS DE CONGE MAXIMUM A REPORTER EN 2019</t>
  </si>
  <si>
    <t>HAMECH HAKIM</t>
  </si>
  <si>
    <t>TEL SERVICE</t>
  </si>
  <si>
    <t>TEL PERSO</t>
  </si>
  <si>
    <t>TYPE ET DUREE CONTRAT MEDIATEURS TRANSPORT</t>
  </si>
  <si>
    <t>DROIT AU CONGE 2018 EN JOUR</t>
  </si>
  <si>
    <t>CONGE PRIS EN JOUR</t>
  </si>
  <si>
    <t>DATE CONGES</t>
  </si>
  <si>
    <t>CONGE EN JOURS</t>
  </si>
  <si>
    <t>CONGE POSE EN JOURS</t>
  </si>
  <si>
    <t>DATE DE CONGE PRIS</t>
  </si>
  <si>
    <t>NBR DE JOURS POSE</t>
  </si>
  <si>
    <t>SOLDE CONGE</t>
  </si>
  <si>
    <t>06 45 43 13 32</t>
  </si>
  <si>
    <t>hamech.hakim@gmail.com</t>
  </si>
  <si>
    <t>GOUTTA FARID</t>
  </si>
  <si>
    <t>06 45 43 72 51</t>
  </si>
  <si>
    <t>06 66 50 50 72</t>
  </si>
  <si>
    <t>06 11 79 42 65</t>
  </si>
  <si>
    <t>f.goutta@laposte.net</t>
  </si>
  <si>
    <t>CONTRAT UNIQUE INSERTION CUI 1 AN</t>
  </si>
  <si>
    <t>CORTES JOACHIM</t>
  </si>
  <si>
    <t>CUI RENOUVELLE</t>
  </si>
  <si>
    <t>BENKOURDEL MEHDI</t>
  </si>
  <si>
    <t>EMPLOI AVENIR ( 3 ANS) en cours de renouvellement</t>
  </si>
  <si>
    <t>SLIMANI SAID</t>
  </si>
  <si>
    <t>HOUSSAIRY RADOIANE</t>
  </si>
  <si>
    <t>TONITA OVIDIU</t>
  </si>
  <si>
    <t>07 87 32 07 61</t>
  </si>
  <si>
    <t>07 68 70 58 22</t>
  </si>
  <si>
    <t>radoiane.houssairy@hotmail.fr</t>
  </si>
  <si>
    <t>CUI 1 AN</t>
  </si>
  <si>
    <t>EMPLOI AVENIR RENOUVELLE 3 ANS</t>
  </si>
  <si>
    <t>CONTRAT ADULTE RELAIS</t>
  </si>
  <si>
    <t>CDI OU CDD DANS LA LIMITE D'UNE DUREE DE 3 ANS RENOUVELABLE 1 FOIS</t>
  </si>
  <si>
    <t>CONTRAT EMPLOI AVENIR  3ANS</t>
  </si>
  <si>
    <t>20 RUE ERNEST RENAN 66000 PERPIGNAN</t>
  </si>
  <si>
    <t>HLM SAINT GENIS BAT A1 PORTE 3 66000 PERPIGNAN</t>
  </si>
  <si>
    <t>06 67 18 84 70</t>
  </si>
  <si>
    <t>06 17 14 42 75</t>
  </si>
  <si>
    <t>CDD 6 mois / 1AN</t>
  </si>
  <si>
    <t xml:space="preserve">contrat 3 mois 2017 oct nov dec/CDD 6 mois </t>
  </si>
  <si>
    <t>MIFFRE PAUL</t>
  </si>
  <si>
    <t>CDI</t>
  </si>
  <si>
    <t>ok sur kelio</t>
  </si>
  <si>
    <t>RECUPERATION HORAIRE</t>
  </si>
  <si>
    <t>CET EN JOURS</t>
  </si>
  <si>
    <t>ADULTE RELAIS RENOUVELLE (3 ANS)</t>
  </si>
  <si>
    <t xml:space="preserve">SOLDE CONGE  2018 </t>
  </si>
  <si>
    <t xml:space="preserve">CONGE FRACTIONNE </t>
  </si>
  <si>
    <t xml:space="preserve"> CONGE   2017</t>
  </si>
  <si>
    <t>JOURS FRACTIONNE 2018</t>
  </si>
  <si>
    <t>DATE DE DEBUT FRACTIONNE</t>
  </si>
  <si>
    <t>DATE DE FIN FRANCTIONNE</t>
  </si>
  <si>
    <t>NOM PRENOM</t>
  </si>
  <si>
    <t xml:space="preserve">SOLDE CONGE </t>
  </si>
  <si>
    <t>DATE DEBUTDROIT FRACTIONNEMENT</t>
  </si>
  <si>
    <t>DATE FIN DROIT FRACTIONEMENT</t>
  </si>
  <si>
    <t>DATE DE FIN CONGE POSE</t>
  </si>
  <si>
    <t>DATE DEBUT CONGE POSE</t>
  </si>
  <si>
    <t>NBRE DE JOURS DE POSE</t>
  </si>
  <si>
    <t>NBRE DE JOURS DE FRACTIONNEMENT</t>
  </si>
  <si>
    <t>SOLDE CONGE 2018</t>
  </si>
  <si>
    <t>CET</t>
  </si>
  <si>
    <t xml:space="preserve"> DEBUT DATE DE CONGE</t>
  </si>
  <si>
    <t>FIN DATE DE CONGE</t>
  </si>
  <si>
    <t>DEBUT DATE CONGE POSE</t>
  </si>
  <si>
    <t>FIN DATE CONGE POSE</t>
  </si>
  <si>
    <t>nb fractionnés</t>
  </si>
  <si>
    <t>Jour de l'an</t>
  </si>
  <si>
    <t>Pâques</t>
  </si>
  <si>
    <t>Lun de P</t>
  </si>
  <si>
    <t>Fête du travail</t>
  </si>
  <si>
    <t>Victoire1945</t>
  </si>
  <si>
    <t>Ascension</t>
  </si>
  <si>
    <t>Pentecôte</t>
  </si>
  <si>
    <t>Fêt. Nat.</t>
  </si>
  <si>
    <t>Assomption</t>
  </si>
  <si>
    <t>Toussaint</t>
  </si>
  <si>
    <t>Armistice</t>
  </si>
  <si>
    <t>Noël</t>
  </si>
  <si>
    <t>-4 JO</t>
  </si>
  <si>
    <t>-7 JO</t>
  </si>
  <si>
    <t>+4 JO</t>
  </si>
  <si>
    <t>+7JO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</si>
</sst>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4" borderId="0" xfId="0" applyFont="1" applyFill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1" fillId="0" borderId="0" xfId="0" applyNumberFormat="1" applyFont="1"/>
    <xf numFmtId="0" fontId="3" fillId="3" borderId="0" xfId="0" applyNumberFormat="1" applyFont="1" applyFill="1"/>
    <xf numFmtId="0" fontId="1" fillId="3" borderId="0" xfId="0" applyFont="1" applyFill="1"/>
    <xf numFmtId="0" fontId="1" fillId="5" borderId="0" xfId="0" applyFont="1" applyFill="1"/>
    <xf numFmtId="0" fontId="5" fillId="3" borderId="0" xfId="0" applyFont="1" applyFill="1"/>
    <xf numFmtId="14" fontId="6" fillId="0" borderId="0" xfId="2" applyNumberFormat="1" applyAlignment="1" applyProtection="1"/>
    <xf numFmtId="14" fontId="7" fillId="0" borderId="0" xfId="0" applyNumberFormat="1" applyFont="1"/>
    <xf numFmtId="0" fontId="4" fillId="0" borderId="0" xfId="0" applyFont="1"/>
    <xf numFmtId="46" fontId="1" fillId="0" borderId="0" xfId="0" applyNumberFormat="1" applyFont="1"/>
    <xf numFmtId="14" fontId="1" fillId="4" borderId="0" xfId="0" applyNumberFormat="1" applyFont="1" applyFill="1"/>
    <xf numFmtId="0" fontId="4" fillId="7" borderId="0" xfId="0" applyFont="1" applyFill="1"/>
    <xf numFmtId="0" fontId="4" fillId="8" borderId="0" xfId="0" applyFont="1" applyFill="1"/>
    <xf numFmtId="0" fontId="4" fillId="0" borderId="0" xfId="0" applyNumberFormat="1" applyFont="1"/>
    <xf numFmtId="0" fontId="8" fillId="4" borderId="0" xfId="0" applyFont="1" applyFill="1"/>
    <xf numFmtId="0" fontId="8" fillId="9" borderId="0" xfId="0" applyNumberFormat="1" applyFont="1" applyFill="1"/>
    <xf numFmtId="0" fontId="8" fillId="8" borderId="0" xfId="0" applyNumberFormat="1" applyFont="1" applyFill="1"/>
    <xf numFmtId="2" fontId="8" fillId="8" borderId="0" xfId="0" applyNumberFormat="1" applyFont="1" applyFill="1"/>
    <xf numFmtId="14" fontId="0" fillId="0" borderId="0" xfId="0" applyNumberFormat="1"/>
    <xf numFmtId="165" fontId="0" fillId="0" borderId="0" xfId="0" applyNumberFormat="1"/>
    <xf numFmtId="0" fontId="0" fillId="0" borderId="0" xfId="0" applyAlignment="1"/>
    <xf numFmtId="0" fontId="4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0" xfId="0" applyFill="1" applyAlignment="1"/>
    <xf numFmtId="0" fontId="4" fillId="5" borderId="0" xfId="0" applyFont="1" applyFill="1" applyBorder="1" applyAlignment="1">
      <alignment horizontal="center"/>
    </xf>
    <xf numFmtId="0" fontId="1" fillId="0" borderId="0" xfId="0" quotePrefix="1" applyNumberFormat="1" applyFont="1"/>
    <xf numFmtId="0" fontId="0" fillId="3" borderId="0" xfId="0" applyFill="1"/>
    <xf numFmtId="0" fontId="0" fillId="0" borderId="0" xfId="0" applyFill="1"/>
    <xf numFmtId="0" fontId="0" fillId="7" borderId="0" xfId="0" applyFill="1"/>
    <xf numFmtId="0" fontId="9" fillId="2" borderId="0" xfId="0" applyFont="1" applyFill="1" applyAlignment="1">
      <alignment horizontal="center"/>
    </xf>
    <xf numFmtId="0" fontId="1" fillId="0" borderId="0" xfId="0" quotePrefix="1" applyFont="1"/>
    <xf numFmtId="0" fontId="1" fillId="2" borderId="0" xfId="0" quotePrefix="1" applyFont="1" applyFill="1"/>
  </cellXfs>
  <cellStyles count="3">
    <cellStyle name="Lien hypertexte" xfId="2" builtinId="8"/>
    <cellStyle name="Normal" xfId="0" builtinId="0"/>
    <cellStyle name="Normal 2" xfId="1" xr:uid="{00000000-0005-0000-0000-000002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</dxf>
    <dxf>
      <numFmt numFmtId="165" formatCode="dd/mm/yy;@"/>
    </dxf>
    <dxf>
      <numFmt numFmtId="165" formatCode="dd/mm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1" formatCode="[h]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>
          <fgColor indexed="64"/>
        </patternFill>
      </fill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704850</xdr:colOff>
      <xdr:row>12</xdr:row>
      <xdr:rowOff>85725</xdr:rowOff>
    </xdr:from>
    <xdr:to>
      <xdr:col>20</xdr:col>
      <xdr:colOff>514350</xdr:colOff>
      <xdr:row>18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F2DF77F-F6A4-430B-ADFC-265B05C1E58A}"/>
            </a:ext>
          </a:extLst>
        </xdr:cNvPr>
        <xdr:cNvSpPr txBox="1"/>
      </xdr:nvSpPr>
      <xdr:spPr>
        <a:xfrm>
          <a:off x="26803350" y="2324100"/>
          <a:ext cx="37909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si je pose en conge pdt ses dates la donc du 01/05/2018 au 31/10/2018 aucun jour de fractionnement par contre si je pose avant ou apres ses dates je peux obtenir 1jour de fractionnement en plus pour 5 /6 /7 jours de pose sinon 2 jours en plus si je pose plus de 8 jours 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AB11" totalsRowShown="0" headerRowDxfId="31" dataDxfId="30">
  <autoFilter ref="A3:AB11" xr:uid="{00000000-0009-0000-0100-000001000000}"/>
  <sortState ref="A5:L120">
    <sortCondition ref="A4"/>
  </sortState>
  <tableColumns count="28">
    <tableColumn id="1" xr3:uid="{00000000-0010-0000-0000-000001000000}" name="NOM  PRENOM" dataDxfId="29"/>
    <tableColumn id="2" xr3:uid="{00000000-0010-0000-0000-000002000000}" name="ADRESSE" dataDxfId="28"/>
    <tableColumn id="12" xr3:uid="{00000000-0010-0000-0000-00000C000000}" name="TEL SERVICE" dataDxfId="27"/>
    <tableColumn id="13" xr3:uid="{00000000-0010-0000-0000-00000D000000}" name="TEL PERSO" dataDxfId="26"/>
    <tableColumn id="36" xr3:uid="{00000000-0010-0000-0000-000024000000}" name="MAIL" dataDxfId="25"/>
    <tableColumn id="5" xr3:uid="{00000000-0010-0000-0000-000005000000}" name="TYPE DE CONTRAT" dataDxfId="24"/>
    <tableColumn id="4" xr3:uid="{00000000-0010-0000-0000-000004000000}" name="DATE DU CONTRAT" dataDxfId="23">
      <calculatedColumnFormula>DATEDIF(Tableau1[[#This Row],[TYPE DE CONTRAT]],TODAY(),"y")</calculatedColumnFormula>
    </tableColumn>
    <tableColumn id="16" xr3:uid="{00000000-0010-0000-0000-000010000000}" name="DATE DE FIN DE CONTRAT" dataDxfId="22"/>
    <tableColumn id="19" xr3:uid="{00000000-0010-0000-0000-000013000000}" name="DATE DE DEBUT FRACTIONNE" dataDxfId="21"/>
    <tableColumn id="18" xr3:uid="{00000000-0010-0000-0000-000012000000}" name="DATE DE FIN FRANCTIONNE" dataDxfId="20"/>
    <tableColumn id="17" xr3:uid="{00000000-0010-0000-0000-000011000000}" name=" CONGE   2017" dataDxfId="19"/>
    <tableColumn id="28" xr3:uid="{00000000-0010-0000-0000-00001C000000}" name="CET EN JOURS" dataDxfId="18"/>
    <tableColumn id="32" xr3:uid="{00000000-0010-0000-0000-000020000000}" name="DROIT AU CONGE 2018 EN JOUR" dataDxfId="17"/>
    <tableColumn id="14" xr3:uid="{00000000-0010-0000-0000-00000E000000}" name=" DEBUT DATE DE CONGE" dataDxfId="16"/>
    <tableColumn id="20" xr3:uid="{1976FE7C-682C-4638-9252-49838834D45C}" name="FIN DATE DE CONGE" dataDxfId="15"/>
    <tableColumn id="24" xr3:uid="{43146621-424B-489B-BEAD-A5FF535452E7}" name="nb fractionnés" dataDxfId="1">
      <calculatedColumnFormula>IF(OR(AND(N4&lt;début,O4&lt;début,NETWORKDAYS.INTL(N4,O4,1,fériés)&gt;7),AND(N4&gt;fin,O4&gt;fin,NETWORKDAYS.INTL(N4,O4,1,fériés)&gt;7),AND(N4&lt;début,O4&gt;début,NETWORKDAYS.INTL(N4,début,1,fériés)&gt;7),AND(N4&lt;fin,O4&gt;fin,NETWORKDAYS.INTL(fin,O4,1,fériés)&gt;7)),2,IF(OR(AND(N4&lt;début,O4&lt;début,NETWORKDAYS.INTL(N4,O4,1,fériés)&gt;4),AND(N4&gt;fin,O4&gt;fin,NETWORKDAYS.INTL(N4,O4,1,fériés)&gt;4),AND(N4&lt;début,O4&gt;début,NETWORKDAYS.INTL(N4,début,1,fériés)&gt;4),AND(N4&lt;fin,O4&gt;fin,NETWORKDAYS.INTL(fin,O4,1,fériés)&gt;4)),IF(OR(AND(N4&lt;début,O4&lt;début),AND(N4&gt;fin,O4&gt;fin)),0),""))</calculatedColumnFormula>
    </tableColumn>
    <tableColumn id="41" xr3:uid="{00000000-0010-0000-0000-000029000000}" name="CONGE PRIS EN JOUR" dataDxfId="14"/>
    <tableColumn id="15" xr3:uid="{00000000-0010-0000-0000-00000F000000}" name="DATE CONGES" dataDxfId="13">
      <calculatedColumnFormula>IF(Q4="","",TEXT(Tableau1[[#This Row],[ DEBUT DATE DE CONGE]],"jj/mm/aaaa")&amp;" au "&amp;TEXT(Tableau1[[#This Row],[FIN DATE DE CONGE]],"jj/mm/aaaa"))</calculatedColumnFormula>
    </tableColumn>
    <tableColumn id="37" xr3:uid="{00000000-0010-0000-0000-000025000000}" name="CONGE EN JOURS" dataDxfId="12"/>
    <tableColumn id="6" xr3:uid="{00000000-0010-0000-0000-000006000000}" name="DEBUT DATE CONGE POSE" dataDxfId="11"/>
    <tableColumn id="22" xr3:uid="{3FCA9002-9D33-41A8-870E-0B0C39A87714}" name="FIN DATE CONGE POSE" dataDxfId="10"/>
    <tableColumn id="10" xr3:uid="{00000000-0010-0000-0000-00000A000000}" name="CONGE POSE EN JOURS" dataDxfId="0">
      <calculatedColumnFormula>IF(Tableau1[[#This Row],[FIN DATE CONGE POSE]]="","",NETWORKDAYS.INTL(Tableau1[[#This Row],[DEBUT DATE CONGE POSE]],Tableau1[[#This Row],[FIN DATE CONGE POSE]],1,fériés))</calculatedColumnFormula>
    </tableColumn>
    <tableColumn id="9" xr3:uid="{00000000-0010-0000-0000-000009000000}" name="DATE DE CONGE PRIS" dataDxfId="9"/>
    <tableColumn id="11" xr3:uid="{00000000-0010-0000-0000-00000B000000}" name="NBR DE JOURS POSE" dataDxfId="8"/>
    <tableColumn id="8" xr3:uid="{00000000-0010-0000-0000-000008000000}" name="RECUPERATION HORAIRE" dataDxfId="7"/>
    <tableColumn id="7" xr3:uid="{00000000-0010-0000-0000-000007000000}" name="CONGE FRACTIONNE " dataDxfId="6"/>
    <tableColumn id="39" xr3:uid="{00000000-0010-0000-0000-000027000000}" name="SOLDE CONGE  2018 " dataDxfId="5">
      <calculatedColumnFormula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calculatedColumnFormula>
    </tableColumn>
    <tableColumn id="3" xr3:uid="{00000000-0010-0000-0000-000003000000}" name="JOURS FRACTIONNE 2018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B3:K4" totalsRowShown="0">
  <autoFilter ref="B3:K4" xr:uid="{00000000-0009-0000-0100-000002000000}"/>
  <tableColumns count="10">
    <tableColumn id="1" xr3:uid="{00000000-0010-0000-0100-000001000000}" name="NOM PRENOM"/>
    <tableColumn id="13" xr3:uid="{00000000-0010-0000-0100-00000D000000}" name="CET"/>
    <tableColumn id="2" xr3:uid="{00000000-0010-0000-0100-000002000000}" name="SOLDE CONGE "/>
    <tableColumn id="3" xr3:uid="{00000000-0010-0000-0100-000003000000}" name="DATE DEBUTDROIT FRACTIONNEMENT" dataDxfId="3"/>
    <tableColumn id="4" xr3:uid="{00000000-0010-0000-0100-000004000000}" name="DATE FIN DROIT FRACTIONEMENT" dataDxfId="2"/>
    <tableColumn id="5" xr3:uid="{00000000-0010-0000-0100-000005000000}" name="DATE DEBUT CONGE POSE"/>
    <tableColumn id="6" xr3:uid="{00000000-0010-0000-0100-000006000000}" name="DATE DE FIN CONGE POSE"/>
    <tableColumn id="7" xr3:uid="{00000000-0010-0000-0100-000007000000}" name="NBRE DE JOURS DE POSE"/>
    <tableColumn id="8" xr3:uid="{00000000-0010-0000-0100-000008000000}" name="NBRE DE JOURS DE FRACTIONNEMENT">
      <calculatedColumnFormula>AND(G4&lt;=Tableau2[DATE DEBUTDROIT FRACTIONNEMENT],H4&gt;=Tableau2[DATE FIN DROIT FRACTIONEMENT])*1</calculatedColumnFormula>
    </tableColumn>
    <tableColumn id="9" xr3:uid="{00000000-0010-0000-0100-000009000000}" name="SOLDE CONGE 2018">
      <calculatedColumnFormula>Tableau2[NBRE DE JOURS DE FRACTIONNEMENT]+Tableau2[[SOLDE CONGE ]]-Tableau2[NBRE DE JOURS DE POSE]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oiane.houssairy@hotmail.fr" TargetMode="External"/><Relationship Id="rId2" Type="http://schemas.openxmlformats.org/officeDocument/2006/relationships/hyperlink" Target="mailto:f.goutta@laposte.net" TargetMode="External"/><Relationship Id="rId1" Type="http://schemas.openxmlformats.org/officeDocument/2006/relationships/hyperlink" Target="mailto:hamech.hakim@gmail.com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T1" workbookViewId="0">
      <selection activeCell="AC1" sqref="AC1"/>
    </sheetView>
  </sheetViews>
  <sheetFormatPr baseColWidth="10" defaultRowHeight="11.25" x14ac:dyDescent="0.2"/>
  <cols>
    <col min="1" max="1" width="19.42578125" style="2" customWidth="1"/>
    <col min="2" max="2" width="36.85546875" style="2" customWidth="1"/>
    <col min="3" max="3" width="16.28515625" style="2" customWidth="1"/>
    <col min="4" max="4" width="15.7109375" style="2" customWidth="1"/>
    <col min="5" max="5" width="29.7109375" style="2" customWidth="1"/>
    <col min="6" max="6" width="34.85546875" style="2" customWidth="1"/>
    <col min="7" max="7" width="19.28515625" style="2" customWidth="1"/>
    <col min="8" max="8" width="20.28515625" style="2" customWidth="1"/>
    <col min="9" max="9" width="18.7109375" style="2" customWidth="1"/>
    <col min="10" max="10" width="23.140625" style="2" customWidth="1"/>
    <col min="11" max="11" width="26" style="2" customWidth="1"/>
    <col min="12" max="13" width="21.7109375" style="2" customWidth="1"/>
    <col min="14" max="16" width="22" style="2" customWidth="1"/>
    <col min="17" max="17" width="21.7109375" style="2" customWidth="1"/>
    <col min="18" max="18" width="20.28515625" style="2" customWidth="1"/>
    <col min="19" max="19" width="16.140625" style="2" customWidth="1"/>
    <col min="20" max="20" width="23.28515625" style="2" customWidth="1"/>
    <col min="21" max="22" width="20" style="2" customWidth="1"/>
    <col min="23" max="23" width="20.7109375" style="2" customWidth="1"/>
    <col min="24" max="24" width="16.42578125" style="2" customWidth="1"/>
    <col min="25" max="25" width="17.28515625" style="2" customWidth="1"/>
    <col min="26" max="26" width="22.85546875" style="2" customWidth="1"/>
    <col min="27" max="16384" width="11.42578125" style="2"/>
  </cols>
  <sheetData>
    <row r="1" spans="1:28" ht="12" customHeight="1" thickTop="1" x14ac:dyDescent="0.25">
      <c r="A1" s="28" t="s">
        <v>7</v>
      </c>
      <c r="B1" s="29"/>
      <c r="C1" s="29"/>
      <c r="D1" s="29"/>
      <c r="E1" s="29"/>
      <c r="F1" s="32" t="s">
        <v>12</v>
      </c>
      <c r="G1" s="33"/>
      <c r="H1" s="33"/>
      <c r="I1" s="39">
        <v>2018</v>
      </c>
      <c r="J1" s="34" t="s">
        <v>8</v>
      </c>
      <c r="K1" s="34"/>
      <c r="L1" s="34"/>
      <c r="M1" s="34"/>
      <c r="N1" s="34"/>
      <c r="O1" s="34"/>
      <c r="P1" s="26"/>
      <c r="Q1" s="26"/>
      <c r="R1" s="26"/>
      <c r="S1" s="26"/>
      <c r="T1" s="26"/>
      <c r="U1" s="10"/>
      <c r="V1" s="10"/>
      <c r="W1" s="27" t="s">
        <v>20</v>
      </c>
    </row>
    <row r="2" spans="1:28" ht="11.25" customHeight="1" x14ac:dyDescent="0.25">
      <c r="A2" s="30"/>
      <c r="B2" s="31"/>
      <c r="C2" s="31"/>
      <c r="D2" s="31"/>
      <c r="E2" s="31"/>
      <c r="F2" s="33"/>
      <c r="G2" s="33"/>
      <c r="H2" s="33"/>
      <c r="I2" s="39"/>
      <c r="J2" s="34"/>
      <c r="K2" s="34"/>
      <c r="L2" s="34"/>
      <c r="M2" s="34"/>
      <c r="N2" s="34"/>
      <c r="O2" s="34"/>
      <c r="P2" s="26"/>
      <c r="Q2" s="26"/>
      <c r="R2" s="26"/>
      <c r="S2" s="26"/>
      <c r="T2" s="26"/>
      <c r="U2" s="10"/>
      <c r="V2" s="10"/>
      <c r="W2" s="27"/>
    </row>
    <row r="3" spans="1:28" x14ac:dyDescent="0.2">
      <c r="A3" s="1" t="s">
        <v>1</v>
      </c>
      <c r="B3" s="1" t="s">
        <v>4</v>
      </c>
      <c r="C3" s="1" t="s">
        <v>10</v>
      </c>
      <c r="D3" s="1" t="s">
        <v>11</v>
      </c>
      <c r="E3" s="1" t="s">
        <v>5</v>
      </c>
      <c r="F3" s="1" t="s">
        <v>3</v>
      </c>
      <c r="G3" s="1" t="s">
        <v>6</v>
      </c>
      <c r="H3" s="1" t="s">
        <v>2</v>
      </c>
      <c r="I3" s="1" t="s">
        <v>60</v>
      </c>
      <c r="J3" s="1" t="s">
        <v>61</v>
      </c>
      <c r="K3" s="1" t="s">
        <v>58</v>
      </c>
      <c r="L3" s="1" t="s">
        <v>54</v>
      </c>
      <c r="M3" s="1" t="s">
        <v>13</v>
      </c>
      <c r="N3" s="1" t="s">
        <v>72</v>
      </c>
      <c r="O3" s="1" t="s">
        <v>73</v>
      </c>
      <c r="P3" s="1" t="s">
        <v>76</v>
      </c>
      <c r="Q3" s="1" t="s">
        <v>14</v>
      </c>
      <c r="R3" s="1" t="s">
        <v>15</v>
      </c>
      <c r="S3" s="1" t="s">
        <v>16</v>
      </c>
      <c r="T3" s="16" t="s">
        <v>74</v>
      </c>
      <c r="U3" s="1" t="s">
        <v>75</v>
      </c>
      <c r="V3" s="1" t="s">
        <v>17</v>
      </c>
      <c r="W3" s="1" t="s">
        <v>18</v>
      </c>
      <c r="X3" s="1" t="s">
        <v>19</v>
      </c>
      <c r="Y3" s="1" t="s">
        <v>53</v>
      </c>
      <c r="Z3" s="1" t="s">
        <v>57</v>
      </c>
      <c r="AA3" s="1" t="s">
        <v>56</v>
      </c>
      <c r="AB3" s="20" t="s">
        <v>59</v>
      </c>
    </row>
    <row r="4" spans="1:28" ht="15.75" customHeight="1" x14ac:dyDescent="0.25">
      <c r="A4" s="14" t="s">
        <v>9</v>
      </c>
      <c r="B4" s="3"/>
      <c r="C4" s="3" t="s">
        <v>21</v>
      </c>
      <c r="D4" s="3" t="s">
        <v>25</v>
      </c>
      <c r="E4" s="12" t="s">
        <v>22</v>
      </c>
      <c r="F4" s="3" t="s">
        <v>40</v>
      </c>
      <c r="G4" s="3">
        <v>42273</v>
      </c>
      <c r="H4" s="3">
        <v>43369</v>
      </c>
      <c r="I4" s="3">
        <v>43221</v>
      </c>
      <c r="J4" s="3">
        <v>43404</v>
      </c>
      <c r="K4" s="2">
        <v>18.5</v>
      </c>
      <c r="L4" s="19">
        <v>7.5</v>
      </c>
      <c r="M4" s="7">
        <v>18.5</v>
      </c>
      <c r="N4" s="3">
        <v>43205</v>
      </c>
      <c r="O4" s="3">
        <v>43220</v>
      </c>
      <c r="P4" s="35">
        <f>IF(OR(AND(N4&lt;début,O4&lt;début,NETWORKDAYS.INTL(N4,O4,1,fériés)&gt;7),AND(N4&gt;fin,O4&gt;fin,NETWORKDAYS.INTL(N4,O4,1,fériés)&gt;7),AND(N4&lt;début,O4&gt;début,NETWORKDAYS.INTL(N4,début,1,fériés)&gt;7),AND(N4&lt;fin,O4&gt;fin,NETWORKDAYS.INTL(fin,O4,1,fériés)&gt;7)),2,IF(OR(AND(N4&lt;début,O4&lt;début,NETWORKDAYS.INTL(N4,O4,1,fériés)&gt;4),AND(N4&gt;fin,O4&gt;fin,NETWORKDAYS.INTL(N4,O4,1,fériés)&gt;4),AND(N4&lt;début,O4&gt;début,NETWORKDAYS.INTL(N4,début,1,fériés)&gt;4),AND(N4&lt;fin,O4&gt;fin,NETWORKDAYS.INTL(fin,O4,1,fériés)&gt;4)),IF(OR(AND(N4&lt;début,O4&lt;début),AND(N4&gt;fin,O4&gt;fin)),0),""))</f>
        <v>2</v>
      </c>
      <c r="Q4" s="7">
        <f>NETWORKDAYS.INTL(Tableau1[[#This Row],[ DEBUT DATE DE CONGE]],Tableau1[[#This Row],[FIN DATE DE CONGE]],1,fériés)</f>
        <v>11</v>
      </c>
      <c r="R4" s="4" t="str">
        <f>IF(Q4="","",TEXT(Tableau1[[#This Row],[ DEBUT DATE DE CONGE]],"jj/mm/aaaa")&amp;" au "&amp;TEXT(Tableau1[[#This Row],[FIN DATE DE CONGE]],"jj/mm/aaaa"))</f>
        <v>15/04/2018 au 30/04/2018</v>
      </c>
      <c r="S4" s="7"/>
      <c r="T4" s="3">
        <v>43404</v>
      </c>
      <c r="U4" s="3">
        <v>43419</v>
      </c>
      <c r="V4" s="7">
        <f>IF(Tableau1[[#This Row],[FIN DATE CONGE POSE]]="","",NETWORKDAYS.INTL(Tableau1[[#This Row],[DEBUT DATE CONGE POSE]],Tableau1[[#This Row],[FIN DATE CONGE POSE]],1,fériés))</f>
        <v>11</v>
      </c>
      <c r="W4" s="3"/>
      <c r="X4" s="7"/>
      <c r="Y4" s="15"/>
      <c r="Z4" s="7">
        <f>IF(OR(AND(T4&lt;début,U4&lt;début,NETWORKDAYS.INTL(T4,U4,1,fériés)&gt;7),AND(T4&gt;=fin,U4&gt;fin,NETWORKDAYS.INTL(T4,U4,1,fériés)&gt;7),AND(T4&lt;début,U4&gt;début,NETWORKDAYS.INTL(T4,début,1,fériés)&gt;7),AND(T4&lt;fin,U4&gt;fin,NETWORKDAYS.INTL(fin,U4,1,fériés)&gt;7)),2,IF(OR(AND(T4&lt;début,U4&lt;début,NETWORKDAYS.INTL(T4,U4,1,fériés)&gt;4),AND(T4&gt;fin,U4&gt;fin,NETWORKDAYS.INTL(T4,U4,1,fériés)&gt;4),AND(T4&lt;début,U4&gt;début,NETWORKDAYS.INTL(T4,début,1,fériés)&gt;4),AND(T4&lt;fin,U4&gt;fin,NETWORKDAYS.INTL(fin,U4,1,fériés)&gt;4)),IF(OR(AND(T4&lt;début,U4&lt;début),AND(T4&gt;fin,U4&gt;fin)),0),""))</f>
        <v>2</v>
      </c>
      <c r="AA4" s="7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>-1.5</v>
      </c>
      <c r="AB4" s="23"/>
    </row>
    <row r="5" spans="1:28" ht="15.75" customHeight="1" x14ac:dyDescent="0.25">
      <c r="A5" s="14" t="s">
        <v>23</v>
      </c>
      <c r="B5" s="3"/>
      <c r="C5" s="3" t="s">
        <v>24</v>
      </c>
      <c r="D5" s="3" t="s">
        <v>26</v>
      </c>
      <c r="E5" s="12" t="s">
        <v>27</v>
      </c>
      <c r="F5" s="3" t="s">
        <v>30</v>
      </c>
      <c r="G5" s="3">
        <v>43005</v>
      </c>
      <c r="H5" s="3">
        <v>43369</v>
      </c>
      <c r="I5" s="3">
        <v>43221</v>
      </c>
      <c r="J5" s="3">
        <v>43404</v>
      </c>
      <c r="L5" s="7">
        <v>2</v>
      </c>
      <c r="M5" s="7">
        <v>23</v>
      </c>
      <c r="N5" s="3"/>
      <c r="O5" s="3"/>
      <c r="P5" s="7" t="str">
        <f>IF(OR(AND(N5&lt;début,O5&lt;début,NETWORKDAYS.INTL(N5,O5,1,fériés)&gt;7),AND(N5&gt;fin,O5&gt;fin,NETWORKDAYS.INTL(N5,O5,1,fériés)&gt;7),AND(N5&lt;début,O5&gt;début,NETWORKDAYS.INTL(N5,début,1,fériés)&gt;7),AND(N5&lt;fin,O5&gt;fin,NETWORKDAYS.INTL(fin,O5,1,fériés)&gt;7)),2,IF(OR(AND(N5&lt;début,O5&lt;début,NETWORKDAYS.INTL(N5,O5,1,fériés)&gt;4),AND(N5&gt;fin,O5&gt;fin,NETWORKDAYS.INTL(N5,O5,1,fériés)&gt;4),AND(N5&lt;début,O5&gt;début,NETWORKDAYS.INTL(N5,début,1,fériés)&gt;4),AND(N5&lt;fin,O5&gt;fin,NETWORKDAYS.INTL(fin,O5,1,fériés)&gt;4)),IF(OR(AND(N5&lt;début,O5&lt;début),AND(N5&gt;fin,O5&gt;fin)),0),""))</f>
        <v/>
      </c>
      <c r="Q5" s="7"/>
      <c r="R5" s="4" t="str">
        <f>IF(Q5="","",TEXT(Tableau1[[#This Row],[ DEBUT DATE DE CONGE]],"jj/mm/aaaa")&amp;" au "&amp;TEXT(Tableau1[[#This Row],[FIN DATE DE CONGE]],"jj/mm/aaaa"))</f>
        <v/>
      </c>
      <c r="S5" s="7"/>
      <c r="T5" s="3"/>
      <c r="U5" s="7"/>
      <c r="V5" s="7" t="str">
        <f>IF(Tableau1[[#This Row],[FIN DATE CONGE POSE]]="","",NETWORKDAYS.INTL(Tableau1[[#This Row],[DEBUT DATE CONGE POSE]],Tableau1[[#This Row],[FIN DATE CONGE POSE]],1,fériés))</f>
        <v/>
      </c>
      <c r="W5" s="3"/>
      <c r="X5" s="7"/>
      <c r="Y5" s="15"/>
      <c r="Z5" s="7"/>
      <c r="AA5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5" s="21"/>
    </row>
    <row r="6" spans="1:28" ht="15.75" customHeight="1" x14ac:dyDescent="0.2">
      <c r="A6" s="18" t="s">
        <v>29</v>
      </c>
      <c r="B6" s="3" t="s">
        <v>45</v>
      </c>
      <c r="C6" s="3" t="s">
        <v>52</v>
      </c>
      <c r="D6" s="3" t="s">
        <v>46</v>
      </c>
      <c r="E6" s="3"/>
      <c r="F6" s="3" t="s">
        <v>30</v>
      </c>
      <c r="G6" s="3">
        <v>43100</v>
      </c>
      <c r="H6" s="3">
        <v>43465</v>
      </c>
      <c r="I6" s="3"/>
      <c r="J6" s="3"/>
      <c r="L6" s="7">
        <v>5</v>
      </c>
      <c r="M6" s="7">
        <v>25</v>
      </c>
      <c r="N6" s="3"/>
      <c r="O6" s="3"/>
      <c r="P6" s="7" t="str">
        <f>IF(OR(AND(N6&lt;début,O6&lt;début,NETWORKDAYS.INTL(N6,O6,1,fériés)&gt;7),AND(N6&gt;fin,O6&gt;fin,NETWORKDAYS.INTL(N6,O6,1,fériés)&gt;7),AND(N6&lt;début,O6&gt;début,NETWORKDAYS.INTL(N6,début,1,fériés)&gt;7),AND(N6&lt;fin,O6&gt;fin,NETWORKDAYS.INTL(fin,O6,1,fériés)&gt;7)),2,IF(OR(AND(N6&lt;début,O6&lt;début,NETWORKDAYS.INTL(N6,O6,1,fériés)&gt;4),AND(N6&gt;fin,O6&gt;fin,NETWORKDAYS.INTL(N6,O6,1,fériés)&gt;4),AND(N6&lt;début,O6&gt;début,NETWORKDAYS.INTL(N6,début,1,fériés)&gt;4),AND(N6&lt;fin,O6&gt;fin,NETWORKDAYS.INTL(fin,O6,1,fériés)&gt;4)),IF(OR(AND(N6&lt;début,O6&lt;début),AND(N6&gt;fin,O6&gt;fin)),0),""))</f>
        <v/>
      </c>
      <c r="Q6" s="7"/>
      <c r="R6" s="4" t="str">
        <f>IF(Q6="","",TEXT(Tableau1[[#This Row],[ DEBUT DATE DE CONGE]],"jj/mm/aaaa")&amp;" au "&amp;TEXT(Tableau1[[#This Row],[FIN DATE DE CONGE]],"jj/mm/aaaa"))</f>
        <v/>
      </c>
      <c r="S6" s="7"/>
      <c r="T6" s="3"/>
      <c r="U6" s="7"/>
      <c r="V6" s="7" t="str">
        <f>IF(Tableau1[[#This Row],[FIN DATE CONGE POSE]]="","",NETWORKDAYS.INTL(Tableau1[[#This Row],[DEBUT DATE CONGE POSE]],Tableau1[[#This Row],[FIN DATE CONGE POSE]],1,fériés))</f>
        <v/>
      </c>
      <c r="W6" s="3"/>
      <c r="X6" s="7"/>
      <c r="Y6" s="15"/>
      <c r="Z6" s="7"/>
      <c r="AA6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6" s="22"/>
    </row>
    <row r="7" spans="1:28" ht="15.75" customHeight="1" x14ac:dyDescent="0.2">
      <c r="A7" s="14" t="s">
        <v>31</v>
      </c>
      <c r="B7" s="3" t="s">
        <v>44</v>
      </c>
      <c r="C7" s="3"/>
      <c r="D7" s="3" t="s">
        <v>47</v>
      </c>
      <c r="E7" s="3"/>
      <c r="F7" s="3" t="s">
        <v>32</v>
      </c>
      <c r="G7" s="3">
        <v>42035</v>
      </c>
      <c r="H7" s="3">
        <v>43131</v>
      </c>
      <c r="I7" s="3"/>
      <c r="J7" s="3"/>
      <c r="L7" s="7"/>
      <c r="M7" s="7">
        <v>2</v>
      </c>
      <c r="N7" s="3"/>
      <c r="O7" s="3"/>
      <c r="P7" s="7" t="str">
        <f>IF(OR(AND(N7&lt;début,O7&lt;début,NETWORKDAYS.INTL(N7,O7,1,fériés)&gt;7),AND(N7&gt;fin,O7&gt;fin,NETWORKDAYS.INTL(N7,O7,1,fériés)&gt;7),AND(N7&lt;début,O7&gt;début,NETWORKDAYS.INTL(N7,début,1,fériés)&gt;7),AND(N7&lt;fin,O7&gt;fin,NETWORKDAYS.INTL(fin,O7,1,fériés)&gt;7)),2,IF(OR(AND(N7&lt;début,O7&lt;début,NETWORKDAYS.INTL(N7,O7,1,fériés)&gt;4),AND(N7&gt;fin,O7&gt;fin,NETWORKDAYS.INTL(N7,O7,1,fériés)&gt;4),AND(N7&lt;début,O7&gt;début,NETWORKDAYS.INTL(N7,début,1,fériés)&gt;4),AND(N7&lt;fin,O7&gt;fin,NETWORKDAYS.INTL(fin,O7,1,fériés)&gt;4)),IF(OR(AND(N7&lt;début,O7&lt;début),AND(N7&gt;fin,O7&gt;fin)),0),""))</f>
        <v/>
      </c>
      <c r="Q7" s="7"/>
      <c r="R7" s="4" t="str">
        <f>IF(Q7="","",TEXT(Tableau1[[#This Row],[ DEBUT DATE DE CONGE]],"jj/mm/aaaa")&amp;" au "&amp;TEXT(Tableau1[[#This Row],[FIN DATE DE CONGE]],"jj/mm/aaaa"))</f>
        <v/>
      </c>
      <c r="S7" s="7"/>
      <c r="T7" s="3"/>
      <c r="U7" s="7"/>
      <c r="V7" s="7" t="str">
        <f>IF(Tableau1[[#This Row],[FIN DATE CONGE POSE]]="","",NETWORKDAYS.INTL(Tableau1[[#This Row],[DEBUT DATE CONGE POSE]],Tableau1[[#This Row],[FIN DATE CONGE POSE]],1,fériés))</f>
        <v/>
      </c>
      <c r="W7" s="3"/>
      <c r="X7" s="7"/>
      <c r="Y7" s="15"/>
      <c r="Z7" s="7">
        <v>2</v>
      </c>
      <c r="AA7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7" s="21"/>
    </row>
    <row r="8" spans="1:28" ht="15.75" customHeight="1" x14ac:dyDescent="0.2">
      <c r="A8" s="18" t="s">
        <v>33</v>
      </c>
      <c r="B8" s="3"/>
      <c r="C8" s="3"/>
      <c r="D8" s="3"/>
      <c r="E8" s="3"/>
      <c r="F8" s="3" t="s">
        <v>39</v>
      </c>
      <c r="G8" s="3">
        <v>42916</v>
      </c>
      <c r="H8" s="3">
        <v>43281</v>
      </c>
      <c r="I8" s="3"/>
      <c r="J8" s="3"/>
      <c r="K8" s="2">
        <v>14</v>
      </c>
      <c r="L8" s="7"/>
      <c r="M8" s="7">
        <v>12.5</v>
      </c>
      <c r="N8" s="3"/>
      <c r="O8" s="3"/>
      <c r="P8" s="7" t="str">
        <f>IF(OR(AND(N8&lt;début,O8&lt;début,NETWORKDAYS.INTL(N8,O8,1,fériés)&gt;7),AND(N8&gt;fin,O8&gt;fin,NETWORKDAYS.INTL(N8,O8,1,fériés)&gt;7),AND(N8&lt;début,O8&gt;début,NETWORKDAYS.INTL(N8,début,1,fériés)&gt;7),AND(N8&lt;fin,O8&gt;fin,NETWORKDAYS.INTL(fin,O8,1,fériés)&gt;7)),2,IF(OR(AND(N8&lt;début,O8&lt;début,NETWORKDAYS.INTL(N8,O8,1,fériés)&gt;4),AND(N8&gt;fin,O8&gt;fin,NETWORKDAYS.INTL(N8,O8,1,fériés)&gt;4),AND(N8&lt;début,O8&gt;début,NETWORKDAYS.INTL(N8,début,1,fériés)&gt;4),AND(N8&lt;fin,O8&gt;fin,NETWORKDAYS.INTL(fin,O8,1,fériés)&gt;4)),IF(OR(AND(N8&lt;début,O8&lt;début),AND(N8&gt;fin,O8&gt;fin)),0),""))</f>
        <v/>
      </c>
      <c r="Q8" s="7"/>
      <c r="R8" s="4" t="str">
        <f>IF(Q8="","",TEXT(Tableau1[[#This Row],[ DEBUT DATE DE CONGE]],"jj/mm/aaaa")&amp;" au "&amp;TEXT(Tableau1[[#This Row],[FIN DATE DE CONGE]],"jj/mm/aaaa"))</f>
        <v/>
      </c>
      <c r="S8" s="7"/>
      <c r="T8" s="3"/>
      <c r="U8" s="7"/>
      <c r="V8" s="7" t="str">
        <f>IF(Tableau1[[#This Row],[FIN DATE CONGE POSE]]="","",NETWORKDAYS.INTL(Tableau1[[#This Row],[DEBUT DATE CONGE POSE]],Tableau1[[#This Row],[FIN DATE CONGE POSE]],1,fériés))</f>
        <v/>
      </c>
      <c r="W8" s="3"/>
      <c r="X8" s="7"/>
      <c r="Y8" s="15"/>
      <c r="Z8" s="7"/>
      <c r="AA8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8" s="22"/>
    </row>
    <row r="9" spans="1:28" ht="15.75" customHeight="1" x14ac:dyDescent="0.25">
      <c r="A9" s="17" t="s">
        <v>34</v>
      </c>
      <c r="B9" s="3"/>
      <c r="C9" s="3" t="s">
        <v>36</v>
      </c>
      <c r="D9" s="3" t="s">
        <v>37</v>
      </c>
      <c r="E9" s="12" t="s">
        <v>38</v>
      </c>
      <c r="F9" s="3" t="s">
        <v>55</v>
      </c>
      <c r="G9" s="3">
        <v>43005</v>
      </c>
      <c r="H9" s="3">
        <v>43369</v>
      </c>
      <c r="I9" s="3"/>
      <c r="J9" s="3"/>
      <c r="L9" s="7"/>
      <c r="M9" s="7">
        <v>17.5</v>
      </c>
      <c r="N9" s="3"/>
      <c r="O9" s="3"/>
      <c r="P9" s="7" t="str">
        <f>IF(OR(AND(N9&lt;début,O9&lt;début,NETWORKDAYS.INTL(N9,O9,1,fériés)&gt;7),AND(N9&gt;fin,O9&gt;fin,NETWORKDAYS.INTL(N9,O9,1,fériés)&gt;7),AND(N9&lt;début,O9&gt;début,NETWORKDAYS.INTL(N9,début,1,fériés)&gt;7),AND(N9&lt;fin,O9&gt;fin,NETWORKDAYS.INTL(fin,O9,1,fériés)&gt;7)),2,IF(OR(AND(N9&lt;début,O9&lt;début,NETWORKDAYS.INTL(N9,O9,1,fériés)&gt;4),AND(N9&gt;fin,O9&gt;fin,NETWORKDAYS.INTL(N9,O9,1,fériés)&gt;4),AND(N9&lt;début,O9&gt;début,NETWORKDAYS.INTL(N9,début,1,fériés)&gt;4),AND(N9&lt;fin,O9&gt;fin,NETWORKDAYS.INTL(fin,O9,1,fériés)&gt;4)),IF(OR(AND(N9&lt;début,O9&lt;début),AND(N9&gt;fin,O9&gt;fin)),0),""))</f>
        <v/>
      </c>
      <c r="Q9" s="7"/>
      <c r="R9" s="4" t="str">
        <f>IF(Q9="","",TEXT(Tableau1[[#This Row],[ DEBUT DATE DE CONGE]],"jj/mm/aaaa")&amp;" au "&amp;TEXT(Tableau1[[#This Row],[FIN DATE DE CONGE]],"jj/mm/aaaa"))</f>
        <v/>
      </c>
      <c r="S9" s="7"/>
      <c r="T9" s="3"/>
      <c r="U9" s="7"/>
      <c r="V9" s="7" t="str">
        <f>IF(Tableau1[[#This Row],[FIN DATE CONGE POSE]]="","",NETWORKDAYS.INTL(Tableau1[[#This Row],[DEBUT DATE CONGE POSE]],Tableau1[[#This Row],[FIN DATE CONGE POSE]],1,fériés))</f>
        <v/>
      </c>
      <c r="W9" s="3"/>
      <c r="X9" s="7"/>
      <c r="Y9" s="15"/>
      <c r="Z9" s="7"/>
      <c r="AA9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9" s="21"/>
    </row>
    <row r="10" spans="1:28" ht="15.75" customHeight="1" x14ac:dyDescent="0.2">
      <c r="A10" s="18" t="s">
        <v>35</v>
      </c>
      <c r="B10" s="3" t="s">
        <v>52</v>
      </c>
      <c r="C10" s="3"/>
      <c r="D10" s="3"/>
      <c r="E10" s="3"/>
      <c r="F10" s="13" t="s">
        <v>49</v>
      </c>
      <c r="G10" s="3">
        <v>43130</v>
      </c>
      <c r="H10" s="3">
        <v>43281</v>
      </c>
      <c r="I10" s="3"/>
      <c r="J10" s="3"/>
      <c r="K10" s="2">
        <v>14.5</v>
      </c>
      <c r="L10" s="7"/>
      <c r="M10" s="7">
        <v>14.5</v>
      </c>
      <c r="N10" s="3">
        <v>43112</v>
      </c>
      <c r="O10" s="3">
        <v>43124</v>
      </c>
      <c r="P10" s="7">
        <f>IF(OR(AND(N10&lt;début,O10&lt;début,NETWORKDAYS.INTL(N10,O10,1,fériés)&gt;7),AND(N10&gt;fin,O10&gt;fin,NETWORKDAYS.INTL(N10,O10,1,fériés)&gt;7),AND(N10&lt;début,O10&gt;début,NETWORKDAYS.INTL(N10,début,1,fériés)&gt;7),AND(N10&lt;fin,O10&gt;fin,NETWORKDAYS.INTL(fin,O10,1,fériés)&gt;7)),2,IF(OR(AND(N10&lt;début,O10&lt;début,NETWORKDAYS.INTL(N10,O10,1,fériés)&gt;4),AND(N10&gt;fin,O10&gt;fin,NETWORKDAYS.INTL(N10,O10,1,fériés)&gt;4),AND(N10&lt;début,O10&gt;début,NETWORKDAYS.INTL(N10,début,1,fériés)&gt;4),AND(N10&lt;fin,O10&gt;fin,NETWORKDAYS.INTL(fin,O10,1,fériés)&gt;4)),IF(OR(AND(N10&lt;début,O10&lt;début),AND(N10&gt;fin,O10&gt;fin)),0),""))</f>
        <v>2</v>
      </c>
      <c r="Q10" s="7">
        <v>9</v>
      </c>
      <c r="R10" s="4" t="str">
        <f>IF(Q10="","",TEXT(Tableau1[[#This Row],[ DEBUT DATE DE CONGE]],"jj/mm/aaaa")&amp;" au "&amp;TEXT(Tableau1[[#This Row],[FIN DATE DE CONGE]],"jj/mm/aaaa"))</f>
        <v>12/01/2018 au 24/01/2018</v>
      </c>
      <c r="S10" s="7"/>
      <c r="T10" s="3"/>
      <c r="U10" s="7"/>
      <c r="V10" s="7" t="str">
        <f>IF(Tableau1[[#This Row],[FIN DATE CONGE POSE]]="","",NETWORKDAYS.INTL(Tableau1[[#This Row],[DEBUT DATE CONGE POSE]],Tableau1[[#This Row],[FIN DATE CONGE POSE]],1,fériés))</f>
        <v/>
      </c>
      <c r="W10" s="3"/>
      <c r="X10" s="7"/>
      <c r="Y10" s="15">
        <v>1.3263888888888888</v>
      </c>
      <c r="Z10" s="7">
        <v>2</v>
      </c>
      <c r="AA10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10" s="22"/>
    </row>
    <row r="11" spans="1:28" ht="15.75" customHeight="1" x14ac:dyDescent="0.2">
      <c r="A11" s="17" t="s">
        <v>50</v>
      </c>
      <c r="B11" s="3" t="s">
        <v>52</v>
      </c>
      <c r="C11" s="3"/>
      <c r="D11" s="3"/>
      <c r="E11" s="3"/>
      <c r="F11" s="3" t="s">
        <v>51</v>
      </c>
      <c r="G11" s="3">
        <v>10959</v>
      </c>
      <c r="H11" s="3">
        <v>43465</v>
      </c>
      <c r="I11" s="3"/>
      <c r="J11" s="3"/>
      <c r="L11" s="7">
        <v>1</v>
      </c>
      <c r="M11" s="7">
        <v>22.5</v>
      </c>
      <c r="N11" s="3">
        <v>43108</v>
      </c>
      <c r="O11" s="3"/>
      <c r="P11" s="7" t="str">
        <f>IF(OR(AND(N11&lt;début,O11&lt;début,NETWORKDAYS.INTL(N11,O11,1,fériés)&gt;7),AND(N11&gt;fin,O11&gt;fin,NETWORKDAYS.INTL(N11,O11,1,fériés)&gt;7),AND(N11&lt;début,O11&gt;début,NETWORKDAYS.INTL(N11,début,1,fériés)&gt;7),AND(N11&lt;fin,O11&gt;fin,NETWORKDAYS.INTL(fin,O11,1,fériés)&gt;7)),2,IF(OR(AND(N11&lt;début,O11&lt;début,NETWORKDAYS.INTL(N11,O11,1,fériés)&gt;4),AND(N11&gt;fin,O11&gt;fin,NETWORKDAYS.INTL(N11,O11,1,fériés)&gt;4),AND(N11&lt;début,O11&gt;début,NETWORKDAYS.INTL(N11,début,1,fériés)&gt;4),AND(N11&lt;fin,O11&gt;fin,NETWORKDAYS.INTL(fin,O11,1,fériés)&gt;4)),IF(OR(AND(N11&lt;début,O11&lt;début),AND(N11&gt;fin,O11&gt;fin)),0),""))</f>
        <v/>
      </c>
      <c r="Q11" s="7">
        <v>1</v>
      </c>
      <c r="R11" s="4" t="str">
        <f>IF(Q11="","",TEXT(Tableau1[[#This Row],[ DEBUT DATE DE CONGE]],"jj/mm/aaaa")&amp;" au "&amp;TEXT(Tableau1[[#This Row],[FIN DATE DE CONGE]],"jj/mm/aaaa"))</f>
        <v>08/01/2018 au 00/01/1900</v>
      </c>
      <c r="S11" s="7"/>
      <c r="T11" s="3"/>
      <c r="U11" s="7"/>
      <c r="V11" s="7" t="str">
        <f>IF(Tableau1[[#This Row],[FIN DATE CONGE POSE]]="","",NETWORKDAYS.INTL(Tableau1[[#This Row],[DEBUT DATE CONGE POSE]],Tableau1[[#This Row],[FIN DATE CONGE POSE]],1,fériés))</f>
        <v/>
      </c>
      <c r="W11" s="3"/>
      <c r="X11" s="7"/>
      <c r="Y11" s="15">
        <v>0.16250000000000001</v>
      </c>
      <c r="Z11" s="7"/>
      <c r="AA11" s="7" t="str">
        <f>IFERROR(Tableau1[[#This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2018]],"")</f>
        <v/>
      </c>
      <c r="AB11" s="21"/>
    </row>
    <row r="12" spans="1:28" ht="15.75" customHeight="1" x14ac:dyDescent="0.2">
      <c r="A12" s="5" t="s">
        <v>0</v>
      </c>
      <c r="B12" s="5"/>
      <c r="C12" s="5"/>
      <c r="D12" s="5"/>
      <c r="E12" s="5"/>
      <c r="F12" s="5"/>
      <c r="G12" s="8"/>
      <c r="H12" s="6"/>
      <c r="I12" s="6"/>
      <c r="J12" s="5"/>
      <c r="K12" s="9"/>
      <c r="L12" s="9"/>
      <c r="M12" s="9"/>
      <c r="N12" s="9"/>
      <c r="O12" s="9"/>
      <c r="P12" s="9"/>
      <c r="Q12" s="9"/>
      <c r="R12" s="9"/>
      <c r="S12" s="9"/>
      <c r="T12" s="9"/>
      <c r="U12" s="11"/>
      <c r="V12" s="11"/>
      <c r="W12" s="11"/>
      <c r="X12" s="9"/>
      <c r="Y12" s="9"/>
      <c r="Z12" s="9"/>
    </row>
    <row r="16" spans="1:28" x14ac:dyDescent="0.2">
      <c r="A16" s="14" t="s">
        <v>41</v>
      </c>
    </row>
    <row r="17" spans="1:19" x14ac:dyDescent="0.2">
      <c r="A17" s="2" t="s">
        <v>42</v>
      </c>
    </row>
    <row r="18" spans="1:19" x14ac:dyDescent="0.2">
      <c r="A18" s="14" t="s">
        <v>28</v>
      </c>
    </row>
    <row r="19" spans="1:19" x14ac:dyDescent="0.2">
      <c r="A19" s="14" t="s">
        <v>48</v>
      </c>
    </row>
    <row r="20" spans="1:19" x14ac:dyDescent="0.2">
      <c r="A20" s="14" t="s">
        <v>43</v>
      </c>
      <c r="M20" s="40" t="s">
        <v>90</v>
      </c>
      <c r="N20" s="40" t="s">
        <v>89</v>
      </c>
      <c r="O20" s="3">
        <v>42125</v>
      </c>
      <c r="Q20" s="3">
        <v>43404</v>
      </c>
      <c r="R20" s="40" t="s">
        <v>91</v>
      </c>
      <c r="S20" s="40" t="s">
        <v>92</v>
      </c>
    </row>
    <row r="21" spans="1:19" ht="12" customHeight="1" x14ac:dyDescent="0.2"/>
    <row r="23" spans="1:19" x14ac:dyDescent="0.2">
      <c r="L23" s="41">
        <f>IF(OR(AND(N4&lt;début,O4&lt;début,NETWORKDAYS.INTL(N4,O4,1,fériés)&gt;7),AND(N4&gt;fin,O4&gt;fin,NETWORKDAYS.INTL(N4,O4,1,fériés)&gt;7),AND(N4&lt;début,O4&gt;début,NETWORKDAYS.INTL(N4,début,1,fériés)&gt;7),AND(N4&lt;fin,O4&gt;fin,NETWORKDAYS.INTL(fin,O4,1,fériés)&gt;7)),2,IF(OR(AND(N4&lt;début,O4&lt;début,NETWORKDAYS.INTL(N4,O4,1,fériés)&gt;4),AND(N4&gt;fin,O4&gt;fin,NETWORKDAYS.INTL(N4,O4,1,fériés)&gt;4),AND(N4&lt;début,O4&gt;début,NETWORKDAYS.INTL(N4,début,1,fériés)&gt;4),AND(N4&lt;fin,O4&gt;fin,NETWORKDAYS.INTL(fin,O4,1,fériés)&gt;4)),IF(OR(AND(N4&lt;début,O4&lt;début),AND(N4&gt;fin,O4&gt;fin)),0,0)))</f>
        <v>2</v>
      </c>
    </row>
    <row r="25" spans="1:19" x14ac:dyDescent="0.2">
      <c r="L25" s="2" t="str">
        <f>IF(OR(AND(N4&lt;début,O4&gt;début,NETWORKDAYS.INTL(N4,début,1,fériés)&gt;7),AND(N4&lt;fin,O4&gt;fin,NETWORKDAYS.INTL(fin,O4,1,fériés)&gt;7)),2,"1 rc")</f>
        <v>1 rc</v>
      </c>
    </row>
    <row r="27" spans="1:19" x14ac:dyDescent="0.2">
      <c r="L27" s="2">
        <f>IF(OR(AND(N4&lt;début,O4&lt;début,NETWORKDAYS.INTL(N4,O4,1,fériés)&gt;7),AND(N4&gt;fin,O4&gt;fin,NETWORKDAYS.INTL(N4,O4,1,fériés)&gt;7),AND(N4&lt;début,O4&gt;début,NETWORKDAYS.INTL(N4,début,1,fériés)&gt;7),AND(N4&lt;fin,O4&gt;fin,NETWORKDAYS.INTL(fin,O4,1,fériés)&gt;7)),2,"toto")</f>
        <v>2</v>
      </c>
    </row>
  </sheetData>
  <mergeCells count="5">
    <mergeCell ref="W1:W2"/>
    <mergeCell ref="A1:E2"/>
    <mergeCell ref="F1:H2"/>
    <mergeCell ref="J1:O2"/>
    <mergeCell ref="I1:I2"/>
  </mergeCells>
  <hyperlinks>
    <hyperlink ref="E4" r:id="rId1" xr:uid="{00000000-0004-0000-0000-000000000000}"/>
    <hyperlink ref="E5" r:id="rId2" xr:uid="{00000000-0004-0000-0000-000001000000}"/>
    <hyperlink ref="E9" r:id="rId3" xr:uid="{00000000-0004-0000-0000-000002000000}"/>
  </hyperlinks>
  <pageMargins left="0.11811023622047244" right="0.11811023622047244" top="0" bottom="0" header="0" footer="0"/>
  <pageSetup paperSize="9" fitToWidth="2" fitToHeight="0" orientation="landscape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4"/>
  <sheetViews>
    <sheetView topLeftCell="E1" workbookViewId="0">
      <selection activeCell="H18" sqref="H18"/>
    </sheetView>
  </sheetViews>
  <sheetFormatPr baseColWidth="10" defaultRowHeight="15" x14ac:dyDescent="0.25"/>
  <cols>
    <col min="2" max="2" width="20.85546875" customWidth="1"/>
    <col min="3" max="3" width="24.140625" customWidth="1"/>
    <col min="4" max="4" width="33.7109375" customWidth="1"/>
    <col min="5" max="5" width="36" customWidth="1"/>
    <col min="6" max="6" width="27" customWidth="1"/>
    <col min="7" max="7" width="27.42578125" customWidth="1"/>
    <col min="8" max="8" width="26.42578125" customWidth="1"/>
    <col min="9" max="9" width="24.5703125" customWidth="1"/>
    <col min="10" max="10" width="36.28515625" customWidth="1"/>
    <col min="11" max="11" width="22.85546875" customWidth="1"/>
  </cols>
  <sheetData>
    <row r="3" spans="2:11" x14ac:dyDescent="0.25">
      <c r="B3" t="s">
        <v>62</v>
      </c>
      <c r="C3" t="s">
        <v>71</v>
      </c>
      <c r="D3" t="s">
        <v>63</v>
      </c>
      <c r="E3" t="s">
        <v>64</v>
      </c>
      <c r="F3" t="s">
        <v>65</v>
      </c>
      <c r="G3" t="s">
        <v>67</v>
      </c>
      <c r="H3" t="s">
        <v>66</v>
      </c>
      <c r="I3" t="s">
        <v>68</v>
      </c>
      <c r="J3" t="s">
        <v>69</v>
      </c>
      <c r="K3" t="s">
        <v>70</v>
      </c>
    </row>
    <row r="4" spans="2:11" x14ac:dyDescent="0.25">
      <c r="B4" t="s">
        <v>9</v>
      </c>
      <c r="C4">
        <v>7.5</v>
      </c>
      <c r="D4">
        <v>18.5</v>
      </c>
      <c r="E4" s="25">
        <v>43221</v>
      </c>
      <c r="F4" s="25">
        <v>43404</v>
      </c>
      <c r="G4" s="24">
        <v>43444</v>
      </c>
      <c r="H4" s="24">
        <v>43465</v>
      </c>
      <c r="I4">
        <v>5</v>
      </c>
      <c r="J4">
        <f>AND(G4&lt;=Tableau2[DATE DEBUTDROIT FRACTIONNEMENT],H4&gt;=Tableau2[DATE FIN DROIT FRACTIONEMENT])*1</f>
        <v>0</v>
      </c>
      <c r="K4">
        <f>Tableau2[NBRE DE JOURS DE FRACTIONNEMENT]+Tableau2[[SOLDE CONGE ]]-Tableau2[NBRE DE JOURS DE POSE]</f>
        <v>13.5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414C-5607-4EE1-AACB-5C6F8F62D5A4}">
  <dimension ref="A1:B13"/>
  <sheetViews>
    <sheetView workbookViewId="0">
      <selection activeCell="A4" sqref="A4"/>
    </sheetView>
  </sheetViews>
  <sheetFormatPr baseColWidth="10" defaultRowHeight="15" x14ac:dyDescent="0.25"/>
  <cols>
    <col min="1" max="1" width="11.42578125" style="24"/>
  </cols>
  <sheetData>
    <row r="1" spans="1:2" x14ac:dyDescent="0.25">
      <c r="A1" s="24">
        <f>DATE(Encours,1,1)</f>
        <v>43101</v>
      </c>
      <c r="B1" s="36" t="s">
        <v>77</v>
      </c>
    </row>
    <row r="2" spans="1:2" x14ac:dyDescent="0.25">
      <c r="A2" s="24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</f>
        <v>43191</v>
      </c>
      <c r="B2" s="37" t="s">
        <v>78</v>
      </c>
    </row>
    <row r="3" spans="1:2" x14ac:dyDescent="0.25">
      <c r="A3" s="24">
        <f>A2+1</f>
        <v>43192</v>
      </c>
      <c r="B3" s="36" t="s">
        <v>79</v>
      </c>
    </row>
    <row r="4" spans="1:2" x14ac:dyDescent="0.25">
      <c r="A4" s="24">
        <f>DATE(Encours,5,1)</f>
        <v>43221</v>
      </c>
      <c r="B4" s="36" t="s">
        <v>80</v>
      </c>
    </row>
    <row r="5" spans="1:2" x14ac:dyDescent="0.25">
      <c r="A5" s="24">
        <f>DATE(Encours,5,8)</f>
        <v>43228</v>
      </c>
      <c r="B5" s="36" t="s">
        <v>81</v>
      </c>
    </row>
    <row r="6" spans="1:2" x14ac:dyDescent="0.25">
      <c r="A6" s="24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+39</f>
        <v>43230</v>
      </c>
      <c r="B6" s="36" t="s">
        <v>82</v>
      </c>
    </row>
    <row r="7" spans="1:2" x14ac:dyDescent="0.25">
      <c r="A7" s="24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+49</f>
        <v>43240</v>
      </c>
      <c r="B7" s="38" t="s">
        <v>83</v>
      </c>
    </row>
    <row r="8" spans="1:2" x14ac:dyDescent="0.25">
      <c r="A8" s="24">
        <f>A7+1</f>
        <v>43241</v>
      </c>
      <c r="B8" s="36" t="s">
        <v>79</v>
      </c>
    </row>
    <row r="9" spans="1:2" x14ac:dyDescent="0.25">
      <c r="A9" s="24">
        <f>DATE(Encours,7,14)</f>
        <v>43295</v>
      </c>
      <c r="B9" s="36" t="s">
        <v>84</v>
      </c>
    </row>
    <row r="10" spans="1:2" x14ac:dyDescent="0.25">
      <c r="A10" s="24">
        <f>DATE(Encours,8,15)</f>
        <v>43327</v>
      </c>
      <c r="B10" s="36" t="s">
        <v>85</v>
      </c>
    </row>
    <row r="11" spans="1:2" x14ac:dyDescent="0.25">
      <c r="A11" s="24">
        <f>DATE(Encours,11,1)</f>
        <v>43405</v>
      </c>
      <c r="B11" s="36" t="s">
        <v>86</v>
      </c>
    </row>
    <row r="12" spans="1:2" x14ac:dyDescent="0.25">
      <c r="A12" s="24">
        <f>DATE(Encours,11,11)</f>
        <v>43415</v>
      </c>
      <c r="B12" s="36" t="s">
        <v>87</v>
      </c>
    </row>
    <row r="13" spans="1:2" x14ac:dyDescent="0.25">
      <c r="A13" s="24">
        <f>DATE(Encours,12,25)</f>
        <v>43459</v>
      </c>
      <c r="B13" s="3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CONTRAT COORDONNEES MEDIATEURS</vt:lpstr>
      <vt:lpstr>Feuil1</vt:lpstr>
      <vt:lpstr>Fériés</vt:lpstr>
      <vt:lpstr>Encours</vt:lpstr>
      <vt:lpstr>fériés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Jean-Paul</cp:lastModifiedBy>
  <cp:lastPrinted>2017-06-12T06:17:46Z</cp:lastPrinted>
  <dcterms:created xsi:type="dcterms:W3CDTF">2015-02-05T15:21:05Z</dcterms:created>
  <dcterms:modified xsi:type="dcterms:W3CDTF">2018-01-27T23:30:14Z</dcterms:modified>
</cp:coreProperties>
</file>