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1705" windowHeight="12450"/>
  </bookViews>
  <sheets>
    <sheet name="Mode d'emploi" sheetId="21" r:id="rId1"/>
    <sheet name="Jours fériés" sheetId="7" r:id="rId2"/>
    <sheet name="Janvier" sheetId="1" r:id="rId3"/>
    <sheet name="Février" sheetId="10" r:id="rId4"/>
    <sheet name="Mars" sheetId="11" r:id="rId5"/>
    <sheet name="Avril" sheetId="12" r:id="rId6"/>
    <sheet name="Mai" sheetId="13" r:id="rId7"/>
    <sheet name="Juin" sheetId="14" r:id="rId8"/>
    <sheet name="Juillet" sheetId="15" r:id="rId9"/>
    <sheet name="Août" sheetId="16" r:id="rId10"/>
    <sheet name="Septembre" sheetId="17" r:id="rId11"/>
    <sheet name="Octobre" sheetId="18" r:id="rId12"/>
    <sheet name="Novembre" sheetId="19" r:id="rId13"/>
    <sheet name="Décembre" sheetId="20" r:id="rId14"/>
  </sheets>
  <definedNames>
    <definedName name="An_ref" localSheetId="1">'Jours fériés'!$B$1</definedName>
    <definedName name="An_réf">'Jours fériés'!$B$1</definedName>
    <definedName name="ANNEE" localSheetId="9">Août!$A$3</definedName>
    <definedName name="ANNEE" localSheetId="5">Avril!$A$3</definedName>
    <definedName name="ANNEE" localSheetId="13">Décembre!$A$3</definedName>
    <definedName name="ANNEE" localSheetId="3">Février!$A$3</definedName>
    <definedName name="ANNEE" localSheetId="8">Juillet!$A$3</definedName>
    <definedName name="ANNEE" localSheetId="7">Juin!$A$3</definedName>
    <definedName name="ANNEE" localSheetId="6">Mai!$A$3</definedName>
    <definedName name="ANNEE" localSheetId="4">Mars!$A$3</definedName>
    <definedName name="ANNEE" localSheetId="12">Novembre!$A$3</definedName>
    <definedName name="ANNEE" localSheetId="11">Octobre!$A$3</definedName>
    <definedName name="ANNEE" localSheetId="10">Septembre!$A$3</definedName>
    <definedName name="ANNEE">Janvier!$A$3</definedName>
    <definedName name="JF">'Jours fériés'!$B$3:$B$19</definedName>
    <definedName name="MOIS">'Jours fériés'!$A$23:$B$34</definedName>
    <definedName name="Pays">'Jours fériés'!$D$1</definedName>
  </definedNames>
  <calcPr calcId="125725"/>
  <fileRecoveryPr autoRecover="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3" i="20"/>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9"/>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6"/>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3"/>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0"/>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3" i="1"/>
  <c r="C3" s="1"/>
  <c r="E16" i="7"/>
  <c r="B16"/>
  <c r="A16"/>
  <c r="B15"/>
  <c r="B14"/>
  <c r="E13"/>
  <c r="B13"/>
  <c r="A13"/>
  <c r="E12"/>
  <c r="B12"/>
  <c r="A12"/>
  <c r="B11"/>
  <c r="A11"/>
  <c r="B10"/>
  <c r="A10"/>
  <c r="E9"/>
  <c r="B9"/>
  <c r="A9"/>
  <c r="E8"/>
  <c r="B8"/>
  <c r="A8"/>
  <c r="E7"/>
  <c r="B7"/>
  <c r="A7"/>
  <c r="E6"/>
  <c r="B6"/>
  <c r="A6"/>
  <c r="B5"/>
  <c r="B20" s="1"/>
  <c r="A4"/>
  <c r="B3"/>
  <c r="D3" i="1" l="1"/>
  <c r="E3" s="1"/>
  <c r="F3" s="1"/>
  <c r="G3" s="1"/>
  <c r="H3" s="1"/>
  <c r="I3" s="1"/>
  <c r="J3" s="1"/>
  <c r="K3" s="1"/>
  <c r="L3" s="1"/>
  <c r="M3" s="1"/>
  <c r="N3" s="1"/>
  <c r="O3" s="1"/>
  <c r="P3" s="1"/>
  <c r="Q3" s="1"/>
  <c r="R3" s="1"/>
  <c r="S3" s="1"/>
  <c r="T3" s="1"/>
  <c r="U3" s="1"/>
  <c r="V3" s="1"/>
  <c r="W3" s="1"/>
  <c r="X3" s="1"/>
  <c r="Y3" s="1"/>
  <c r="Z3" s="1"/>
  <c r="AA3" s="1"/>
  <c r="AB3" s="1"/>
  <c r="AC3" s="1"/>
  <c r="AD3" s="1"/>
  <c r="AE3" s="1"/>
  <c r="AF3" s="1"/>
  <c r="AG3" s="1"/>
  <c r="B4" i="7"/>
</calcChain>
</file>

<file path=xl/sharedStrings.xml><?xml version="1.0" encoding="utf-8"?>
<sst xmlns="http://schemas.openxmlformats.org/spreadsheetml/2006/main" count="259" uniqueCount="62">
  <si>
    <t xml:space="preserve"> </t>
  </si>
  <si>
    <t>CHANTIERS</t>
  </si>
  <si>
    <t>R4</t>
  </si>
  <si>
    <t>16-5307</t>
  </si>
  <si>
    <t>PÉRISCOPE</t>
  </si>
  <si>
    <t>17-5430</t>
  </si>
  <si>
    <t>LE NOBLET</t>
  </si>
  <si>
    <t>17-5440</t>
  </si>
  <si>
    <t>MARLY</t>
  </si>
  <si>
    <t>17-5490</t>
  </si>
  <si>
    <t>HOTEL CLASSIQUE</t>
  </si>
  <si>
    <t>17-5501</t>
  </si>
  <si>
    <t>CHU</t>
  </si>
  <si>
    <t>17-5506</t>
  </si>
  <si>
    <t>Année:</t>
  </si>
  <si>
    <t>PAYS :</t>
  </si>
  <si>
    <t>Quebec</t>
  </si>
  <si>
    <t>Evènements</t>
  </si>
  <si>
    <t>Date</t>
  </si>
  <si>
    <t>Méthodes de calculs</t>
  </si>
  <si>
    <t>Jour de l’An</t>
  </si>
  <si>
    <t>Jour imposé</t>
  </si>
  <si>
    <t>Lundi de Pâques - 3</t>
  </si>
  <si>
    <t>Lundi de Pâques</t>
  </si>
  <si>
    <t>=(ARRONDI(DATE(An_ref;4;1)/7+MOD(19*MOD(An_ref;19)-7;30)*14%;0)*7-6)+1</t>
  </si>
  <si>
    <t>Algorythme de calcul direct du dimanche de Pâques</t>
  </si>
  <si>
    <t>Armistice 14/18</t>
  </si>
  <si>
    <t>Noël</t>
  </si>
  <si>
    <t>Jour congé convenu</t>
  </si>
  <si>
    <t>Mardi gras</t>
  </si>
  <si>
    <t>informatif</t>
  </si>
  <si>
    <t>Janvier</t>
  </si>
  <si>
    <t>Février</t>
  </si>
  <si>
    <t>Mars</t>
  </si>
  <si>
    <t>Avril</t>
  </si>
  <si>
    <t>Mai</t>
  </si>
  <si>
    <t>Juin</t>
  </si>
  <si>
    <t>Juillet</t>
  </si>
  <si>
    <t>Août</t>
  </si>
  <si>
    <t>Septembre</t>
  </si>
  <si>
    <t>Octobre</t>
  </si>
  <si>
    <t>Novembre</t>
  </si>
  <si>
    <t>Décembre</t>
  </si>
  <si>
    <t>Table des mois</t>
  </si>
  <si>
    <t>An_ref</t>
  </si>
  <si>
    <t>='Jours fériés'!$B$1</t>
  </si>
  <si>
    <t>An_réf</t>
  </si>
  <si>
    <t>ANNEE</t>
  </si>
  <si>
    <t>=Janvier!$A$3</t>
  </si>
  <si>
    <t>JF</t>
  </si>
  <si>
    <t>='Jours fériés'!$B$3:$B$19</t>
  </si>
  <si>
    <t>MOIS</t>
  </si>
  <si>
    <t>='Jours fériés'!$A$23:$B$34</t>
  </si>
  <si>
    <t>Pays</t>
  </si>
  <si>
    <t>='Jours fériés'!$D$1</t>
  </si>
  <si>
    <t>Noms utilisés dans le classeur</t>
  </si>
  <si>
    <t>Mode d'emploi</t>
  </si>
  <si>
    <t>Encoder les données dans chacun des mois concernés</t>
  </si>
  <si>
    <t>La table des jours fériés est apte à travailler pour 3 pays : Quebec naturellement mais aussi Belgique et France : il suffit de choisir le pays en D1 grâce à la liste déroulante. La méthode de calcul est expliquée en colonne "E"</t>
  </si>
  <si>
    <t>TOUTES LES FEUILLES MOIS SONT IDENTIQUES : C'EST LE NOM DE LA FEUILLE QUI DETERMINE TOUS LES CALCULS.  AINSI IL SUFFIT DE DUPLIQUER LA FEUILLE ET DE METTRE LE NOM DU MOIS POUR QUE TOUS LES CALCULS SE REALISENT</t>
  </si>
  <si>
    <r>
      <t xml:space="preserve">Précisez l'année de travail dans l'onglet "Jours fériés" en B1
Le calendrier des jours fériés se met à jour et toutes les onglets mois se mettent également à jour.  La mise en couleur des dates se fait à l'aide de la Mise en forme conditionnelle (MEFC)
</t>
    </r>
    <r>
      <rPr>
        <b/>
        <sz val="11"/>
        <color theme="1"/>
        <rFont val="Calibri"/>
        <family val="2"/>
        <scheme val="minor"/>
      </rPr>
      <t>ATTENTION : PAS CHANGER L'ANNEE DANS LES ONGLETS MOIS</t>
    </r>
  </si>
  <si>
    <t>Les noms utilisés dans le classeur sont présentés en colonne "E" également.
Enfin, une table de conversion des noms des mois en numéro de mois est également présente dans cet onglet (colonne "A")</t>
  </si>
</sst>
</file>

<file path=xl/styles.xml><?xml version="1.0" encoding="utf-8"?>
<styleSheet xmlns="http://schemas.openxmlformats.org/spreadsheetml/2006/main">
  <numFmts count="2">
    <numFmt numFmtId="165" formatCode="dd\ mmmm"/>
    <numFmt numFmtId="166" formatCode="dd\ mmm\ yyyy"/>
  </numFmts>
  <fonts count="13">
    <font>
      <sz val="11"/>
      <color theme="1"/>
      <name val="Calibri"/>
      <family val="2"/>
      <scheme val="minor"/>
    </font>
    <font>
      <sz val="10"/>
      <color theme="1"/>
      <name val="Arial"/>
      <family val="2"/>
    </font>
    <font>
      <sz val="14"/>
      <color theme="1"/>
      <name val="Calibri"/>
      <family val="2"/>
      <scheme val="minor"/>
    </font>
    <font>
      <b/>
      <sz val="20"/>
      <color theme="0"/>
      <name val="Calibri"/>
      <family val="2"/>
      <scheme val="minor"/>
    </font>
    <font>
      <sz val="20"/>
      <color theme="0"/>
      <name val="Calibri"/>
      <family val="2"/>
      <scheme val="minor"/>
    </font>
    <font>
      <sz val="36"/>
      <color theme="0"/>
      <name val="Calibri"/>
      <family val="2"/>
      <scheme val="minor"/>
    </font>
    <font>
      <b/>
      <sz val="16"/>
      <color theme="1"/>
      <name val="Calibri"/>
      <family val="2"/>
      <scheme val="minor"/>
    </font>
    <font>
      <sz val="14"/>
      <color theme="0"/>
      <name val="Calibri"/>
      <family val="2"/>
      <scheme val="minor"/>
    </font>
    <font>
      <sz val="16"/>
      <color theme="1"/>
      <name val="Arial"/>
      <family val="2"/>
    </font>
    <font>
      <b/>
      <sz val="16"/>
      <color rgb="FF0070C0"/>
      <name val="Arial"/>
      <family val="2"/>
    </font>
    <font>
      <sz val="13"/>
      <color rgb="FF242424"/>
      <name val="Arial"/>
      <family val="2"/>
    </font>
    <font>
      <sz val="11"/>
      <color rgb="FF333333"/>
      <name val="Arial"/>
      <family val="2"/>
    </font>
    <font>
      <b/>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indexed="64"/>
      </left>
      <right/>
      <top/>
      <bottom/>
      <diagonal/>
    </border>
    <border>
      <left style="medium">
        <color indexed="64"/>
      </left>
      <right style="medium">
        <color indexed="64"/>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cellStyleXfs>
  <cellXfs count="65">
    <xf numFmtId="0" fontId="0" fillId="0" borderId="0" xfId="0"/>
    <xf numFmtId="0" fontId="2" fillId="0" borderId="0" xfId="0" applyFont="1" applyAlignment="1">
      <alignment horizontal="center" vertical="center" textRotation="53"/>
    </xf>
    <xf numFmtId="0" fontId="2" fillId="3" borderId="0" xfId="0" applyFont="1" applyFill="1" applyBorder="1" applyAlignment="1">
      <alignment horizontal="center" vertical="center" textRotation="53"/>
    </xf>
    <xf numFmtId="0" fontId="2" fillId="3" borderId="0"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65" fontId="2" fillId="3" borderId="1" xfId="0" applyNumberFormat="1" applyFont="1" applyFill="1" applyBorder="1" applyAlignment="1">
      <alignment horizontal="center" vertical="center"/>
    </xf>
    <xf numFmtId="165" fontId="2" fillId="0" borderId="0" xfId="0" applyNumberFormat="1" applyFont="1" applyAlignment="1">
      <alignment horizontal="center" vertical="center"/>
    </xf>
    <xf numFmtId="0" fontId="2" fillId="5" borderId="1" xfId="0" applyFont="1" applyFill="1" applyBorder="1" applyAlignment="1">
      <alignment horizontal="center" vertical="center"/>
    </xf>
    <xf numFmtId="165" fontId="2" fillId="5"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165" fontId="6" fillId="3" borderId="8" xfId="0" applyNumberFormat="1" applyFont="1" applyFill="1" applyBorder="1" applyAlignment="1">
      <alignment horizontal="center" vertical="center" textRotation="45"/>
    </xf>
    <xf numFmtId="166" fontId="6" fillId="3" borderId="8" xfId="0" applyNumberFormat="1" applyFont="1" applyFill="1" applyBorder="1" applyAlignment="1">
      <alignment horizontal="center" vertical="center" textRotation="45"/>
    </xf>
    <xf numFmtId="0" fontId="2" fillId="0" borderId="0" xfId="0" applyFont="1" applyBorder="1" applyAlignment="1">
      <alignment horizontal="center" vertical="center"/>
    </xf>
    <xf numFmtId="165" fontId="2" fillId="0" borderId="0" xfId="0" applyNumberFormat="1" applyFont="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15" fontId="3" fillId="3" borderId="4" xfId="0" applyNumberFormat="1" applyFont="1" applyFill="1" applyBorder="1" applyAlignment="1">
      <alignment horizontal="center" vertical="center" textRotation="45"/>
    </xf>
    <xf numFmtId="15" fontId="3" fillId="3" borderId="5" xfId="0" applyNumberFormat="1" applyFont="1" applyFill="1" applyBorder="1" applyAlignment="1">
      <alignment horizontal="center" vertical="center" textRotation="45"/>
    </xf>
    <xf numFmtId="0" fontId="8" fillId="0" borderId="0" xfId="1" applyFont="1" applyAlignment="1">
      <alignment horizontal="center" vertical="center"/>
    </xf>
    <xf numFmtId="0" fontId="9" fillId="0" borderId="9" xfId="1" applyFont="1" applyBorder="1" applyAlignment="1" applyProtection="1">
      <alignment horizontal="center" vertical="center"/>
      <protection locked="0"/>
    </xf>
    <xf numFmtId="0" fontId="8" fillId="0" borderId="10" xfId="1" applyFont="1" applyBorder="1" applyAlignment="1">
      <alignment horizontal="center" vertical="center"/>
    </xf>
    <xf numFmtId="0" fontId="9" fillId="0" borderId="11" xfId="1" applyFont="1" applyBorder="1" applyAlignment="1" applyProtection="1">
      <alignment horizontal="center" vertical="center"/>
      <protection locked="0"/>
    </xf>
    <xf numFmtId="0" fontId="1" fillId="0" borderId="12" xfId="1" applyBorder="1" applyAlignment="1">
      <alignment horizontal="center"/>
    </xf>
    <xf numFmtId="0" fontId="1" fillId="0" borderId="13" xfId="1" applyBorder="1" applyAlignment="1">
      <alignment horizontal="center"/>
    </xf>
    <xf numFmtId="0" fontId="1" fillId="0" borderId="0" xfId="1"/>
    <xf numFmtId="0" fontId="1" fillId="0" borderId="14" xfId="1" applyBorder="1" applyAlignment="1">
      <alignment horizontal="center"/>
    </xf>
    <xf numFmtId="0" fontId="10" fillId="0" borderId="15" xfId="1" applyFont="1" applyBorder="1"/>
    <xf numFmtId="14" fontId="1" fillId="0" borderId="16" xfId="1" applyNumberFormat="1" applyBorder="1" applyAlignment="1">
      <alignment horizontal="center"/>
    </xf>
    <xf numFmtId="14" fontId="1" fillId="0" borderId="17" xfId="1" applyNumberFormat="1" applyBorder="1" applyAlignment="1">
      <alignment horizontal="center"/>
    </xf>
    <xf numFmtId="0" fontId="1" fillId="0" borderId="18" xfId="1" applyBorder="1"/>
    <xf numFmtId="14" fontId="1" fillId="0" borderId="18" xfId="1" quotePrefix="1" applyNumberFormat="1" applyBorder="1"/>
    <xf numFmtId="14" fontId="1" fillId="3" borderId="16" xfId="1" applyNumberFormat="1" applyFill="1" applyBorder="1" applyAlignment="1">
      <alignment horizontal="center"/>
    </xf>
    <xf numFmtId="0" fontId="10" fillId="3" borderId="15" xfId="1" applyFont="1" applyFill="1" applyBorder="1"/>
    <xf numFmtId="0" fontId="10" fillId="3" borderId="19" xfId="1" applyFont="1" applyFill="1" applyBorder="1"/>
    <xf numFmtId="14" fontId="1" fillId="3" borderId="20" xfId="1" applyNumberFormat="1" applyFill="1" applyBorder="1" applyAlignment="1">
      <alignment horizontal="center"/>
    </xf>
    <xf numFmtId="0" fontId="10" fillId="0" borderId="19" xfId="1" applyFont="1" applyBorder="1"/>
    <xf numFmtId="14" fontId="1" fillId="0" borderId="21" xfId="1" applyNumberFormat="1" applyBorder="1" applyAlignment="1" applyProtection="1">
      <alignment horizontal="center"/>
      <protection locked="0"/>
    </xf>
    <xf numFmtId="0" fontId="10" fillId="0" borderId="12" xfId="1" applyFont="1" applyFill="1" applyBorder="1"/>
    <xf numFmtId="14" fontId="1" fillId="0" borderId="11" xfId="1" applyNumberFormat="1" applyBorder="1" applyAlignment="1">
      <alignment horizontal="center"/>
    </xf>
    <xf numFmtId="0" fontId="1" fillId="0" borderId="22" xfId="1" applyBorder="1"/>
    <xf numFmtId="0" fontId="1" fillId="0" borderId="0" xfId="1" applyAlignment="1">
      <alignment horizontal="center"/>
    </xf>
    <xf numFmtId="0" fontId="11" fillId="0" borderId="0" xfId="1" applyFont="1" applyAlignment="1">
      <alignment horizontal="left" wrapText="1" indent="1"/>
    </xf>
    <xf numFmtId="0" fontId="1" fillId="0" borderId="23" xfId="1" applyBorder="1"/>
    <xf numFmtId="0" fontId="1" fillId="0" borderId="10" xfId="1" applyBorder="1"/>
    <xf numFmtId="0" fontId="1" fillId="0" borderId="11" xfId="1" applyBorder="1" applyAlignment="1">
      <alignment horizontal="center"/>
    </xf>
    <xf numFmtId="0" fontId="1" fillId="0" borderId="25" xfId="1" applyBorder="1"/>
    <xf numFmtId="0" fontId="1" fillId="0" borderId="26" xfId="1" applyBorder="1" applyAlignment="1">
      <alignment horizontal="center"/>
    </xf>
    <xf numFmtId="0" fontId="1" fillId="0" borderId="15" xfId="1" applyBorder="1"/>
    <xf numFmtId="0" fontId="1" fillId="0" borderId="16" xfId="1" applyBorder="1" applyAlignment="1">
      <alignment horizontal="center"/>
    </xf>
    <xf numFmtId="0" fontId="1" fillId="0" borderId="19" xfId="1" applyBorder="1"/>
    <xf numFmtId="0" fontId="1" fillId="0" borderId="20" xfId="1" applyBorder="1" applyAlignment="1">
      <alignment horizontal="center"/>
    </xf>
    <xf numFmtId="0" fontId="1" fillId="0" borderId="24" xfId="1" applyBorder="1"/>
    <xf numFmtId="0" fontId="1" fillId="0" borderId="25" xfId="1" applyNumberFormat="1" applyBorder="1"/>
    <xf numFmtId="0" fontId="1" fillId="0" borderId="26" xfId="1" applyNumberFormat="1" applyBorder="1"/>
    <xf numFmtId="0" fontId="1" fillId="0" borderId="15" xfId="1" applyNumberFormat="1" applyBorder="1"/>
    <xf numFmtId="0" fontId="1" fillId="0" borderId="16" xfId="1" applyNumberFormat="1" applyBorder="1"/>
    <xf numFmtId="0" fontId="11" fillId="0" borderId="15" xfId="1" applyNumberFormat="1" applyFont="1" applyBorder="1" applyAlignment="1">
      <alignment horizontal="left" wrapText="1" indent="1"/>
    </xf>
    <xf numFmtId="0" fontId="11" fillId="0" borderId="19" xfId="1" applyNumberFormat="1" applyFont="1" applyBorder="1" applyAlignment="1">
      <alignment horizontal="left" wrapText="1" indent="1"/>
    </xf>
    <xf numFmtId="0" fontId="1" fillId="0" borderId="20" xfId="1" applyNumberFormat="1" applyBorder="1"/>
    <xf numFmtId="0" fontId="0" fillId="0" borderId="0" xfId="0" applyAlignment="1">
      <alignment vertical="top" wrapText="1"/>
    </xf>
    <xf numFmtId="0" fontId="0" fillId="0" borderId="0" xfId="0" applyAlignment="1">
      <alignment vertical="top"/>
    </xf>
  </cellXfs>
  <cellStyles count="2">
    <cellStyle name="Normal" xfId="0" builtinId="0"/>
    <cellStyle name="Normal 2" xfId="1"/>
  </cellStyles>
  <dxfs count="58">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5" tint="0.59996337778862885"/>
        </patternFill>
      </fill>
    </dxf>
    <dxf>
      <fill>
        <patternFill>
          <bgColor rgb="FF00B0F0"/>
        </patternFill>
      </fill>
    </dxf>
    <dxf>
      <fill>
        <patternFill>
          <bgColor theme="2" tint="-0.89996032593768116"/>
        </patternFill>
      </fill>
    </dxf>
    <dxf>
      <fill>
        <patternFill>
          <bgColor rgb="FFFF0000"/>
        </patternFill>
      </fill>
    </dxf>
    <dxf>
      <fill>
        <patternFill>
          <bgColor theme="2" tint="-0.89996032593768116"/>
        </patternFill>
      </fill>
    </dxf>
    <dxf>
      <fill>
        <patternFill>
          <bgColor rgb="FF00B0F0"/>
        </patternFill>
      </fill>
    </dxf>
    <dxf>
      <fill>
        <patternFill>
          <bgColor theme="5" tint="0.59996337778862885"/>
        </patternFill>
      </fill>
    </dxf>
    <dxf>
      <fill>
        <patternFill>
          <bgColor rgb="FFFF0000"/>
        </patternFill>
      </fill>
    </dxf>
    <dxf>
      <fill>
        <patternFill>
          <bgColor theme="2" tint="-0.89996032593768116"/>
        </patternFill>
      </fill>
    </dxf>
    <dxf>
      <fill>
        <patternFill>
          <bgColor rgb="FF00B0F0"/>
        </patternFill>
      </fill>
    </dxf>
    <dxf>
      <fill>
        <patternFill>
          <bgColor theme="5" tint="0.59996337778862885"/>
        </patternFill>
      </fill>
    </dxf>
    <dxf>
      <fill>
        <patternFill>
          <bgColor theme="2" tint="-0.89996032593768116"/>
        </patternFill>
      </fill>
    </dxf>
    <dxf>
      <fill>
        <patternFill>
          <bgColor rgb="FFFF0000"/>
        </patternFill>
      </fill>
    </dxf>
    <dxf>
      <fill>
        <patternFill>
          <bgColor rgb="FF00B0F0"/>
        </patternFill>
      </fill>
    </dxf>
    <dxf>
      <fill>
        <patternFill>
          <bgColor theme="5" tint="0.59996337778862885"/>
        </patternFill>
      </fill>
    </dxf>
    <dxf>
      <fill>
        <patternFill>
          <bgColor rgb="FFFF0000"/>
        </patternFill>
      </fill>
    </dxf>
    <dxf>
      <fill>
        <patternFill>
          <bgColor rgb="FF00B0F0"/>
        </patternFill>
      </fill>
    </dxf>
    <dxf>
      <fill>
        <patternFill>
          <bgColor theme="5" tint="0.59996337778862885"/>
        </patternFill>
      </fill>
    </dxf>
    <dxf>
      <fill>
        <patternFill>
          <bgColor theme="5"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6"/>
  <sheetViews>
    <sheetView tabSelected="1" workbookViewId="0">
      <selection activeCell="B5" sqref="B5"/>
    </sheetView>
  </sheetViews>
  <sheetFormatPr baseColWidth="10" defaultRowHeight="15"/>
  <cols>
    <col min="1" max="1" width="5" style="63" customWidth="1"/>
    <col min="2" max="2" width="83.5703125" style="63" customWidth="1"/>
    <col min="3" max="16384" width="11.42578125" style="63"/>
  </cols>
  <sheetData>
    <row r="1" spans="1:2">
      <c r="A1" s="64" t="s">
        <v>56</v>
      </c>
    </row>
    <row r="2" spans="1:2" ht="75">
      <c r="A2" s="63">
        <v>1</v>
      </c>
      <c r="B2" s="63" t="s">
        <v>60</v>
      </c>
    </row>
    <row r="3" spans="1:2">
      <c r="A3" s="63">
        <v>2</v>
      </c>
      <c r="B3" s="63" t="s">
        <v>57</v>
      </c>
    </row>
    <row r="4" spans="1:2" ht="45">
      <c r="A4" s="63">
        <v>3</v>
      </c>
      <c r="B4" s="63" t="s">
        <v>58</v>
      </c>
    </row>
    <row r="5" spans="1:2" ht="45">
      <c r="A5" s="63">
        <v>4</v>
      </c>
      <c r="B5" s="63" t="s">
        <v>61</v>
      </c>
    </row>
    <row r="6" spans="1:2" ht="45">
      <c r="A6" s="63">
        <v>5</v>
      </c>
      <c r="B6" s="63" t="s">
        <v>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43313</v>
      </c>
      <c r="D3" s="12">
        <f ca="1">C3+1</f>
        <v>43314</v>
      </c>
      <c r="E3" s="12">
        <f t="shared" ref="E3:AG3" ca="1" si="0">D3+1</f>
        <v>43315</v>
      </c>
      <c r="F3" s="12">
        <f t="shared" ca="1" si="0"/>
        <v>43316</v>
      </c>
      <c r="G3" s="12">
        <f t="shared" ca="1" si="0"/>
        <v>43317</v>
      </c>
      <c r="H3" s="12">
        <f t="shared" ca="1" si="0"/>
        <v>43318</v>
      </c>
      <c r="I3" s="12">
        <f t="shared" ca="1" si="0"/>
        <v>43319</v>
      </c>
      <c r="J3" s="12">
        <f t="shared" ca="1" si="0"/>
        <v>43320</v>
      </c>
      <c r="K3" s="12">
        <f t="shared" ca="1" si="0"/>
        <v>43321</v>
      </c>
      <c r="L3" s="12">
        <f t="shared" ca="1" si="0"/>
        <v>43322</v>
      </c>
      <c r="M3" s="12">
        <f t="shared" ca="1" si="0"/>
        <v>43323</v>
      </c>
      <c r="N3" s="12">
        <f t="shared" ca="1" si="0"/>
        <v>43324</v>
      </c>
      <c r="O3" s="12">
        <f t="shared" ca="1" si="0"/>
        <v>43325</v>
      </c>
      <c r="P3" s="12">
        <f t="shared" ca="1" si="0"/>
        <v>43326</v>
      </c>
      <c r="Q3" s="12">
        <f t="shared" ca="1" si="0"/>
        <v>43327</v>
      </c>
      <c r="R3" s="12">
        <f t="shared" ca="1" si="0"/>
        <v>43328</v>
      </c>
      <c r="S3" s="12">
        <f t="shared" ca="1" si="0"/>
        <v>43329</v>
      </c>
      <c r="T3" s="12">
        <f t="shared" ca="1" si="0"/>
        <v>43330</v>
      </c>
      <c r="U3" s="12">
        <f t="shared" ca="1" si="0"/>
        <v>43331</v>
      </c>
      <c r="V3" s="12">
        <f t="shared" ca="1" si="0"/>
        <v>43332</v>
      </c>
      <c r="W3" s="12">
        <f t="shared" ca="1" si="0"/>
        <v>43333</v>
      </c>
      <c r="X3" s="12">
        <f t="shared" ca="1" si="0"/>
        <v>43334</v>
      </c>
      <c r="Y3" s="12">
        <f t="shared" ca="1" si="0"/>
        <v>43335</v>
      </c>
      <c r="Z3" s="12">
        <f t="shared" ca="1" si="0"/>
        <v>43336</v>
      </c>
      <c r="AA3" s="12">
        <f t="shared" ca="1" si="0"/>
        <v>43337</v>
      </c>
      <c r="AB3" s="12">
        <f t="shared" ca="1" si="0"/>
        <v>43338</v>
      </c>
      <c r="AC3" s="12">
        <f t="shared" ca="1" si="0"/>
        <v>43339</v>
      </c>
      <c r="AD3" s="12">
        <f t="shared" ca="1" si="0"/>
        <v>43340</v>
      </c>
      <c r="AE3" s="12">
        <f t="shared" ca="1" si="0"/>
        <v>43341</v>
      </c>
      <c r="AF3" s="12">
        <f t="shared" ca="1" si="0"/>
        <v>43342</v>
      </c>
      <c r="AG3" s="12">
        <f t="shared" ca="1" si="0"/>
        <v>43343</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19" priority="2" stopIfTrue="1">
      <formula>MONTH(C$3)&gt;VLOOKUP(MID(CELL("nomfichier",A1),SEARCH("]",CELL("nomfichier",A1),1)+1,15),MOIS,2,FALSE)</formula>
    </cfRule>
    <cfRule type="expression" dxfId="18" priority="3">
      <formula>MATCH(C$3,JF,0)</formula>
    </cfRule>
    <cfRule type="expression" dxfId="17" priority="4">
      <formula>OR(WEEKDAY(C$3,2)=6,WEEKDAY(C$3,2)=7)</formula>
    </cfRule>
  </conditionalFormatting>
  <conditionalFormatting sqref="AH3:AI3">
    <cfRule type="expression" dxfId="16"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11.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43344</v>
      </c>
      <c r="D3" s="12">
        <f ca="1">C3+1</f>
        <v>43345</v>
      </c>
      <c r="E3" s="12">
        <f t="shared" ref="E3:AG3" ca="1" si="0">D3+1</f>
        <v>43346</v>
      </c>
      <c r="F3" s="12">
        <f t="shared" ca="1" si="0"/>
        <v>43347</v>
      </c>
      <c r="G3" s="12">
        <f t="shared" ca="1" si="0"/>
        <v>43348</v>
      </c>
      <c r="H3" s="12">
        <f t="shared" ca="1" si="0"/>
        <v>43349</v>
      </c>
      <c r="I3" s="12">
        <f t="shared" ca="1" si="0"/>
        <v>43350</v>
      </c>
      <c r="J3" s="12">
        <f t="shared" ca="1" si="0"/>
        <v>43351</v>
      </c>
      <c r="K3" s="12">
        <f t="shared" ca="1" si="0"/>
        <v>43352</v>
      </c>
      <c r="L3" s="12">
        <f t="shared" ca="1" si="0"/>
        <v>43353</v>
      </c>
      <c r="M3" s="12">
        <f t="shared" ca="1" si="0"/>
        <v>43354</v>
      </c>
      <c r="N3" s="12">
        <f t="shared" ca="1" si="0"/>
        <v>43355</v>
      </c>
      <c r="O3" s="12">
        <f t="shared" ca="1" si="0"/>
        <v>43356</v>
      </c>
      <c r="P3" s="12">
        <f t="shared" ca="1" si="0"/>
        <v>43357</v>
      </c>
      <c r="Q3" s="12">
        <f t="shared" ca="1" si="0"/>
        <v>43358</v>
      </c>
      <c r="R3" s="12">
        <f t="shared" ca="1" si="0"/>
        <v>43359</v>
      </c>
      <c r="S3" s="12">
        <f t="shared" ca="1" si="0"/>
        <v>43360</v>
      </c>
      <c r="T3" s="12">
        <f t="shared" ca="1" si="0"/>
        <v>43361</v>
      </c>
      <c r="U3" s="12">
        <f t="shared" ca="1" si="0"/>
        <v>43362</v>
      </c>
      <c r="V3" s="12">
        <f t="shared" ca="1" si="0"/>
        <v>43363</v>
      </c>
      <c r="W3" s="12">
        <f t="shared" ca="1" si="0"/>
        <v>43364</v>
      </c>
      <c r="X3" s="12">
        <f t="shared" ca="1" si="0"/>
        <v>43365</v>
      </c>
      <c r="Y3" s="12">
        <f t="shared" ca="1" si="0"/>
        <v>43366</v>
      </c>
      <c r="Z3" s="12">
        <f t="shared" ca="1" si="0"/>
        <v>43367</v>
      </c>
      <c r="AA3" s="12">
        <f t="shared" ca="1" si="0"/>
        <v>43368</v>
      </c>
      <c r="AB3" s="12">
        <f t="shared" ca="1" si="0"/>
        <v>43369</v>
      </c>
      <c r="AC3" s="12">
        <f t="shared" ca="1" si="0"/>
        <v>43370</v>
      </c>
      <c r="AD3" s="12">
        <f t="shared" ca="1" si="0"/>
        <v>43371</v>
      </c>
      <c r="AE3" s="12">
        <f t="shared" ca="1" si="0"/>
        <v>43372</v>
      </c>
      <c r="AF3" s="12">
        <f t="shared" ca="1" si="0"/>
        <v>43373</v>
      </c>
      <c r="AG3" s="12">
        <f t="shared" ca="1" si="0"/>
        <v>43374</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15" priority="2" stopIfTrue="1">
      <formula>MONTH(C$3)&gt;VLOOKUP(MID(CELL("nomfichier",A1),SEARCH("]",CELL("nomfichier",A1),1)+1,15),MOIS,2,FALSE)</formula>
    </cfRule>
    <cfRule type="expression" dxfId="14" priority="3">
      <formula>MATCH(C$3,JF,0)</formula>
    </cfRule>
    <cfRule type="expression" dxfId="13" priority="4">
      <formula>OR(WEEKDAY(C$3,2)=6,WEEKDAY(C$3,2)=7)</formula>
    </cfRule>
  </conditionalFormatting>
  <conditionalFormatting sqref="AH3:AI3">
    <cfRule type="expression" dxfId="12"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12.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43374</v>
      </c>
      <c r="D3" s="12">
        <f ca="1">C3+1</f>
        <v>43375</v>
      </c>
      <c r="E3" s="12">
        <f t="shared" ref="E3:AG3" ca="1" si="0">D3+1</f>
        <v>43376</v>
      </c>
      <c r="F3" s="12">
        <f t="shared" ca="1" si="0"/>
        <v>43377</v>
      </c>
      <c r="G3" s="12">
        <f t="shared" ca="1" si="0"/>
        <v>43378</v>
      </c>
      <c r="H3" s="12">
        <f t="shared" ca="1" si="0"/>
        <v>43379</v>
      </c>
      <c r="I3" s="12">
        <f t="shared" ca="1" si="0"/>
        <v>43380</v>
      </c>
      <c r="J3" s="12">
        <f t="shared" ca="1" si="0"/>
        <v>43381</v>
      </c>
      <c r="K3" s="12">
        <f t="shared" ca="1" si="0"/>
        <v>43382</v>
      </c>
      <c r="L3" s="12">
        <f t="shared" ca="1" si="0"/>
        <v>43383</v>
      </c>
      <c r="M3" s="12">
        <f t="shared" ca="1" si="0"/>
        <v>43384</v>
      </c>
      <c r="N3" s="12">
        <f t="shared" ca="1" si="0"/>
        <v>43385</v>
      </c>
      <c r="O3" s="12">
        <f t="shared" ca="1" si="0"/>
        <v>43386</v>
      </c>
      <c r="P3" s="12">
        <f t="shared" ca="1" si="0"/>
        <v>43387</v>
      </c>
      <c r="Q3" s="12">
        <f t="shared" ca="1" si="0"/>
        <v>43388</v>
      </c>
      <c r="R3" s="12">
        <f t="shared" ca="1" si="0"/>
        <v>43389</v>
      </c>
      <c r="S3" s="12">
        <f t="shared" ca="1" si="0"/>
        <v>43390</v>
      </c>
      <c r="T3" s="12">
        <f t="shared" ca="1" si="0"/>
        <v>43391</v>
      </c>
      <c r="U3" s="12">
        <f t="shared" ca="1" si="0"/>
        <v>43392</v>
      </c>
      <c r="V3" s="12">
        <f t="shared" ca="1" si="0"/>
        <v>43393</v>
      </c>
      <c r="W3" s="12">
        <f t="shared" ca="1" si="0"/>
        <v>43394</v>
      </c>
      <c r="X3" s="12">
        <f t="shared" ca="1" si="0"/>
        <v>43395</v>
      </c>
      <c r="Y3" s="12">
        <f t="shared" ca="1" si="0"/>
        <v>43396</v>
      </c>
      <c r="Z3" s="12">
        <f t="shared" ca="1" si="0"/>
        <v>43397</v>
      </c>
      <c r="AA3" s="12">
        <f t="shared" ca="1" si="0"/>
        <v>43398</v>
      </c>
      <c r="AB3" s="12">
        <f t="shared" ca="1" si="0"/>
        <v>43399</v>
      </c>
      <c r="AC3" s="12">
        <f t="shared" ca="1" si="0"/>
        <v>43400</v>
      </c>
      <c r="AD3" s="12">
        <f t="shared" ca="1" si="0"/>
        <v>43401</v>
      </c>
      <c r="AE3" s="12">
        <f t="shared" ca="1" si="0"/>
        <v>43402</v>
      </c>
      <c r="AF3" s="12">
        <f t="shared" ca="1" si="0"/>
        <v>43403</v>
      </c>
      <c r="AG3" s="12">
        <f t="shared" ca="1" si="0"/>
        <v>43404</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11" priority="2" stopIfTrue="1">
      <formula>MONTH(C$3)&gt;VLOOKUP(MID(CELL("nomfichier",A1),SEARCH("]",CELL("nomfichier",A1),1)+1,15),MOIS,2,FALSE)</formula>
    </cfRule>
    <cfRule type="expression" dxfId="10" priority="3">
      <formula>MATCH(C$3,JF,0)</formula>
    </cfRule>
    <cfRule type="expression" dxfId="9" priority="4">
      <formula>OR(WEEKDAY(C$3,2)=6,WEEKDAY(C$3,2)=7)</formula>
    </cfRule>
  </conditionalFormatting>
  <conditionalFormatting sqref="AH3:AI3">
    <cfRule type="expression" dxfId="8"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13.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43405</v>
      </c>
      <c r="D3" s="12">
        <f ca="1">C3+1</f>
        <v>43406</v>
      </c>
      <c r="E3" s="12">
        <f t="shared" ref="E3:AG3" ca="1" si="0">D3+1</f>
        <v>43407</v>
      </c>
      <c r="F3" s="12">
        <f t="shared" ca="1" si="0"/>
        <v>43408</v>
      </c>
      <c r="G3" s="12">
        <f t="shared" ca="1" si="0"/>
        <v>43409</v>
      </c>
      <c r="H3" s="12">
        <f t="shared" ca="1" si="0"/>
        <v>43410</v>
      </c>
      <c r="I3" s="12">
        <f t="shared" ca="1" si="0"/>
        <v>43411</v>
      </c>
      <c r="J3" s="12">
        <f t="shared" ca="1" si="0"/>
        <v>43412</v>
      </c>
      <c r="K3" s="12">
        <f t="shared" ca="1" si="0"/>
        <v>43413</v>
      </c>
      <c r="L3" s="12">
        <f t="shared" ca="1" si="0"/>
        <v>43414</v>
      </c>
      <c r="M3" s="12">
        <f t="shared" ca="1" si="0"/>
        <v>43415</v>
      </c>
      <c r="N3" s="12">
        <f t="shared" ca="1" si="0"/>
        <v>43416</v>
      </c>
      <c r="O3" s="12">
        <f t="shared" ca="1" si="0"/>
        <v>43417</v>
      </c>
      <c r="P3" s="12">
        <f t="shared" ca="1" si="0"/>
        <v>43418</v>
      </c>
      <c r="Q3" s="12">
        <f t="shared" ca="1" si="0"/>
        <v>43419</v>
      </c>
      <c r="R3" s="12">
        <f t="shared" ca="1" si="0"/>
        <v>43420</v>
      </c>
      <c r="S3" s="12">
        <f t="shared" ca="1" si="0"/>
        <v>43421</v>
      </c>
      <c r="T3" s="12">
        <f t="shared" ca="1" si="0"/>
        <v>43422</v>
      </c>
      <c r="U3" s="12">
        <f t="shared" ca="1" si="0"/>
        <v>43423</v>
      </c>
      <c r="V3" s="12">
        <f t="shared" ca="1" si="0"/>
        <v>43424</v>
      </c>
      <c r="W3" s="12">
        <f t="shared" ca="1" si="0"/>
        <v>43425</v>
      </c>
      <c r="X3" s="12">
        <f t="shared" ca="1" si="0"/>
        <v>43426</v>
      </c>
      <c r="Y3" s="12">
        <f t="shared" ca="1" si="0"/>
        <v>43427</v>
      </c>
      <c r="Z3" s="12">
        <f t="shared" ca="1" si="0"/>
        <v>43428</v>
      </c>
      <c r="AA3" s="12">
        <f t="shared" ca="1" si="0"/>
        <v>43429</v>
      </c>
      <c r="AB3" s="12">
        <f t="shared" ca="1" si="0"/>
        <v>43430</v>
      </c>
      <c r="AC3" s="12">
        <f t="shared" ca="1" si="0"/>
        <v>43431</v>
      </c>
      <c r="AD3" s="12">
        <f t="shared" ca="1" si="0"/>
        <v>43432</v>
      </c>
      <c r="AE3" s="12">
        <f t="shared" ca="1" si="0"/>
        <v>43433</v>
      </c>
      <c r="AF3" s="12">
        <f t="shared" ca="1" si="0"/>
        <v>43434</v>
      </c>
      <c r="AG3" s="12">
        <f t="shared" ca="1" si="0"/>
        <v>43435</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7" priority="2" stopIfTrue="1">
      <formula>MONTH(C$3)&gt;VLOOKUP(MID(CELL("nomfichier",A1),SEARCH("]",CELL("nomfichier",A1),1)+1,15),MOIS,2,FALSE)</formula>
    </cfRule>
    <cfRule type="expression" dxfId="6" priority="3">
      <formula>MATCH(C$3,JF,0)</formula>
    </cfRule>
    <cfRule type="expression" dxfId="5" priority="4">
      <formula>OR(WEEKDAY(C$3,2)=6,WEEKDAY(C$3,2)=7)</formula>
    </cfRule>
  </conditionalFormatting>
  <conditionalFormatting sqref="AH3:AI3">
    <cfRule type="expression" dxfId="4"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14.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43435</v>
      </c>
      <c r="D3" s="12">
        <f ca="1">C3+1</f>
        <v>43436</v>
      </c>
      <c r="E3" s="12">
        <f t="shared" ref="E3:AG3" ca="1" si="0">D3+1</f>
        <v>43437</v>
      </c>
      <c r="F3" s="12">
        <f t="shared" ca="1" si="0"/>
        <v>43438</v>
      </c>
      <c r="G3" s="12">
        <f t="shared" ca="1" si="0"/>
        <v>43439</v>
      </c>
      <c r="H3" s="12">
        <f t="shared" ca="1" si="0"/>
        <v>43440</v>
      </c>
      <c r="I3" s="12">
        <f t="shared" ca="1" si="0"/>
        <v>43441</v>
      </c>
      <c r="J3" s="12">
        <f t="shared" ca="1" si="0"/>
        <v>43442</v>
      </c>
      <c r="K3" s="12">
        <f t="shared" ca="1" si="0"/>
        <v>43443</v>
      </c>
      <c r="L3" s="12">
        <f t="shared" ca="1" si="0"/>
        <v>43444</v>
      </c>
      <c r="M3" s="12">
        <f t="shared" ca="1" si="0"/>
        <v>43445</v>
      </c>
      <c r="N3" s="12">
        <f t="shared" ca="1" si="0"/>
        <v>43446</v>
      </c>
      <c r="O3" s="12">
        <f t="shared" ca="1" si="0"/>
        <v>43447</v>
      </c>
      <c r="P3" s="12">
        <f t="shared" ca="1" si="0"/>
        <v>43448</v>
      </c>
      <c r="Q3" s="12">
        <f t="shared" ca="1" si="0"/>
        <v>43449</v>
      </c>
      <c r="R3" s="12">
        <f t="shared" ca="1" si="0"/>
        <v>43450</v>
      </c>
      <c r="S3" s="12">
        <f t="shared" ca="1" si="0"/>
        <v>43451</v>
      </c>
      <c r="T3" s="12">
        <f t="shared" ca="1" si="0"/>
        <v>43452</v>
      </c>
      <c r="U3" s="12">
        <f t="shared" ca="1" si="0"/>
        <v>43453</v>
      </c>
      <c r="V3" s="12">
        <f t="shared" ca="1" si="0"/>
        <v>43454</v>
      </c>
      <c r="W3" s="12">
        <f t="shared" ca="1" si="0"/>
        <v>43455</v>
      </c>
      <c r="X3" s="12">
        <f t="shared" ca="1" si="0"/>
        <v>43456</v>
      </c>
      <c r="Y3" s="12">
        <f t="shared" ca="1" si="0"/>
        <v>43457</v>
      </c>
      <c r="Z3" s="12">
        <f t="shared" ca="1" si="0"/>
        <v>43458</v>
      </c>
      <c r="AA3" s="12">
        <f t="shared" ca="1" si="0"/>
        <v>43459</v>
      </c>
      <c r="AB3" s="12">
        <f t="shared" ca="1" si="0"/>
        <v>43460</v>
      </c>
      <c r="AC3" s="12">
        <f t="shared" ca="1" si="0"/>
        <v>43461</v>
      </c>
      <c r="AD3" s="12">
        <f t="shared" ca="1" si="0"/>
        <v>43462</v>
      </c>
      <c r="AE3" s="12">
        <f t="shared" ca="1" si="0"/>
        <v>43463</v>
      </c>
      <c r="AF3" s="12">
        <f t="shared" ca="1" si="0"/>
        <v>43464</v>
      </c>
      <c r="AG3" s="12">
        <f t="shared" ca="1" si="0"/>
        <v>43465</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3" priority="2" stopIfTrue="1">
      <formula>MONTH(C$3)&gt;VLOOKUP(MID(CELL("nomfichier",A1),SEARCH("]",CELL("nomfichier",A1),1)+1,15),MOIS,2,FALSE)</formula>
    </cfRule>
    <cfRule type="expression" dxfId="2" priority="3">
      <formula>MATCH(C$3,JF,0)</formula>
    </cfRule>
    <cfRule type="expression" dxfId="1" priority="4">
      <formula>OR(WEEKDAY(C$3,2)=6,WEEKDAY(C$3,2)=7)</formula>
    </cfRule>
  </conditionalFormatting>
  <conditionalFormatting sqref="AH3:AI3">
    <cfRule type="expression" dxfId="0"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2.xml><?xml version="1.0" encoding="utf-8"?>
<worksheet xmlns="http://schemas.openxmlformats.org/spreadsheetml/2006/main" xmlns:r="http://schemas.openxmlformats.org/officeDocument/2006/relationships">
  <dimension ref="A1:F36"/>
  <sheetViews>
    <sheetView workbookViewId="0">
      <selection activeCell="D1" sqref="D1"/>
    </sheetView>
  </sheetViews>
  <sheetFormatPr baseColWidth="10" defaultRowHeight="12.75"/>
  <cols>
    <col min="1" max="1" width="27.85546875" style="28" customWidth="1"/>
    <col min="2" max="2" width="11.42578125" style="44"/>
    <col min="3" max="3" width="11.42578125" style="28"/>
    <col min="4" max="4" width="13.85546875" style="28" bestFit="1" customWidth="1"/>
    <col min="5" max="5" width="67" style="28" customWidth="1"/>
    <col min="6" max="6" width="45.7109375" style="28" customWidth="1"/>
    <col min="7" max="16384" width="11.42578125" style="28"/>
  </cols>
  <sheetData>
    <row r="1" spans="1:6" s="22" customFormat="1" ht="26.25" customHeight="1" thickBot="1">
      <c r="A1" s="22" t="s">
        <v>14</v>
      </c>
      <c r="B1" s="23">
        <v>2018</v>
      </c>
      <c r="C1" s="24" t="s">
        <v>15</v>
      </c>
      <c r="D1" s="25" t="s">
        <v>16</v>
      </c>
    </row>
    <row r="2" spans="1:6" ht="13.5" thickBot="1">
      <c r="A2" s="26" t="s">
        <v>17</v>
      </c>
      <c r="B2" s="27" t="s">
        <v>18</v>
      </c>
      <c r="E2" s="29" t="s">
        <v>19</v>
      </c>
    </row>
    <row r="3" spans="1:6" ht="16.5">
      <c r="A3" s="30" t="s">
        <v>20</v>
      </c>
      <c r="B3" s="31">
        <f>DATE($B$1,1,1)</f>
        <v>43101</v>
      </c>
      <c r="C3" s="32"/>
      <c r="E3" s="33" t="s">
        <v>21</v>
      </c>
    </row>
    <row r="4" spans="1:6" ht="16.5">
      <c r="A4" s="30" t="str">
        <f>IF(Pays="Quebec","Vendredi Saint","Réservé pour le Quebec")</f>
        <v>Vendredi Saint</v>
      </c>
      <c r="B4" s="31">
        <f>IF(Pays="Quebec",B5-3,"")</f>
        <v>43189</v>
      </c>
      <c r="C4" s="32"/>
      <c r="E4" s="33" t="s">
        <v>22</v>
      </c>
    </row>
    <row r="5" spans="1:6" ht="16.5">
      <c r="A5" s="30" t="s">
        <v>23</v>
      </c>
      <c r="B5" s="31">
        <f>(ROUND(DATE(An_ref,4,1)/7+MOD(19*MOD(An_ref,19)-7,30)*14%,0)*7-6)+1</f>
        <v>43192</v>
      </c>
      <c r="C5" s="32"/>
      <c r="E5" s="34" t="s">
        <v>24</v>
      </c>
      <c r="F5" s="28" t="s">
        <v>25</v>
      </c>
    </row>
    <row r="6" spans="1:6" ht="16.5">
      <c r="A6" s="30" t="str">
        <f>IF(Pays="Quebec","Réservé Belgique+France","Fête du travail")</f>
        <v>Réservé Belgique+France</v>
      </c>
      <c r="B6" s="31" t="str">
        <f>IF(Pays="Quebec","",DATE($B$1,5,1))</f>
        <v/>
      </c>
      <c r="E6" s="33" t="str">
        <f>IF(Pays="Quebec","","Jour imposé")</f>
        <v/>
      </c>
    </row>
    <row r="7" spans="1:6" ht="16.5">
      <c r="A7" s="30" t="str">
        <f>IF(Pays="France","Armistice 40/45","Réservé France")</f>
        <v>Réservé France</v>
      </c>
      <c r="B7" s="31" t="str">
        <f>IF(D1="France",DATE($B$1,5,8),"")</f>
        <v/>
      </c>
      <c r="E7" s="33" t="str">
        <f>IF(Pays="France","Jour imposé","")</f>
        <v/>
      </c>
    </row>
    <row r="8" spans="1:6" ht="16.5">
      <c r="A8" s="30" t="str">
        <f>IF(Pays="Quebec","Réservé Belgique+France","Ascension")</f>
        <v>Réservé Belgique+France</v>
      </c>
      <c r="B8" s="31" t="str">
        <f>IF(Pays="Quebec","",B5-1+39)</f>
        <v/>
      </c>
      <c r="E8" s="33" t="str">
        <f>IF(Pays="Quebec","","Lundi de Pâques + 38")</f>
        <v/>
      </c>
    </row>
    <row r="9" spans="1:6" ht="16.5">
      <c r="A9" s="30" t="str">
        <f>IF(Pays="Quebec","Fête de la Reine","Lundi de la Pentecôte")</f>
        <v>Fête de la Reine</v>
      </c>
      <c r="B9" s="35">
        <f>IF(Pays="Quebec",DATE(An_ref,5,25)-(WEEKDAY(DATE(An_ref,5,25),2)-1),B5-1+49+1)</f>
        <v>43241</v>
      </c>
      <c r="E9" s="33" t="str">
        <f>IF(Pays="Quebec","1er lundi avant le 25 mai","Dimanche de Pâques + 50 jours")</f>
        <v>1er lundi avant le 25 mai</v>
      </c>
    </row>
    <row r="10" spans="1:6" ht="16.5">
      <c r="A10" s="30" t="str">
        <f>IF(Pays="Quebec","Fête nationale Quebec","Fête nationale")</f>
        <v>Fête nationale Quebec</v>
      </c>
      <c r="B10" s="31">
        <f>IF(Pays="Belgique",DATE($B$1,7,21),IF(Pays="France",DATE($B$1,7,14),IF(Pays="Quebec",DATE($B$1,6,24))))</f>
        <v>43275</v>
      </c>
      <c r="E10" s="33" t="s">
        <v>21</v>
      </c>
    </row>
    <row r="11" spans="1:6" ht="16.5">
      <c r="A11" s="30" t="str">
        <f>IF(Pays="Quebec","Fête nationale Canada","Assomption")</f>
        <v>Fête nationale Canada</v>
      </c>
      <c r="B11" s="31">
        <f>IF(Pays="Quebec",DATE(An_ref,7,1),DATE($B$1,8,15))</f>
        <v>43282</v>
      </c>
      <c r="E11" s="33" t="s">
        <v>21</v>
      </c>
    </row>
    <row r="12" spans="1:6" ht="16.5">
      <c r="A12" s="36" t="str">
        <f>IF(Pays="Quebec","Fête du travail","Réservé pour le Quebec")</f>
        <v>Fête du travail</v>
      </c>
      <c r="B12" s="35">
        <f>IF(Pays="Quebec",DATE(An_ref,9,1)+CHOOSE(WEEKDAY(DATE(An_ref,9,1),2),0,6,5,4,3,2,1),"")</f>
        <v>43346</v>
      </c>
      <c r="E12" s="33" t="str">
        <f>IF(Pays="Quebec","1er lundi du mois de septembre","")</f>
        <v>1er lundi du mois de septembre</v>
      </c>
    </row>
    <row r="13" spans="1:6" ht="16.5">
      <c r="A13" s="36" t="str">
        <f>IF(Pays="Quebec","Action de grâce","Toussaint")</f>
        <v>Action de grâce</v>
      </c>
      <c r="B13" s="35">
        <f>IF(Pays="Quebec",DATE(An_ref,10,1)+CHOOSE(WEEKDAY(DATE(An_ref,10,1),2),7,13,12,11,10,9,8),(DATE(An_ref,11,1)))</f>
        <v>43381</v>
      </c>
      <c r="E13" s="33" t="str">
        <f>IF(Pays="Quebec","2ème lundi d'octobre","Jour imposé")</f>
        <v>2ème lundi d'octobre</v>
      </c>
    </row>
    <row r="14" spans="1:6" ht="16.5">
      <c r="A14" s="30" t="s">
        <v>26</v>
      </c>
      <c r="B14" s="31">
        <f>DATE($B$1,11,11)</f>
        <v>43415</v>
      </c>
      <c r="E14" s="33" t="s">
        <v>21</v>
      </c>
    </row>
    <row r="15" spans="1:6" ht="16.5">
      <c r="A15" s="30" t="s">
        <v>27</v>
      </c>
      <c r="B15" s="31">
        <f>DATE($B$1,12,25)</f>
        <v>43459</v>
      </c>
      <c r="E15" s="33" t="s">
        <v>21</v>
      </c>
    </row>
    <row r="16" spans="1:6" ht="17.25" thickBot="1">
      <c r="A16" s="37" t="str">
        <f>IF(Pays="Quebec","Après Noël","Réservé pour le Quebec")</f>
        <v>Après Noël</v>
      </c>
      <c r="B16" s="38">
        <f>DATE($B$1,12,26)</f>
        <v>43460</v>
      </c>
      <c r="E16" s="33" t="str">
        <f>IF(Pays="Quebec","Jour imposé","")</f>
        <v>Jour imposé</v>
      </c>
    </row>
    <row r="17" spans="1:6" ht="17.25" thickBot="1">
      <c r="A17" s="39" t="s">
        <v>28</v>
      </c>
      <c r="B17" s="40"/>
      <c r="E17" s="33"/>
    </row>
    <row r="18" spans="1:6" ht="17.25" thickBot="1">
      <c r="A18" s="39" t="s">
        <v>28</v>
      </c>
      <c r="B18" s="40"/>
      <c r="E18" s="33"/>
    </row>
    <row r="19" spans="1:6" ht="17.25" thickBot="1">
      <c r="A19" s="39" t="s">
        <v>28</v>
      </c>
      <c r="B19" s="40"/>
      <c r="E19" s="33"/>
    </row>
    <row r="20" spans="1:6" ht="17.25" thickBot="1">
      <c r="A20" s="41" t="s">
        <v>29</v>
      </c>
      <c r="B20" s="42">
        <f>B5-1-47</f>
        <v>43144</v>
      </c>
      <c r="E20" s="43" t="s">
        <v>30</v>
      </c>
    </row>
    <row r="21" spans="1:6" ht="13.5" thickBot="1"/>
    <row r="22" spans="1:6" ht="13.5" thickBot="1">
      <c r="A22" s="47" t="s">
        <v>43</v>
      </c>
      <c r="B22" s="48"/>
      <c r="E22" s="46" t="s">
        <v>55</v>
      </c>
      <c r="F22" s="55"/>
    </row>
    <row r="23" spans="1:6">
      <c r="A23" s="49" t="s">
        <v>31</v>
      </c>
      <c r="B23" s="50">
        <v>1</v>
      </c>
      <c r="E23" s="56" t="s">
        <v>44</v>
      </c>
      <c r="F23" s="57" t="s">
        <v>45</v>
      </c>
    </row>
    <row r="24" spans="1:6">
      <c r="A24" s="51" t="s">
        <v>32</v>
      </c>
      <c r="B24" s="52">
        <v>2</v>
      </c>
      <c r="E24" s="58" t="s">
        <v>46</v>
      </c>
      <c r="F24" s="59" t="s">
        <v>45</v>
      </c>
    </row>
    <row r="25" spans="1:6">
      <c r="A25" s="51" t="s">
        <v>33</v>
      </c>
      <c r="B25" s="52">
        <v>3</v>
      </c>
      <c r="E25" s="58" t="s">
        <v>47</v>
      </c>
      <c r="F25" s="59" t="s">
        <v>48</v>
      </c>
    </row>
    <row r="26" spans="1:6" ht="14.25">
      <c r="A26" s="51" t="s">
        <v>34</v>
      </c>
      <c r="B26" s="52">
        <v>4</v>
      </c>
      <c r="D26" s="45"/>
      <c r="E26" s="60" t="s">
        <v>49</v>
      </c>
      <c r="F26" s="59" t="s">
        <v>50</v>
      </c>
    </row>
    <row r="27" spans="1:6" ht="14.25">
      <c r="A27" s="51" t="s">
        <v>35</v>
      </c>
      <c r="B27" s="52">
        <v>5</v>
      </c>
      <c r="D27" s="45"/>
      <c r="E27" s="60" t="s">
        <v>51</v>
      </c>
      <c r="F27" s="59" t="s">
        <v>52</v>
      </c>
    </row>
    <row r="28" spans="1:6" ht="15" thickBot="1">
      <c r="A28" s="51" t="s">
        <v>36</v>
      </c>
      <c r="B28" s="52">
        <v>6</v>
      </c>
      <c r="D28" s="45"/>
      <c r="E28" s="61" t="s">
        <v>53</v>
      </c>
      <c r="F28" s="62" t="s">
        <v>54</v>
      </c>
    </row>
    <row r="29" spans="1:6" ht="14.25">
      <c r="A29" s="51" t="s">
        <v>37</v>
      </c>
      <c r="B29" s="52">
        <v>7</v>
      </c>
      <c r="D29" s="45"/>
      <c r="E29" s="45"/>
    </row>
    <row r="30" spans="1:6" ht="14.25">
      <c r="A30" s="51" t="s">
        <v>38</v>
      </c>
      <c r="B30" s="52">
        <v>8</v>
      </c>
      <c r="D30" s="45"/>
      <c r="E30" s="45"/>
    </row>
    <row r="31" spans="1:6" ht="14.25">
      <c r="A31" s="51" t="s">
        <v>39</v>
      </c>
      <c r="B31" s="52">
        <v>9</v>
      </c>
      <c r="D31" s="45"/>
      <c r="E31" s="45"/>
    </row>
    <row r="32" spans="1:6" ht="14.25">
      <c r="A32" s="51" t="s">
        <v>40</v>
      </c>
      <c r="B32" s="52">
        <v>10</v>
      </c>
      <c r="D32" s="45"/>
      <c r="E32" s="45"/>
    </row>
    <row r="33" spans="1:5" ht="14.25">
      <c r="A33" s="51" t="s">
        <v>41</v>
      </c>
      <c r="B33" s="52">
        <v>11</v>
      </c>
      <c r="D33" s="45"/>
      <c r="E33" s="45"/>
    </row>
    <row r="34" spans="1:5" ht="15" thickBot="1">
      <c r="A34" s="53" t="s">
        <v>42</v>
      </c>
      <c r="B34" s="54">
        <v>12</v>
      </c>
      <c r="D34" s="45"/>
      <c r="E34" s="45"/>
    </row>
    <row r="35" spans="1:5" ht="14.25">
      <c r="D35" s="45"/>
      <c r="E35" s="45"/>
    </row>
    <row r="36" spans="1:5" ht="14.25">
      <c r="D36" s="45"/>
      <c r="E36" s="45"/>
    </row>
  </sheetData>
  <dataValidations count="1">
    <dataValidation type="list" allowBlank="1" showInputMessage="1" showErrorMessage="1" sqref="D1">
      <formula1>"Belgique,France,Quebec"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euil1"/>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43101</v>
      </c>
      <c r="D3" s="12">
        <f ca="1">C3+1</f>
        <v>43102</v>
      </c>
      <c r="E3" s="12">
        <f t="shared" ref="E3:AG3" ca="1" si="0">D3+1</f>
        <v>43103</v>
      </c>
      <c r="F3" s="12">
        <f t="shared" ca="1" si="0"/>
        <v>43104</v>
      </c>
      <c r="G3" s="12">
        <f t="shared" ca="1" si="0"/>
        <v>43105</v>
      </c>
      <c r="H3" s="12">
        <f t="shared" ca="1" si="0"/>
        <v>43106</v>
      </c>
      <c r="I3" s="12">
        <f t="shared" ca="1" si="0"/>
        <v>43107</v>
      </c>
      <c r="J3" s="12">
        <f t="shared" ca="1" si="0"/>
        <v>43108</v>
      </c>
      <c r="K3" s="12">
        <f t="shared" ca="1" si="0"/>
        <v>43109</v>
      </c>
      <c r="L3" s="12">
        <f t="shared" ca="1" si="0"/>
        <v>43110</v>
      </c>
      <c r="M3" s="12">
        <f t="shared" ca="1" si="0"/>
        <v>43111</v>
      </c>
      <c r="N3" s="12">
        <f t="shared" ca="1" si="0"/>
        <v>43112</v>
      </c>
      <c r="O3" s="12">
        <f t="shared" ca="1" si="0"/>
        <v>43113</v>
      </c>
      <c r="P3" s="12">
        <f t="shared" ca="1" si="0"/>
        <v>43114</v>
      </c>
      <c r="Q3" s="12">
        <f t="shared" ca="1" si="0"/>
        <v>43115</v>
      </c>
      <c r="R3" s="12">
        <f t="shared" ca="1" si="0"/>
        <v>43116</v>
      </c>
      <c r="S3" s="12">
        <f t="shared" ca="1" si="0"/>
        <v>43117</v>
      </c>
      <c r="T3" s="12">
        <f t="shared" ca="1" si="0"/>
        <v>43118</v>
      </c>
      <c r="U3" s="12">
        <f t="shared" ca="1" si="0"/>
        <v>43119</v>
      </c>
      <c r="V3" s="12">
        <f t="shared" ca="1" si="0"/>
        <v>43120</v>
      </c>
      <c r="W3" s="12">
        <f t="shared" ca="1" si="0"/>
        <v>43121</v>
      </c>
      <c r="X3" s="12">
        <f t="shared" ca="1" si="0"/>
        <v>43122</v>
      </c>
      <c r="Y3" s="12">
        <f t="shared" ca="1" si="0"/>
        <v>43123</v>
      </c>
      <c r="Z3" s="12">
        <f t="shared" ca="1" si="0"/>
        <v>43124</v>
      </c>
      <c r="AA3" s="12">
        <f t="shared" ca="1" si="0"/>
        <v>43125</v>
      </c>
      <c r="AB3" s="12">
        <f t="shared" ca="1" si="0"/>
        <v>43126</v>
      </c>
      <c r="AC3" s="12">
        <f t="shared" ca="1" si="0"/>
        <v>43127</v>
      </c>
      <c r="AD3" s="12">
        <f t="shared" ca="1" si="0"/>
        <v>43128</v>
      </c>
      <c r="AE3" s="12">
        <f t="shared" ca="1" si="0"/>
        <v>43129</v>
      </c>
      <c r="AF3" s="12">
        <f t="shared" ca="1" si="0"/>
        <v>43130</v>
      </c>
      <c r="AG3" s="12">
        <f t="shared" ca="1" si="0"/>
        <v>43131</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51" priority="3">
      <formula>OR(WEEKDAY(C$3,2)=6,WEEKDAY(C$3,2)=7)</formula>
    </cfRule>
    <cfRule type="expression" dxfId="50" priority="2">
      <formula>MATCH(C$3,JF,0)</formula>
    </cfRule>
    <cfRule type="expression" dxfId="48" priority="1" stopIfTrue="1">
      <formula>MONTH(C$3)&gt;VLOOKUP(MID(CELL("nomfichier",A1),SEARCH("]",CELL("nomfichier",A1),1)+1,15),MOIS,2,FALSE)</formula>
    </cfRule>
  </conditionalFormatting>
  <conditionalFormatting sqref="AH3:AI3">
    <cfRule type="expression" dxfId="49" priority="4">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4.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43132</v>
      </c>
      <c r="D3" s="12">
        <f ca="1">C3+1</f>
        <v>43133</v>
      </c>
      <c r="E3" s="12">
        <f t="shared" ref="E3:AG3" ca="1" si="0">D3+1</f>
        <v>43134</v>
      </c>
      <c r="F3" s="12">
        <f t="shared" ca="1" si="0"/>
        <v>43135</v>
      </c>
      <c r="G3" s="12">
        <f t="shared" ca="1" si="0"/>
        <v>43136</v>
      </c>
      <c r="H3" s="12">
        <f t="shared" ca="1" si="0"/>
        <v>43137</v>
      </c>
      <c r="I3" s="12">
        <f t="shared" ca="1" si="0"/>
        <v>43138</v>
      </c>
      <c r="J3" s="12">
        <f t="shared" ca="1" si="0"/>
        <v>43139</v>
      </c>
      <c r="K3" s="12">
        <f t="shared" ca="1" si="0"/>
        <v>43140</v>
      </c>
      <c r="L3" s="12">
        <f t="shared" ca="1" si="0"/>
        <v>43141</v>
      </c>
      <c r="M3" s="12">
        <f t="shared" ca="1" si="0"/>
        <v>43142</v>
      </c>
      <c r="N3" s="12">
        <f t="shared" ca="1" si="0"/>
        <v>43143</v>
      </c>
      <c r="O3" s="12">
        <f t="shared" ca="1" si="0"/>
        <v>43144</v>
      </c>
      <c r="P3" s="12">
        <f t="shared" ca="1" si="0"/>
        <v>43145</v>
      </c>
      <c r="Q3" s="12">
        <f t="shared" ca="1" si="0"/>
        <v>43146</v>
      </c>
      <c r="R3" s="12">
        <f t="shared" ca="1" si="0"/>
        <v>43147</v>
      </c>
      <c r="S3" s="12">
        <f t="shared" ca="1" si="0"/>
        <v>43148</v>
      </c>
      <c r="T3" s="12">
        <f t="shared" ca="1" si="0"/>
        <v>43149</v>
      </c>
      <c r="U3" s="12">
        <f t="shared" ca="1" si="0"/>
        <v>43150</v>
      </c>
      <c r="V3" s="12">
        <f t="shared" ca="1" si="0"/>
        <v>43151</v>
      </c>
      <c r="W3" s="12">
        <f t="shared" ca="1" si="0"/>
        <v>43152</v>
      </c>
      <c r="X3" s="12">
        <f t="shared" ca="1" si="0"/>
        <v>43153</v>
      </c>
      <c r="Y3" s="12">
        <f t="shared" ca="1" si="0"/>
        <v>43154</v>
      </c>
      <c r="Z3" s="12">
        <f t="shared" ca="1" si="0"/>
        <v>43155</v>
      </c>
      <c r="AA3" s="12">
        <f t="shared" ca="1" si="0"/>
        <v>43156</v>
      </c>
      <c r="AB3" s="12">
        <f t="shared" ca="1" si="0"/>
        <v>43157</v>
      </c>
      <c r="AC3" s="12">
        <f t="shared" ca="1" si="0"/>
        <v>43158</v>
      </c>
      <c r="AD3" s="12">
        <f t="shared" ca="1" si="0"/>
        <v>43159</v>
      </c>
      <c r="AE3" s="12">
        <f t="shared" ca="1" si="0"/>
        <v>43160</v>
      </c>
      <c r="AF3" s="12">
        <f t="shared" ca="1" si="0"/>
        <v>43161</v>
      </c>
      <c r="AG3" s="12">
        <f t="shared" ca="1" si="0"/>
        <v>43162</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41" priority="2" stopIfTrue="1">
      <formula>MONTH(C$3)&gt;VLOOKUP(MID(CELL("nomfichier",A1),SEARCH("]",CELL("nomfichier",A1),1)+1,15),MOIS,2,FALSE)</formula>
    </cfRule>
    <cfRule type="expression" dxfId="42" priority="3">
      <formula>MATCH(C$3,JF,0)</formula>
    </cfRule>
    <cfRule type="expression" dxfId="43" priority="4">
      <formula>OR(WEEKDAY(C$3,2)=6,WEEKDAY(C$3,2)=7)</formula>
    </cfRule>
  </conditionalFormatting>
  <conditionalFormatting sqref="AH3:AI3">
    <cfRule type="expression" dxfId="40"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5.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43160</v>
      </c>
      <c r="D3" s="12">
        <f ca="1">C3+1</f>
        <v>43161</v>
      </c>
      <c r="E3" s="12">
        <f t="shared" ref="E3:AG3" ca="1" si="0">D3+1</f>
        <v>43162</v>
      </c>
      <c r="F3" s="12">
        <f t="shared" ca="1" si="0"/>
        <v>43163</v>
      </c>
      <c r="G3" s="12">
        <f t="shared" ca="1" si="0"/>
        <v>43164</v>
      </c>
      <c r="H3" s="12">
        <f t="shared" ca="1" si="0"/>
        <v>43165</v>
      </c>
      <c r="I3" s="12">
        <f t="shared" ca="1" si="0"/>
        <v>43166</v>
      </c>
      <c r="J3" s="12">
        <f t="shared" ca="1" si="0"/>
        <v>43167</v>
      </c>
      <c r="K3" s="12">
        <f t="shared" ca="1" si="0"/>
        <v>43168</v>
      </c>
      <c r="L3" s="12">
        <f t="shared" ca="1" si="0"/>
        <v>43169</v>
      </c>
      <c r="M3" s="12">
        <f t="shared" ca="1" si="0"/>
        <v>43170</v>
      </c>
      <c r="N3" s="12">
        <f t="shared" ca="1" si="0"/>
        <v>43171</v>
      </c>
      <c r="O3" s="12">
        <f t="shared" ca="1" si="0"/>
        <v>43172</v>
      </c>
      <c r="P3" s="12">
        <f t="shared" ca="1" si="0"/>
        <v>43173</v>
      </c>
      <c r="Q3" s="12">
        <f t="shared" ca="1" si="0"/>
        <v>43174</v>
      </c>
      <c r="R3" s="12">
        <f t="shared" ca="1" si="0"/>
        <v>43175</v>
      </c>
      <c r="S3" s="12">
        <f t="shared" ca="1" si="0"/>
        <v>43176</v>
      </c>
      <c r="T3" s="12">
        <f t="shared" ca="1" si="0"/>
        <v>43177</v>
      </c>
      <c r="U3" s="12">
        <f t="shared" ca="1" si="0"/>
        <v>43178</v>
      </c>
      <c r="V3" s="12">
        <f t="shared" ca="1" si="0"/>
        <v>43179</v>
      </c>
      <c r="W3" s="12">
        <f t="shared" ca="1" si="0"/>
        <v>43180</v>
      </c>
      <c r="X3" s="12">
        <f t="shared" ca="1" si="0"/>
        <v>43181</v>
      </c>
      <c r="Y3" s="12">
        <f t="shared" ca="1" si="0"/>
        <v>43182</v>
      </c>
      <c r="Z3" s="12">
        <f t="shared" ca="1" si="0"/>
        <v>43183</v>
      </c>
      <c r="AA3" s="12">
        <f t="shared" ca="1" si="0"/>
        <v>43184</v>
      </c>
      <c r="AB3" s="12">
        <f t="shared" ca="1" si="0"/>
        <v>43185</v>
      </c>
      <c r="AC3" s="12">
        <f t="shared" ca="1" si="0"/>
        <v>43186</v>
      </c>
      <c r="AD3" s="12">
        <f t="shared" ca="1" si="0"/>
        <v>43187</v>
      </c>
      <c r="AE3" s="12">
        <f t="shared" ca="1" si="0"/>
        <v>43188</v>
      </c>
      <c r="AF3" s="12">
        <f t="shared" ca="1" si="0"/>
        <v>43189</v>
      </c>
      <c r="AG3" s="12">
        <f t="shared" ca="1" si="0"/>
        <v>43190</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39" priority="2" stopIfTrue="1">
      <formula>MONTH(C$3)&gt;VLOOKUP(MID(CELL("nomfichier",A1),SEARCH("]",CELL("nomfichier",A1),1)+1,15),MOIS,2,FALSE)</formula>
    </cfRule>
    <cfRule type="expression" dxfId="38" priority="3">
      <formula>MATCH(C$3,JF,0)</formula>
    </cfRule>
    <cfRule type="expression" dxfId="37" priority="4">
      <formula>OR(WEEKDAY(C$3,2)=6,WEEKDAY(C$3,2)=7)</formula>
    </cfRule>
  </conditionalFormatting>
  <conditionalFormatting sqref="AH3:AI3">
    <cfRule type="expression" dxfId="36"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6.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43191</v>
      </c>
      <c r="D3" s="12">
        <f ca="1">C3+1</f>
        <v>43192</v>
      </c>
      <c r="E3" s="12">
        <f t="shared" ref="E3:AG3" ca="1" si="0">D3+1</f>
        <v>43193</v>
      </c>
      <c r="F3" s="12">
        <f t="shared" ca="1" si="0"/>
        <v>43194</v>
      </c>
      <c r="G3" s="12">
        <f t="shared" ca="1" si="0"/>
        <v>43195</v>
      </c>
      <c r="H3" s="12">
        <f t="shared" ca="1" si="0"/>
        <v>43196</v>
      </c>
      <c r="I3" s="12">
        <f t="shared" ca="1" si="0"/>
        <v>43197</v>
      </c>
      <c r="J3" s="12">
        <f t="shared" ca="1" si="0"/>
        <v>43198</v>
      </c>
      <c r="K3" s="12">
        <f t="shared" ca="1" si="0"/>
        <v>43199</v>
      </c>
      <c r="L3" s="12">
        <f t="shared" ca="1" si="0"/>
        <v>43200</v>
      </c>
      <c r="M3" s="12">
        <f t="shared" ca="1" si="0"/>
        <v>43201</v>
      </c>
      <c r="N3" s="12">
        <f t="shared" ca="1" si="0"/>
        <v>43202</v>
      </c>
      <c r="O3" s="12">
        <f t="shared" ca="1" si="0"/>
        <v>43203</v>
      </c>
      <c r="P3" s="12">
        <f t="shared" ca="1" si="0"/>
        <v>43204</v>
      </c>
      <c r="Q3" s="12">
        <f t="shared" ca="1" si="0"/>
        <v>43205</v>
      </c>
      <c r="R3" s="12">
        <f t="shared" ca="1" si="0"/>
        <v>43206</v>
      </c>
      <c r="S3" s="12">
        <f t="shared" ca="1" si="0"/>
        <v>43207</v>
      </c>
      <c r="T3" s="12">
        <f t="shared" ca="1" si="0"/>
        <v>43208</v>
      </c>
      <c r="U3" s="12">
        <f t="shared" ca="1" si="0"/>
        <v>43209</v>
      </c>
      <c r="V3" s="12">
        <f t="shared" ca="1" si="0"/>
        <v>43210</v>
      </c>
      <c r="W3" s="12">
        <f t="shared" ca="1" si="0"/>
        <v>43211</v>
      </c>
      <c r="X3" s="12">
        <f t="shared" ca="1" si="0"/>
        <v>43212</v>
      </c>
      <c r="Y3" s="12">
        <f t="shared" ca="1" si="0"/>
        <v>43213</v>
      </c>
      <c r="Z3" s="12">
        <f t="shared" ca="1" si="0"/>
        <v>43214</v>
      </c>
      <c r="AA3" s="12">
        <f t="shared" ca="1" si="0"/>
        <v>43215</v>
      </c>
      <c r="AB3" s="12">
        <f t="shared" ca="1" si="0"/>
        <v>43216</v>
      </c>
      <c r="AC3" s="12">
        <f t="shared" ca="1" si="0"/>
        <v>43217</v>
      </c>
      <c r="AD3" s="12">
        <f t="shared" ca="1" si="0"/>
        <v>43218</v>
      </c>
      <c r="AE3" s="12">
        <f t="shared" ca="1" si="0"/>
        <v>43219</v>
      </c>
      <c r="AF3" s="12">
        <f t="shared" ca="1" si="0"/>
        <v>43220</v>
      </c>
      <c r="AG3" s="12">
        <f t="shared" ca="1" si="0"/>
        <v>43221</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35" priority="2" stopIfTrue="1">
      <formula>MONTH(C$3)&gt;VLOOKUP(MID(CELL("nomfichier",A1),SEARCH("]",CELL("nomfichier",A1),1)+1,15),MOIS,2,FALSE)</formula>
    </cfRule>
    <cfRule type="expression" dxfId="34" priority="3">
      <formula>MATCH(C$3,JF,0)</formula>
    </cfRule>
    <cfRule type="expression" dxfId="33" priority="4">
      <formula>OR(WEEKDAY(C$3,2)=6,WEEKDAY(C$3,2)=7)</formula>
    </cfRule>
  </conditionalFormatting>
  <conditionalFormatting sqref="AH3:AI3">
    <cfRule type="expression" dxfId="32"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7.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43221</v>
      </c>
      <c r="D3" s="12">
        <f ca="1">C3+1</f>
        <v>43222</v>
      </c>
      <c r="E3" s="12">
        <f t="shared" ref="E3:AG3" ca="1" si="0">D3+1</f>
        <v>43223</v>
      </c>
      <c r="F3" s="12">
        <f t="shared" ca="1" si="0"/>
        <v>43224</v>
      </c>
      <c r="G3" s="12">
        <f t="shared" ca="1" si="0"/>
        <v>43225</v>
      </c>
      <c r="H3" s="12">
        <f t="shared" ca="1" si="0"/>
        <v>43226</v>
      </c>
      <c r="I3" s="12">
        <f t="shared" ca="1" si="0"/>
        <v>43227</v>
      </c>
      <c r="J3" s="12">
        <f t="shared" ca="1" si="0"/>
        <v>43228</v>
      </c>
      <c r="K3" s="12">
        <f t="shared" ca="1" si="0"/>
        <v>43229</v>
      </c>
      <c r="L3" s="12">
        <f t="shared" ca="1" si="0"/>
        <v>43230</v>
      </c>
      <c r="M3" s="12">
        <f t="shared" ca="1" si="0"/>
        <v>43231</v>
      </c>
      <c r="N3" s="12">
        <f t="shared" ca="1" si="0"/>
        <v>43232</v>
      </c>
      <c r="O3" s="12">
        <f t="shared" ca="1" si="0"/>
        <v>43233</v>
      </c>
      <c r="P3" s="12">
        <f t="shared" ca="1" si="0"/>
        <v>43234</v>
      </c>
      <c r="Q3" s="12">
        <f t="shared" ca="1" si="0"/>
        <v>43235</v>
      </c>
      <c r="R3" s="12">
        <f t="shared" ca="1" si="0"/>
        <v>43236</v>
      </c>
      <c r="S3" s="12">
        <f t="shared" ca="1" si="0"/>
        <v>43237</v>
      </c>
      <c r="T3" s="12">
        <f t="shared" ca="1" si="0"/>
        <v>43238</v>
      </c>
      <c r="U3" s="12">
        <f t="shared" ca="1" si="0"/>
        <v>43239</v>
      </c>
      <c r="V3" s="12">
        <f t="shared" ca="1" si="0"/>
        <v>43240</v>
      </c>
      <c r="W3" s="12">
        <f t="shared" ca="1" si="0"/>
        <v>43241</v>
      </c>
      <c r="X3" s="12">
        <f t="shared" ca="1" si="0"/>
        <v>43242</v>
      </c>
      <c r="Y3" s="12">
        <f t="shared" ca="1" si="0"/>
        <v>43243</v>
      </c>
      <c r="Z3" s="12">
        <f t="shared" ca="1" si="0"/>
        <v>43244</v>
      </c>
      <c r="AA3" s="12">
        <f t="shared" ca="1" si="0"/>
        <v>43245</v>
      </c>
      <c r="AB3" s="12">
        <f t="shared" ca="1" si="0"/>
        <v>43246</v>
      </c>
      <c r="AC3" s="12">
        <f t="shared" ca="1" si="0"/>
        <v>43247</v>
      </c>
      <c r="AD3" s="12">
        <f t="shared" ca="1" si="0"/>
        <v>43248</v>
      </c>
      <c r="AE3" s="12">
        <f t="shared" ca="1" si="0"/>
        <v>43249</v>
      </c>
      <c r="AF3" s="12">
        <f t="shared" ca="1" si="0"/>
        <v>43250</v>
      </c>
      <c r="AG3" s="12">
        <f t="shared" ca="1" si="0"/>
        <v>43251</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31" priority="2" stopIfTrue="1">
      <formula>MONTH(C$3)&gt;VLOOKUP(MID(CELL("nomfichier",A1),SEARCH("]",CELL("nomfichier",A1),1)+1,15),MOIS,2,FALSE)</formula>
    </cfRule>
    <cfRule type="expression" dxfId="30" priority="3">
      <formula>MATCH(C$3,JF,0)</formula>
    </cfRule>
    <cfRule type="expression" dxfId="29" priority="4">
      <formula>OR(WEEKDAY(C$3,2)=6,WEEKDAY(C$3,2)=7)</formula>
    </cfRule>
  </conditionalFormatting>
  <conditionalFormatting sqref="AH3:AI3">
    <cfRule type="expression" dxfId="28"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8.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43252</v>
      </c>
      <c r="D3" s="12">
        <f ca="1">C3+1</f>
        <v>43253</v>
      </c>
      <c r="E3" s="12">
        <f t="shared" ref="E3:AG3" ca="1" si="0">D3+1</f>
        <v>43254</v>
      </c>
      <c r="F3" s="12">
        <f t="shared" ca="1" si="0"/>
        <v>43255</v>
      </c>
      <c r="G3" s="12">
        <f t="shared" ca="1" si="0"/>
        <v>43256</v>
      </c>
      <c r="H3" s="12">
        <f t="shared" ca="1" si="0"/>
        <v>43257</v>
      </c>
      <c r="I3" s="12">
        <f t="shared" ca="1" si="0"/>
        <v>43258</v>
      </c>
      <c r="J3" s="12">
        <f t="shared" ca="1" si="0"/>
        <v>43259</v>
      </c>
      <c r="K3" s="12">
        <f t="shared" ca="1" si="0"/>
        <v>43260</v>
      </c>
      <c r="L3" s="12">
        <f t="shared" ca="1" si="0"/>
        <v>43261</v>
      </c>
      <c r="M3" s="12">
        <f t="shared" ca="1" si="0"/>
        <v>43262</v>
      </c>
      <c r="N3" s="12">
        <f t="shared" ca="1" si="0"/>
        <v>43263</v>
      </c>
      <c r="O3" s="12">
        <f t="shared" ca="1" si="0"/>
        <v>43264</v>
      </c>
      <c r="P3" s="12">
        <f t="shared" ca="1" si="0"/>
        <v>43265</v>
      </c>
      <c r="Q3" s="12">
        <f t="shared" ca="1" si="0"/>
        <v>43266</v>
      </c>
      <c r="R3" s="12">
        <f t="shared" ca="1" si="0"/>
        <v>43267</v>
      </c>
      <c r="S3" s="12">
        <f t="shared" ca="1" si="0"/>
        <v>43268</v>
      </c>
      <c r="T3" s="12">
        <f t="shared" ca="1" si="0"/>
        <v>43269</v>
      </c>
      <c r="U3" s="12">
        <f t="shared" ca="1" si="0"/>
        <v>43270</v>
      </c>
      <c r="V3" s="12">
        <f t="shared" ca="1" si="0"/>
        <v>43271</v>
      </c>
      <c r="W3" s="12">
        <f t="shared" ca="1" si="0"/>
        <v>43272</v>
      </c>
      <c r="X3" s="12">
        <f t="shared" ca="1" si="0"/>
        <v>43273</v>
      </c>
      <c r="Y3" s="12">
        <f t="shared" ca="1" si="0"/>
        <v>43274</v>
      </c>
      <c r="Z3" s="12">
        <f t="shared" ca="1" si="0"/>
        <v>43275</v>
      </c>
      <c r="AA3" s="12">
        <f t="shared" ca="1" si="0"/>
        <v>43276</v>
      </c>
      <c r="AB3" s="12">
        <f t="shared" ca="1" si="0"/>
        <v>43277</v>
      </c>
      <c r="AC3" s="12">
        <f t="shared" ca="1" si="0"/>
        <v>43278</v>
      </c>
      <c r="AD3" s="12">
        <f t="shared" ca="1" si="0"/>
        <v>43279</v>
      </c>
      <c r="AE3" s="12">
        <f t="shared" ca="1" si="0"/>
        <v>43280</v>
      </c>
      <c r="AF3" s="12">
        <f t="shared" ca="1" si="0"/>
        <v>43281</v>
      </c>
      <c r="AG3" s="12">
        <f t="shared" ca="1" si="0"/>
        <v>43282</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27" priority="2" stopIfTrue="1">
      <formula>MONTH(C$3)&gt;VLOOKUP(MID(CELL("nomfichier",A1),SEARCH("]",CELL("nomfichier",A1),1)+1,15),MOIS,2,FALSE)</formula>
    </cfRule>
    <cfRule type="expression" dxfId="26" priority="3">
      <formula>MATCH(C$3,JF,0)</formula>
    </cfRule>
    <cfRule type="expression" dxfId="25" priority="4">
      <formula>OR(WEEKDAY(C$3,2)=6,WEEKDAY(C$3,2)=7)</formula>
    </cfRule>
  </conditionalFormatting>
  <conditionalFormatting sqref="AH3:AI3">
    <cfRule type="expression" dxfId="24"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xl/worksheets/sheet9.xml><?xml version="1.0" encoding="utf-8"?>
<worksheet xmlns="http://schemas.openxmlformats.org/spreadsheetml/2006/main" xmlns:r="http://schemas.openxmlformats.org/officeDocument/2006/relationships">
  <dimension ref="A1:CG29"/>
  <sheetViews>
    <sheetView zoomScale="85" zoomScaleNormal="85" workbookViewId="0">
      <pane ySplit="3" topLeftCell="A4" activePane="bottomLeft" state="frozen"/>
      <selection pane="bottomLeft" activeCell="A3" sqref="A3:B3"/>
    </sheetView>
  </sheetViews>
  <sheetFormatPr baseColWidth="10" defaultRowHeight="18.75"/>
  <cols>
    <col min="1" max="1" width="22.7109375" style="5" customWidth="1"/>
    <col min="2" max="2" width="11.7109375" style="5" customWidth="1"/>
    <col min="3" max="3" width="6.5703125" style="8" customWidth="1"/>
    <col min="4" max="28" width="6.5703125" style="5" customWidth="1"/>
    <col min="29" max="33" width="6.5703125" style="3" customWidth="1"/>
    <col min="34" max="35" width="6.7109375" style="3" customWidth="1"/>
    <col min="36" max="85" width="11.42578125" style="3"/>
    <col min="86" max="16384" width="11.42578125" style="5"/>
  </cols>
  <sheetData>
    <row r="1" spans="1:85" ht="50.1" customHeight="1">
      <c r="A1" s="14"/>
      <c r="B1" s="14"/>
      <c r="C1" s="15"/>
      <c r="D1" s="14"/>
      <c r="E1" s="14"/>
      <c r="F1" s="14"/>
      <c r="G1" s="14"/>
      <c r="H1" s="14"/>
      <c r="I1" s="14"/>
      <c r="J1" s="14"/>
      <c r="K1" s="14"/>
      <c r="L1" s="14"/>
      <c r="M1" s="14"/>
      <c r="N1" s="14"/>
      <c r="O1" s="14"/>
      <c r="P1" s="14"/>
      <c r="Q1" s="14"/>
      <c r="R1" s="14"/>
      <c r="S1" s="14"/>
      <c r="T1" s="14"/>
      <c r="U1" s="14"/>
      <c r="V1" s="14"/>
      <c r="W1" s="14"/>
      <c r="X1" s="14"/>
      <c r="Y1" s="14"/>
      <c r="Z1" s="14"/>
      <c r="AA1" s="14"/>
      <c r="AB1" s="14"/>
    </row>
    <row r="2" spans="1:85" ht="50.1" customHeight="1">
      <c r="A2" s="14"/>
      <c r="B2" s="14"/>
      <c r="C2" s="15"/>
      <c r="D2" s="14"/>
      <c r="E2" s="14"/>
      <c r="F2" s="14"/>
      <c r="G2" s="14"/>
      <c r="H2" s="14"/>
      <c r="I2" s="14"/>
      <c r="J2" s="14"/>
      <c r="K2" s="14"/>
      <c r="L2" s="14"/>
      <c r="M2" s="14"/>
      <c r="N2" s="14"/>
      <c r="O2" s="14"/>
      <c r="P2" s="14"/>
      <c r="Q2" s="14"/>
      <c r="R2" s="14"/>
      <c r="S2" s="14"/>
      <c r="T2" s="14"/>
      <c r="U2" s="14"/>
      <c r="V2" s="14"/>
      <c r="W2" s="14"/>
      <c r="X2" s="14"/>
      <c r="Y2" s="14"/>
      <c r="Z2" s="14"/>
      <c r="AA2" s="14"/>
      <c r="AB2" s="14"/>
    </row>
    <row r="3" spans="1:85" s="1" customFormat="1" ht="80.099999999999994" customHeight="1">
      <c r="A3" s="16">
        <f>An_réf</f>
        <v>2018</v>
      </c>
      <c r="B3" s="17"/>
      <c r="C3" s="12">
        <f ca="1">DATE(ANNEE,VLOOKUP(MID(CELL("nomfichier",A1),SEARCH("]",CELL("nomfichier",A1),1)+1,15),MOIS,2,FALSE),1)</f>
        <v>43282</v>
      </c>
      <c r="D3" s="12">
        <f ca="1">C3+1</f>
        <v>43283</v>
      </c>
      <c r="E3" s="12">
        <f t="shared" ref="E3:AG3" ca="1" si="0">D3+1</f>
        <v>43284</v>
      </c>
      <c r="F3" s="12">
        <f t="shared" ca="1" si="0"/>
        <v>43285</v>
      </c>
      <c r="G3" s="12">
        <f t="shared" ca="1" si="0"/>
        <v>43286</v>
      </c>
      <c r="H3" s="12">
        <f t="shared" ca="1" si="0"/>
        <v>43287</v>
      </c>
      <c r="I3" s="12">
        <f t="shared" ca="1" si="0"/>
        <v>43288</v>
      </c>
      <c r="J3" s="12">
        <f t="shared" ca="1" si="0"/>
        <v>43289</v>
      </c>
      <c r="K3" s="12">
        <f t="shared" ca="1" si="0"/>
        <v>43290</v>
      </c>
      <c r="L3" s="12">
        <f t="shared" ca="1" si="0"/>
        <v>43291</v>
      </c>
      <c r="M3" s="12">
        <f t="shared" ca="1" si="0"/>
        <v>43292</v>
      </c>
      <c r="N3" s="12">
        <f t="shared" ca="1" si="0"/>
        <v>43293</v>
      </c>
      <c r="O3" s="12">
        <f t="shared" ca="1" si="0"/>
        <v>43294</v>
      </c>
      <c r="P3" s="12">
        <f t="shared" ca="1" si="0"/>
        <v>43295</v>
      </c>
      <c r="Q3" s="12">
        <f t="shared" ca="1" si="0"/>
        <v>43296</v>
      </c>
      <c r="R3" s="12">
        <f t="shared" ca="1" si="0"/>
        <v>43297</v>
      </c>
      <c r="S3" s="12">
        <f t="shared" ca="1" si="0"/>
        <v>43298</v>
      </c>
      <c r="T3" s="12">
        <f t="shared" ca="1" si="0"/>
        <v>43299</v>
      </c>
      <c r="U3" s="12">
        <f t="shared" ca="1" si="0"/>
        <v>43300</v>
      </c>
      <c r="V3" s="12">
        <f t="shared" ca="1" si="0"/>
        <v>43301</v>
      </c>
      <c r="W3" s="12">
        <f t="shared" ca="1" si="0"/>
        <v>43302</v>
      </c>
      <c r="X3" s="12">
        <f t="shared" ca="1" si="0"/>
        <v>43303</v>
      </c>
      <c r="Y3" s="12">
        <f t="shared" ca="1" si="0"/>
        <v>43304</v>
      </c>
      <c r="Z3" s="12">
        <f t="shared" ca="1" si="0"/>
        <v>43305</v>
      </c>
      <c r="AA3" s="12">
        <f t="shared" ca="1" si="0"/>
        <v>43306</v>
      </c>
      <c r="AB3" s="12">
        <f t="shared" ca="1" si="0"/>
        <v>43307</v>
      </c>
      <c r="AC3" s="12">
        <f t="shared" ca="1" si="0"/>
        <v>43308</v>
      </c>
      <c r="AD3" s="12">
        <f t="shared" ca="1" si="0"/>
        <v>43309</v>
      </c>
      <c r="AE3" s="12">
        <f t="shared" ca="1" si="0"/>
        <v>43310</v>
      </c>
      <c r="AF3" s="12">
        <f t="shared" ca="1" si="0"/>
        <v>43311</v>
      </c>
      <c r="AG3" s="12">
        <f t="shared" ca="1" si="0"/>
        <v>43312</v>
      </c>
      <c r="AH3" s="13"/>
      <c r="AI3" s="13"/>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s="1" customFormat="1" ht="26.25">
      <c r="A4" s="18" t="s">
        <v>1</v>
      </c>
      <c r="B4" s="19"/>
      <c r="C4" s="20"/>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s="4" customFormat="1" ht="35.1" customHeight="1">
      <c r="A5" s="11" t="s">
        <v>2</v>
      </c>
      <c r="B5" s="11" t="s">
        <v>3</v>
      </c>
      <c r="C5" s="7"/>
      <c r="D5" s="7"/>
      <c r="E5" s="7"/>
      <c r="F5" s="7"/>
      <c r="G5" s="7"/>
      <c r="H5" s="9"/>
      <c r="I5" s="9"/>
      <c r="J5" s="7"/>
      <c r="K5" s="7"/>
      <c r="L5" s="7"/>
      <c r="M5" s="7"/>
      <c r="N5" s="7"/>
      <c r="O5" s="9"/>
      <c r="P5" s="9"/>
      <c r="Q5" s="7"/>
      <c r="R5" s="7"/>
      <c r="S5" s="7"/>
      <c r="T5" s="7"/>
      <c r="U5" s="7"/>
      <c r="V5" s="9"/>
      <c r="W5" s="9"/>
      <c r="X5" s="7"/>
      <c r="Y5" s="7"/>
      <c r="Z5" s="7"/>
      <c r="AA5" s="7"/>
      <c r="AB5" s="7"/>
      <c r="AC5" s="9"/>
      <c r="AD5" s="9"/>
      <c r="AE5" s="7"/>
      <c r="AF5" s="7"/>
      <c r="AG5" s="7"/>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85" s="4" customFormat="1" ht="35.1" customHeight="1">
      <c r="A6" s="11" t="s">
        <v>4</v>
      </c>
      <c r="B6" s="11" t="s">
        <v>5</v>
      </c>
      <c r="C6" s="7"/>
      <c r="D6" s="7"/>
      <c r="E6" s="7"/>
      <c r="F6" s="7"/>
      <c r="G6" s="7"/>
      <c r="H6" s="9"/>
      <c r="I6" s="9"/>
      <c r="J6" s="7"/>
      <c r="K6" s="7"/>
      <c r="L6" s="7"/>
      <c r="M6" s="7"/>
      <c r="N6" s="7"/>
      <c r="O6" s="9"/>
      <c r="P6" s="9"/>
      <c r="Q6" s="7"/>
      <c r="R6" s="7"/>
      <c r="S6" s="7"/>
      <c r="T6" s="7"/>
      <c r="U6" s="7"/>
      <c r="V6" s="9"/>
      <c r="W6" s="9"/>
      <c r="X6" s="7"/>
      <c r="Y6" s="7"/>
      <c r="Z6" s="7"/>
      <c r="AA6" s="7"/>
      <c r="AB6" s="7"/>
      <c r="AC6" s="9"/>
      <c r="AD6" s="9"/>
      <c r="AE6" s="7"/>
      <c r="AF6" s="7"/>
      <c r="AG6" s="7"/>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row>
    <row r="7" spans="1:85" s="4" customFormat="1" ht="35.1" customHeight="1">
      <c r="A7" s="11" t="s">
        <v>6</v>
      </c>
      <c r="B7" s="11" t="s">
        <v>7</v>
      </c>
      <c r="C7" s="7"/>
      <c r="D7" s="7"/>
      <c r="E7" s="7"/>
      <c r="F7" s="7"/>
      <c r="G7" s="7"/>
      <c r="H7" s="9"/>
      <c r="I7" s="9"/>
      <c r="J7" s="7"/>
      <c r="K7" s="7"/>
      <c r="L7" s="7"/>
      <c r="M7" s="7"/>
      <c r="N7" s="7"/>
      <c r="O7" s="9"/>
      <c r="P7" s="9"/>
      <c r="Q7" s="7"/>
      <c r="R7" s="7"/>
      <c r="S7" s="7"/>
      <c r="T7" s="7"/>
      <c r="U7" s="7"/>
      <c r="V7" s="9"/>
      <c r="W7" s="9"/>
      <c r="X7" s="7"/>
      <c r="Y7" s="7"/>
      <c r="Z7" s="7"/>
      <c r="AA7" s="7"/>
      <c r="AB7" s="7"/>
      <c r="AC7" s="9"/>
      <c r="AD7" s="9"/>
      <c r="AE7" s="7"/>
      <c r="AF7" s="7"/>
      <c r="AG7" s="7"/>
      <c r="AH7" s="3"/>
      <c r="AI7" s="3"/>
      <c r="AJ7" s="3"/>
      <c r="AK7" s="3" t="s">
        <v>0</v>
      </c>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85" s="4" customFormat="1" ht="35.1" customHeight="1">
      <c r="A8" s="11" t="s">
        <v>8</v>
      </c>
      <c r="B8" s="11" t="s">
        <v>9</v>
      </c>
      <c r="C8" s="7"/>
      <c r="D8" s="7"/>
      <c r="E8" s="7"/>
      <c r="F8" s="7"/>
      <c r="G8" s="7"/>
      <c r="H8" s="9"/>
      <c r="I8" s="9"/>
      <c r="J8" s="7"/>
      <c r="K8" s="7"/>
      <c r="L8" s="7"/>
      <c r="M8" s="7"/>
      <c r="N8" s="7"/>
      <c r="O8" s="9"/>
      <c r="P8" s="9"/>
      <c r="Q8" s="7"/>
      <c r="R8" s="7"/>
      <c r="S8" s="7"/>
      <c r="T8" s="7"/>
      <c r="U8" s="7"/>
      <c r="V8" s="9"/>
      <c r="W8" s="9"/>
      <c r="X8" s="7"/>
      <c r="Y8" s="7"/>
      <c r="Z8" s="7"/>
      <c r="AA8" s="7"/>
      <c r="AB8" s="7"/>
      <c r="AC8" s="9"/>
      <c r="AD8" s="9"/>
      <c r="AE8" s="7"/>
      <c r="AF8" s="7"/>
      <c r="AG8" s="7"/>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s="4" customFormat="1" ht="35.1" customHeight="1">
      <c r="A9" s="11" t="s">
        <v>10</v>
      </c>
      <c r="B9" s="11" t="s">
        <v>11</v>
      </c>
      <c r="C9" s="7"/>
      <c r="D9" s="7"/>
      <c r="E9" s="7"/>
      <c r="F9" s="7"/>
      <c r="G9" s="7"/>
      <c r="H9" s="9"/>
      <c r="I9" s="9"/>
      <c r="J9" s="7"/>
      <c r="K9" s="7"/>
      <c r="L9" s="7"/>
      <c r="M9" s="7"/>
      <c r="N9" s="7"/>
      <c r="O9" s="9"/>
      <c r="P9" s="9"/>
      <c r="Q9" s="7"/>
      <c r="R9" s="7"/>
      <c r="S9" s="7"/>
      <c r="T9" s="7"/>
      <c r="U9" s="7"/>
      <c r="V9" s="9"/>
      <c r="W9" s="9"/>
      <c r="X9" s="7"/>
      <c r="Y9" s="7"/>
      <c r="Z9" s="7"/>
      <c r="AA9" s="7"/>
      <c r="AB9" s="7"/>
      <c r="AC9" s="9"/>
      <c r="AD9" s="9"/>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s="4" customFormat="1" ht="35.1" customHeight="1">
      <c r="A10" s="11" t="s">
        <v>12</v>
      </c>
      <c r="B10" s="11" t="s">
        <v>13</v>
      </c>
      <c r="C10" s="7"/>
      <c r="D10" s="7"/>
      <c r="E10" s="7"/>
      <c r="F10" s="7"/>
      <c r="G10" s="7"/>
      <c r="H10" s="9"/>
      <c r="I10" s="9"/>
      <c r="J10" s="7"/>
      <c r="K10" s="7"/>
      <c r="L10" s="7"/>
      <c r="M10" s="7"/>
      <c r="N10" s="7"/>
      <c r="O10" s="9"/>
      <c r="P10" s="9"/>
      <c r="Q10" s="7"/>
      <c r="R10" s="7"/>
      <c r="S10" s="7"/>
      <c r="T10" s="7"/>
      <c r="U10" s="7"/>
      <c r="V10" s="9"/>
      <c r="W10" s="9"/>
      <c r="X10" s="7"/>
      <c r="Y10" s="7"/>
      <c r="Z10" s="7"/>
      <c r="AA10" s="7"/>
      <c r="AB10" s="7"/>
      <c r="AC10" s="9"/>
      <c r="AD10" s="9"/>
      <c r="AE10" s="7"/>
      <c r="AF10" s="7"/>
      <c r="AG10" s="7"/>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s="4" customFormat="1" ht="35.1" customHeight="1">
      <c r="A11" s="11"/>
      <c r="B11" s="11"/>
      <c r="C11" s="7"/>
      <c r="D11" s="7"/>
      <c r="E11" s="7"/>
      <c r="F11" s="7"/>
      <c r="G11" s="7"/>
      <c r="H11" s="9"/>
      <c r="I11" s="9"/>
      <c r="J11" s="7"/>
      <c r="K11" s="7"/>
      <c r="L11" s="7"/>
      <c r="M11" s="7"/>
      <c r="N11" s="7"/>
      <c r="O11" s="9"/>
      <c r="P11" s="9"/>
      <c r="Q11" s="7"/>
      <c r="R11" s="7"/>
      <c r="S11" s="7"/>
      <c r="T11" s="7"/>
      <c r="U11" s="7"/>
      <c r="V11" s="9"/>
      <c r="W11" s="9"/>
      <c r="X11" s="7"/>
      <c r="Y11" s="7"/>
      <c r="Z11" s="7"/>
      <c r="AA11" s="7"/>
      <c r="AB11" s="7"/>
      <c r="AC11" s="9"/>
      <c r="AD11" s="9"/>
      <c r="AE11" s="7"/>
      <c r="AF11" s="7"/>
      <c r="AG11" s="7"/>
      <c r="AH11" s="3"/>
      <c r="AI11" s="3"/>
      <c r="AJ11" s="3" t="s">
        <v>0</v>
      </c>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s="4" customFormat="1" ht="35.1" customHeight="1">
      <c r="A12" s="11"/>
      <c r="B12" s="11"/>
      <c r="C12" s="7"/>
      <c r="D12" s="7"/>
      <c r="E12" s="7"/>
      <c r="F12" s="7"/>
      <c r="G12" s="7"/>
      <c r="H12" s="9"/>
      <c r="I12" s="9"/>
      <c r="J12" s="7"/>
      <c r="K12" s="7"/>
      <c r="L12" s="7"/>
      <c r="M12" s="7"/>
      <c r="N12" s="7"/>
      <c r="O12" s="9"/>
      <c r="P12" s="9"/>
      <c r="Q12" s="7"/>
      <c r="R12" s="7"/>
      <c r="S12" s="7"/>
      <c r="T12" s="7"/>
      <c r="U12" s="7"/>
      <c r="V12" s="9"/>
      <c r="W12" s="9"/>
      <c r="X12" s="7"/>
      <c r="Y12" s="7"/>
      <c r="Z12" s="7"/>
      <c r="AA12" s="7"/>
      <c r="AB12" s="7"/>
      <c r="AC12" s="9"/>
      <c r="AD12" s="9"/>
      <c r="AE12" s="7"/>
      <c r="AF12" s="7"/>
      <c r="AG12" s="7"/>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s="4" customFormat="1" ht="35.1" customHeight="1">
      <c r="A13" s="11"/>
      <c r="B13" s="11"/>
      <c r="C13" s="7"/>
      <c r="D13" s="7"/>
      <c r="E13" s="7"/>
      <c r="F13" s="7"/>
      <c r="G13" s="7"/>
      <c r="H13" s="9"/>
      <c r="I13" s="10"/>
      <c r="J13" s="7"/>
      <c r="K13" s="7"/>
      <c r="L13" s="7"/>
      <c r="M13" s="7"/>
      <c r="N13" s="7"/>
      <c r="O13" s="9"/>
      <c r="P13" s="9"/>
      <c r="Q13" s="7"/>
      <c r="R13" s="7"/>
      <c r="S13" s="7"/>
      <c r="T13" s="7"/>
      <c r="U13" s="7"/>
      <c r="V13" s="9"/>
      <c r="W13" s="9"/>
      <c r="X13" s="7"/>
      <c r="Y13" s="7"/>
      <c r="Z13" s="7"/>
      <c r="AA13" s="7"/>
      <c r="AB13" s="7"/>
      <c r="AC13" s="9"/>
      <c r="AD13" s="9"/>
      <c r="AE13" s="7"/>
      <c r="AF13" s="7"/>
      <c r="AG13" s="7"/>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s="4" customFormat="1" ht="35.1" customHeight="1">
      <c r="A14" s="11"/>
      <c r="B14" s="11"/>
      <c r="C14" s="7"/>
      <c r="D14" s="7"/>
      <c r="E14" s="7"/>
      <c r="F14" s="7"/>
      <c r="G14" s="7"/>
      <c r="H14" s="9"/>
      <c r="I14" s="10"/>
      <c r="J14" s="7"/>
      <c r="K14" s="7"/>
      <c r="L14" s="7"/>
      <c r="M14" s="7"/>
      <c r="N14" s="7"/>
      <c r="O14" s="9"/>
      <c r="P14" s="9"/>
      <c r="Q14" s="7"/>
      <c r="R14" s="7"/>
      <c r="S14" s="7"/>
      <c r="T14" s="7"/>
      <c r="U14" s="7"/>
      <c r="V14" s="9"/>
      <c r="W14" s="9"/>
      <c r="X14" s="7"/>
      <c r="Y14" s="7"/>
      <c r="Z14" s="7"/>
      <c r="AA14" s="7"/>
      <c r="AB14" s="7"/>
      <c r="AC14" s="9"/>
      <c r="AD14" s="9"/>
      <c r="AE14" s="7"/>
      <c r="AF14" s="7"/>
      <c r="AG14" s="7"/>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35.1" customHeight="1">
      <c r="A15" s="11"/>
      <c r="B15" s="11"/>
      <c r="C15" s="7"/>
      <c r="D15" s="7"/>
      <c r="E15" s="7"/>
      <c r="F15" s="7"/>
      <c r="G15" s="7"/>
      <c r="H15" s="9"/>
      <c r="I15" s="10"/>
      <c r="J15" s="7"/>
      <c r="K15" s="7"/>
      <c r="L15" s="7"/>
      <c r="M15" s="7"/>
      <c r="N15" s="7"/>
      <c r="O15" s="9"/>
      <c r="P15" s="9"/>
      <c r="Q15" s="7"/>
      <c r="R15" s="7"/>
      <c r="S15" s="7"/>
      <c r="T15" s="7"/>
      <c r="U15" s="7"/>
      <c r="V15" s="9"/>
      <c r="W15" s="9"/>
      <c r="X15" s="7"/>
      <c r="Y15" s="7"/>
      <c r="Z15" s="7"/>
      <c r="AA15" s="7"/>
      <c r="AB15" s="7"/>
      <c r="AC15" s="9"/>
      <c r="AD15" s="9"/>
      <c r="AE15" s="7"/>
      <c r="AF15" s="7"/>
      <c r="AG15" s="7"/>
      <c r="AK15" s="3" t="s">
        <v>0</v>
      </c>
    </row>
    <row r="16" spans="1:85" ht="35.1" customHeight="1">
      <c r="A16" s="11"/>
      <c r="B16" s="11"/>
      <c r="C16" s="7"/>
      <c r="D16" s="7"/>
      <c r="E16" s="7"/>
      <c r="F16" s="7"/>
      <c r="G16" s="7"/>
      <c r="H16" s="9"/>
      <c r="I16" s="10"/>
      <c r="J16" s="7"/>
      <c r="K16" s="7"/>
      <c r="L16" s="7"/>
      <c r="M16" s="7"/>
      <c r="N16" s="7"/>
      <c r="O16" s="9"/>
      <c r="P16" s="9"/>
      <c r="Q16" s="7"/>
      <c r="R16" s="7"/>
      <c r="S16" s="7"/>
      <c r="T16" s="7"/>
      <c r="U16" s="7"/>
      <c r="V16" s="9"/>
      <c r="W16" s="9"/>
      <c r="X16" s="7"/>
      <c r="Y16" s="7"/>
      <c r="Z16" s="7"/>
      <c r="AA16" s="7"/>
      <c r="AB16" s="7"/>
      <c r="AC16" s="9"/>
      <c r="AD16" s="9"/>
      <c r="AE16" s="7"/>
      <c r="AF16" s="7"/>
      <c r="AG16" s="7"/>
    </row>
    <row r="17" spans="1:85" ht="35.1" customHeight="1">
      <c r="A17" s="11"/>
      <c r="B17" s="11"/>
      <c r="C17" s="7"/>
      <c r="D17" s="7"/>
      <c r="E17" s="7"/>
      <c r="F17" s="7"/>
      <c r="G17" s="7"/>
      <c r="H17" s="9"/>
      <c r="I17" s="10"/>
      <c r="J17" s="7"/>
      <c r="K17" s="7"/>
      <c r="L17" s="7"/>
      <c r="M17" s="7"/>
      <c r="N17" s="7"/>
      <c r="O17" s="9"/>
      <c r="P17" s="9"/>
      <c r="Q17" s="7"/>
      <c r="R17" s="7"/>
      <c r="S17" s="7"/>
      <c r="T17" s="7"/>
      <c r="U17" s="7"/>
      <c r="V17" s="9"/>
      <c r="W17" s="9"/>
      <c r="X17" s="7"/>
      <c r="Y17" s="7"/>
      <c r="Z17" s="7"/>
      <c r="AA17" s="7"/>
      <c r="AB17" s="7"/>
      <c r="AC17" s="9"/>
      <c r="AD17" s="9"/>
      <c r="AE17" s="7"/>
      <c r="AF17" s="7"/>
      <c r="AG17" s="7"/>
    </row>
    <row r="18" spans="1:85" ht="35.1" customHeight="1">
      <c r="A18" s="11"/>
      <c r="B18" s="11"/>
      <c r="C18" s="7"/>
      <c r="D18" s="7"/>
      <c r="E18" s="7"/>
      <c r="F18" s="7"/>
      <c r="G18" s="7"/>
      <c r="H18" s="9"/>
      <c r="I18" s="10"/>
      <c r="J18" s="7"/>
      <c r="K18" s="7"/>
      <c r="L18" s="7"/>
      <c r="M18" s="7"/>
      <c r="N18" s="7"/>
      <c r="O18" s="9"/>
      <c r="P18" s="9"/>
      <c r="Q18" s="7"/>
      <c r="R18" s="7"/>
      <c r="S18" s="7"/>
      <c r="T18" s="7"/>
      <c r="U18" s="7"/>
      <c r="V18" s="9"/>
      <c r="W18" s="9"/>
      <c r="X18" s="7"/>
      <c r="Y18" s="7"/>
      <c r="Z18" s="7"/>
      <c r="AA18" s="7"/>
      <c r="AB18" s="7"/>
      <c r="AC18" s="9"/>
      <c r="AD18" s="9"/>
      <c r="AE18" s="7"/>
      <c r="AF18" s="7"/>
      <c r="AG18" s="7"/>
    </row>
    <row r="19" spans="1:85" ht="35.1" customHeight="1">
      <c r="A19" s="11"/>
      <c r="B19" s="11"/>
      <c r="C19" s="7"/>
      <c r="D19" s="7"/>
      <c r="E19" s="7"/>
      <c r="F19" s="7"/>
      <c r="G19" s="7"/>
      <c r="H19" s="9"/>
      <c r="I19" s="10"/>
      <c r="J19" s="7"/>
      <c r="K19" s="7"/>
      <c r="L19" s="7"/>
      <c r="M19" s="7"/>
      <c r="N19" s="7"/>
      <c r="O19" s="9"/>
      <c r="P19" s="9"/>
      <c r="Q19" s="7"/>
      <c r="R19" s="7"/>
      <c r="S19" s="7"/>
      <c r="T19" s="7"/>
      <c r="U19" s="7"/>
      <c r="V19" s="9"/>
      <c r="W19" s="9"/>
      <c r="X19" s="7"/>
      <c r="Y19" s="7"/>
      <c r="Z19" s="7"/>
      <c r="AA19" s="7"/>
      <c r="AB19" s="7"/>
      <c r="AC19" s="9"/>
      <c r="AD19" s="9"/>
      <c r="AE19" s="7"/>
      <c r="AF19" s="7"/>
      <c r="AG19" s="7"/>
    </row>
    <row r="20" spans="1:85" ht="35.1" customHeight="1">
      <c r="A20" s="11"/>
      <c r="B20" s="11"/>
      <c r="C20" s="7"/>
      <c r="D20" s="7"/>
      <c r="E20" s="7"/>
      <c r="F20" s="7"/>
      <c r="G20" s="7"/>
      <c r="H20" s="9"/>
      <c r="I20" s="10"/>
      <c r="J20" s="7"/>
      <c r="K20" s="7"/>
      <c r="L20" s="7"/>
      <c r="M20" s="7"/>
      <c r="N20" s="7"/>
      <c r="O20" s="9"/>
      <c r="P20" s="9"/>
      <c r="Q20" s="7"/>
      <c r="R20" s="7"/>
      <c r="S20" s="7"/>
      <c r="T20" s="7"/>
      <c r="U20" s="7"/>
      <c r="V20" s="9"/>
      <c r="W20" s="9"/>
      <c r="X20" s="7"/>
      <c r="Y20" s="7"/>
      <c r="Z20" s="7"/>
      <c r="AA20" s="7"/>
      <c r="AB20" s="7"/>
      <c r="AC20" s="9"/>
      <c r="AD20" s="9"/>
      <c r="AE20" s="7"/>
      <c r="AF20" s="7"/>
      <c r="AG20" s="7"/>
    </row>
    <row r="21" spans="1:85" ht="35.1" customHeight="1">
      <c r="A21" s="11"/>
      <c r="B21" s="11"/>
      <c r="C21" s="7"/>
      <c r="D21" s="7"/>
      <c r="E21" s="7"/>
      <c r="F21" s="7"/>
      <c r="G21" s="7"/>
      <c r="H21" s="9"/>
      <c r="I21" s="10"/>
      <c r="J21" s="7"/>
      <c r="K21" s="7"/>
      <c r="L21" s="7"/>
      <c r="M21" s="7"/>
      <c r="N21" s="7"/>
      <c r="O21" s="9"/>
      <c r="P21" s="9"/>
      <c r="Q21" s="7"/>
      <c r="R21" s="7"/>
      <c r="S21" s="7"/>
      <c r="T21" s="7"/>
      <c r="U21" s="7"/>
      <c r="V21" s="9"/>
      <c r="W21" s="9"/>
      <c r="X21" s="7"/>
      <c r="Y21" s="7"/>
      <c r="Z21" s="7"/>
      <c r="AA21" s="7"/>
      <c r="AB21" s="7"/>
      <c r="AC21" s="9"/>
      <c r="AD21" s="9"/>
      <c r="AE21" s="7"/>
      <c r="AF21" s="7"/>
      <c r="AG21" s="7"/>
    </row>
    <row r="22" spans="1:85" ht="35.1" customHeight="1">
      <c r="A22" s="11"/>
      <c r="B22" s="11"/>
      <c r="C22" s="7"/>
      <c r="D22" s="7"/>
      <c r="E22" s="7"/>
      <c r="F22" s="7"/>
      <c r="G22" s="7"/>
      <c r="H22" s="9"/>
      <c r="I22" s="10"/>
      <c r="J22" s="7"/>
      <c r="K22" s="7"/>
      <c r="L22" s="7"/>
      <c r="M22" s="7"/>
      <c r="N22" s="7"/>
      <c r="O22" s="9"/>
      <c r="P22" s="9"/>
      <c r="Q22" s="7"/>
      <c r="R22" s="7"/>
      <c r="S22" s="7"/>
      <c r="T22" s="7"/>
      <c r="U22" s="7"/>
      <c r="V22" s="9"/>
      <c r="W22" s="9"/>
      <c r="X22" s="7"/>
      <c r="Y22" s="7"/>
      <c r="Z22" s="7"/>
      <c r="AA22" s="7"/>
      <c r="AB22" s="7"/>
      <c r="AC22" s="9"/>
      <c r="AD22" s="9"/>
      <c r="AE22" s="7"/>
      <c r="AF22" s="7"/>
      <c r="AG22" s="7"/>
    </row>
    <row r="23" spans="1:85" ht="35.1" customHeight="1">
      <c r="A23" s="11"/>
      <c r="B23" s="11"/>
      <c r="C23" s="7"/>
      <c r="D23" s="7"/>
      <c r="E23" s="7"/>
      <c r="F23" s="7"/>
      <c r="G23" s="7"/>
      <c r="H23" s="9"/>
      <c r="I23" s="10"/>
      <c r="J23" s="7"/>
      <c r="K23" s="7"/>
      <c r="L23" s="7"/>
      <c r="M23" s="7"/>
      <c r="N23" s="7"/>
      <c r="O23" s="9"/>
      <c r="P23" s="9"/>
      <c r="Q23" s="7"/>
      <c r="R23" s="7"/>
      <c r="S23" s="7"/>
      <c r="T23" s="7"/>
      <c r="U23" s="7"/>
      <c r="V23" s="9"/>
      <c r="W23" s="9"/>
      <c r="X23" s="7"/>
      <c r="Y23" s="7"/>
      <c r="Z23" s="7"/>
      <c r="AA23" s="7"/>
      <c r="AB23" s="7"/>
      <c r="AC23" s="9"/>
      <c r="AD23" s="9"/>
      <c r="AE23" s="7"/>
      <c r="AF23" s="7"/>
      <c r="AG23" s="7"/>
    </row>
    <row r="24" spans="1:85" ht="35.1" customHeight="1">
      <c r="A24" s="11"/>
      <c r="B24" s="11"/>
      <c r="C24" s="7"/>
      <c r="D24" s="7"/>
      <c r="E24" s="7"/>
      <c r="F24" s="7"/>
      <c r="G24" s="7"/>
      <c r="H24" s="9"/>
      <c r="I24" s="10"/>
      <c r="J24" s="7"/>
      <c r="K24" s="7"/>
      <c r="L24" s="7"/>
      <c r="M24" s="7"/>
      <c r="N24" s="7"/>
      <c r="O24" s="9"/>
      <c r="P24" s="9"/>
      <c r="Q24" s="7"/>
      <c r="R24" s="7"/>
      <c r="S24" s="7"/>
      <c r="T24" s="7"/>
      <c r="U24" s="7"/>
      <c r="V24" s="9"/>
      <c r="W24" s="9"/>
      <c r="X24" s="7"/>
      <c r="Y24" s="7"/>
      <c r="Z24" s="7"/>
      <c r="AA24" s="7"/>
      <c r="AB24" s="7"/>
      <c r="AC24" s="9"/>
      <c r="AD24" s="9"/>
      <c r="AE24" s="7"/>
      <c r="AF24" s="7"/>
      <c r="AG24" s="7"/>
    </row>
    <row r="25" spans="1:85" s="6" customFormat="1" ht="35.1" customHeight="1">
      <c r="A25" s="11"/>
      <c r="B25" s="11"/>
      <c r="C25" s="7"/>
      <c r="D25" s="7"/>
      <c r="E25" s="7"/>
      <c r="F25" s="7"/>
      <c r="G25" s="7"/>
      <c r="H25" s="9"/>
      <c r="I25" s="10"/>
      <c r="J25" s="7"/>
      <c r="K25" s="7"/>
      <c r="L25" s="7"/>
      <c r="M25" s="7"/>
      <c r="N25" s="7"/>
      <c r="O25" s="9"/>
      <c r="P25" s="9"/>
      <c r="Q25" s="7"/>
      <c r="R25" s="7"/>
      <c r="S25" s="7"/>
      <c r="T25" s="7"/>
      <c r="U25" s="7"/>
      <c r="V25" s="9"/>
      <c r="W25" s="9"/>
      <c r="X25" s="7"/>
      <c r="Y25" s="7"/>
      <c r="Z25" s="7"/>
      <c r="AA25" s="7"/>
      <c r="AB25" s="7"/>
      <c r="AC25" s="9"/>
      <c r="AD25" s="9"/>
      <c r="AE25" s="7"/>
      <c r="AF25" s="7"/>
      <c r="AG25" s="7"/>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s="6" customFormat="1" ht="35.1" customHeight="1">
      <c r="A26" s="11"/>
      <c r="B26" s="11"/>
      <c r="C26" s="7"/>
      <c r="D26" s="7"/>
      <c r="E26" s="7"/>
      <c r="F26" s="7"/>
      <c r="G26" s="7"/>
      <c r="H26" s="9"/>
      <c r="I26" s="10"/>
      <c r="J26" s="7"/>
      <c r="K26" s="7"/>
      <c r="L26" s="7"/>
      <c r="M26" s="7"/>
      <c r="N26" s="7"/>
      <c r="O26" s="9"/>
      <c r="P26" s="9"/>
      <c r="Q26" s="7"/>
      <c r="R26" s="7"/>
      <c r="S26" s="7"/>
      <c r="T26" s="7"/>
      <c r="U26" s="7"/>
      <c r="V26" s="9"/>
      <c r="W26" s="9"/>
      <c r="X26" s="7"/>
      <c r="Y26" s="7"/>
      <c r="Z26" s="7"/>
      <c r="AA26" s="7"/>
      <c r="AB26" s="7"/>
      <c r="AC26" s="9"/>
      <c r="AD26" s="9"/>
      <c r="AE26" s="7"/>
      <c r="AF26" s="7"/>
      <c r="AG26" s="7"/>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row>
    <row r="27" spans="1:85" s="6" customFormat="1" ht="35.1" customHeight="1">
      <c r="A27" s="11"/>
      <c r="B27" s="11"/>
      <c r="C27" s="7"/>
      <c r="D27" s="7"/>
      <c r="E27" s="7"/>
      <c r="F27" s="7"/>
      <c r="G27" s="7"/>
      <c r="H27" s="9"/>
      <c r="I27" s="10"/>
      <c r="J27" s="7"/>
      <c r="K27" s="7"/>
      <c r="L27" s="7"/>
      <c r="M27" s="7"/>
      <c r="N27" s="7"/>
      <c r="O27" s="9"/>
      <c r="P27" s="9"/>
      <c r="Q27" s="7"/>
      <c r="R27" s="7"/>
      <c r="S27" s="7"/>
      <c r="T27" s="7"/>
      <c r="U27" s="7"/>
      <c r="V27" s="9"/>
      <c r="W27" s="9"/>
      <c r="X27" s="7"/>
      <c r="Y27" s="7"/>
      <c r="Z27" s="7"/>
      <c r="AA27" s="7"/>
      <c r="AB27" s="7"/>
      <c r="AC27" s="9"/>
      <c r="AD27" s="9"/>
      <c r="AE27" s="7"/>
      <c r="AF27" s="7"/>
      <c r="AG27" s="7"/>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row>
    <row r="29" spans="1:85">
      <c r="AD29" s="3" t="s">
        <v>0</v>
      </c>
    </row>
  </sheetData>
  <mergeCells count="3">
    <mergeCell ref="A3:B3"/>
    <mergeCell ref="A4:B4"/>
    <mergeCell ref="C4:AG4"/>
  </mergeCells>
  <conditionalFormatting sqref="C3:AG3">
    <cfRule type="expression" dxfId="23" priority="2" stopIfTrue="1">
      <formula>MONTH(C$3)&gt;VLOOKUP(MID(CELL("nomfichier",A1),SEARCH("]",CELL("nomfichier",A1),1)+1,15),MOIS,2,FALSE)</formula>
    </cfRule>
    <cfRule type="expression" dxfId="22" priority="3">
      <formula>MATCH(C$3,JF,0)</formula>
    </cfRule>
    <cfRule type="expression" dxfId="21" priority="4">
      <formula>OR(WEEKDAY(C$3,2)=6,WEEKDAY(C$3,2)=7)</formula>
    </cfRule>
  </conditionalFormatting>
  <conditionalFormatting sqref="AH3:AI3">
    <cfRule type="expression" dxfId="20" priority="1">
      <formula>AND(OR(AG$5="S",AG$5="D"),MOD(ROW(),2)=1)</formula>
    </cfRule>
  </conditionalFormatting>
  <pageMargins left="0.70866141732283472" right="0.70866141732283472" top="0.74803149606299213" bottom="0.74803149606299213" header="0.31496062992125984" footer="0.31496062992125984"/>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17</vt:i4>
      </vt:variant>
    </vt:vector>
  </HeadingPairs>
  <TitlesOfParts>
    <vt:vector size="31" baseType="lpstr">
      <vt:lpstr>Mode d'emploi</vt:lpstr>
      <vt:lpstr>Jours fériés</vt:lpstr>
      <vt:lpstr>Janvier</vt:lpstr>
      <vt:lpstr>Février</vt:lpstr>
      <vt:lpstr>Mars</vt:lpstr>
      <vt:lpstr>Avril</vt:lpstr>
      <vt:lpstr>Mai</vt:lpstr>
      <vt:lpstr>Juin</vt:lpstr>
      <vt:lpstr>Juillet</vt:lpstr>
      <vt:lpstr>Août</vt:lpstr>
      <vt:lpstr>Septembre</vt:lpstr>
      <vt:lpstr>Octobre</vt:lpstr>
      <vt:lpstr>Novembre</vt:lpstr>
      <vt:lpstr>Décembre</vt:lpstr>
      <vt:lpstr>'Jours fériés'!An_ref</vt:lpstr>
      <vt:lpstr>An_réf</vt:lpstr>
      <vt:lpstr>Août!ANNEE</vt:lpstr>
      <vt:lpstr>Avril!ANNEE</vt:lpstr>
      <vt:lpstr>Décembre!ANNEE</vt:lpstr>
      <vt:lpstr>Février!ANNEE</vt:lpstr>
      <vt:lpstr>Juillet!ANNEE</vt:lpstr>
      <vt:lpstr>Juin!ANNEE</vt:lpstr>
      <vt:lpstr>Mai!ANNEE</vt:lpstr>
      <vt:lpstr>Mars!ANNEE</vt:lpstr>
      <vt:lpstr>Novembre!ANNEE</vt:lpstr>
      <vt:lpstr>Octobre!ANNEE</vt:lpstr>
      <vt:lpstr>Septembre!ANNEE</vt:lpstr>
      <vt:lpstr>ANNEE</vt:lpstr>
      <vt:lpstr>JF</vt:lpstr>
      <vt:lpstr>MOIS</vt:lpstr>
      <vt:lpstr>Pays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Salle de. Conference Tro-Chaines</dc:creator>
  <cp:lastModifiedBy>CHRISTIAN</cp:lastModifiedBy>
  <cp:lastPrinted>2017-12-23T13:29:43Z</cp:lastPrinted>
  <dcterms:created xsi:type="dcterms:W3CDTF">2017-11-21T18:45:19Z</dcterms:created>
  <dcterms:modified xsi:type="dcterms:W3CDTF">2017-12-24T19:26:19Z</dcterms:modified>
</cp:coreProperties>
</file>